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xml" ContentType="application/vnd.openxmlformats-officedocument.spreadsheetml.pivotTable+xml"/>
  <Override PartName="/xl/tables/table13.xml" ContentType="application/vnd.openxmlformats-officedocument.spreadsheetml.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ustomProperty5.bin" ContentType="application/vnd.openxmlformats-officedocument.spreadsheetml.customProperty"/>
  <Override PartName="/xl/customProperty6.bin" ContentType="application/vnd.openxmlformats-officedocument.spreadsheetml.customProperty"/>
  <Override PartName="/xl/comments6.xml" ContentType="application/vnd.openxmlformats-officedocument.spreadsheetml.comments+xml"/>
  <Override PartName="/xl/threadedComments/threadedComment1.xml" ContentType="application/vnd.ms-excel.threadedcomment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4.xml" ContentType="application/vnd.openxmlformats-officedocument.spreadsheetml.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tables/table15.xml" ContentType="application/vnd.openxmlformats-officedocument.spreadsheetml.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6.xml" ContentType="application/vnd.openxmlformats-officedocument.spreadsheetml.table+xml"/>
  <Override PartName="/xl/customProperty7.bin" ContentType="application/vnd.openxmlformats-officedocument.spreadsheetml.customProperty"/>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tables/table1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Proj\saastoolset\datapca\docs\DG\S1.0.01-MTDconverter_Template\2030_Summary\"/>
    </mc:Choice>
  </mc:AlternateContent>
  <xr:revisionPtr revIDLastSave="0" documentId="13_ncr:1_{CB63AC6C-022B-4422-B698-1A781FD247CB}" xr6:coauthVersionLast="47" xr6:coauthVersionMax="47" xr10:uidLastSave="{00000000-0000-0000-0000-000000000000}"/>
  <bookViews>
    <workbookView xWindow="-120" yWindow="-120" windowWidth="29040" windowHeight="15720" tabRatio="711" xr2:uid="{00000000-000D-0000-FFFF-FFFF00000000}"/>
  </bookViews>
  <sheets>
    <sheet name="版本說明" sheetId="18" r:id="rId1"/>
    <sheet name="填寫說明" sheetId="50" state="hidden" r:id="rId2"/>
    <sheet name="ErrMessage" sheetId="71" r:id="rId3"/>
    <sheet name="Parameter Setting" sheetId="45" r:id="rId4"/>
    <sheet name="Column mapping" sheetId="21" state="hidden" r:id="rId5"/>
    <sheet name="Col2DataMap" sheetId="56" state="hidden" r:id="rId6"/>
    <sheet name="extDef" sheetId="68" state="hidden" r:id="rId7"/>
    <sheet name="Table Summary" sheetId="46" state="hidden" r:id="rId8"/>
    <sheet name="DATAMAPPING" sheetId="47" state="hidden" r:id="rId9"/>
    <sheet name="Table Summary-WKC" sheetId="55" state="hidden" r:id="rId10"/>
    <sheet name="DATAMAPPING-WKC" sheetId="54" state="hidden" r:id="rId11"/>
    <sheet name="pvtStatus" sheetId="32" r:id="rId12"/>
    <sheet name="Categories" sheetId="22" state="hidden" r:id="rId13"/>
    <sheet name="CategoryMap" sheetId="49" state="hidden" r:id="rId14"/>
    <sheet name="pvtDGC" sheetId="70" r:id="rId15"/>
    <sheet name="pvtModel" sheetId="72" r:id="rId16"/>
    <sheet name="Terms" sheetId="31" r:id="rId17"/>
    <sheet name="MtdMatch" sheetId="58" r:id="rId18"/>
    <sheet name="資料清單" sheetId="14" r:id="rId19"/>
    <sheet name="Terms-v0.1" sheetId="39" state="hidden" r:id="rId20"/>
    <sheet name="Classifications" sheetId="34" state="hidden" r:id="rId21"/>
    <sheet name="DataClasses" sheetId="38" state="hidden" r:id="rId22"/>
    <sheet name="DataClasses_QA" sheetId="25" state="hidden" r:id="rId23"/>
    <sheet name="preDefineDC" sheetId="48" state="hidden" r:id="rId24"/>
    <sheet name="Table" sheetId="35" state="hidden" r:id="rId25"/>
    <sheet name="Column" sheetId="37" state="hidden" r:id="rId26"/>
    <sheet name="Policy" sheetId="41" state="hidden" r:id="rId27"/>
    <sheet name="Purview_Code" sheetId="40" state="hidden" r:id="rId28"/>
    <sheet name="WKC_Code" sheetId="53" state="hidden" r:id="rId29"/>
    <sheet name="ContactList" sheetId="42" state="hidden" r:id="rId30"/>
    <sheet name="udfParam" sheetId="30" r:id="rId31"/>
    <sheet name="Code" sheetId="19" r:id="rId32"/>
    <sheet name="Policies" sheetId="23" state="hidden" r:id="rId33"/>
    <sheet name="Data_Protection_Rule" sheetId="24" state="hidden" r:id="rId34"/>
    <sheet name="Log" sheetId="20" state="hidden" r:id="rId35"/>
  </sheets>
  <functionGroups builtInGroupCount="19"/>
  <externalReferences>
    <externalReference r:id="rId36"/>
    <externalReference r:id="rId37"/>
    <externalReference r:id="rId38"/>
    <externalReference r:id="rId39"/>
  </externalReferences>
  <definedNames>
    <definedName name="_Fill" localSheetId="29" hidden="1">[1]eqpmad2!#REF!</definedName>
    <definedName name="_Fill" localSheetId="8" hidden="1">[1]eqpmad2!#REF!</definedName>
    <definedName name="_Fill" localSheetId="10" hidden="1">[1]eqpmad2!#REF!</definedName>
    <definedName name="_Fill" localSheetId="3" hidden="1">[1]eqpmad2!#REF!</definedName>
    <definedName name="_Fill" localSheetId="7" hidden="1">[1]eqpmad2!#REF!</definedName>
    <definedName name="_Fill" localSheetId="9" hidden="1">[1]eqpmad2!#REF!</definedName>
    <definedName name="_Fill" localSheetId="30" hidden="1">[1]eqpmad2!#REF!</definedName>
    <definedName name="_Fill" localSheetId="0" hidden="1">[2]eqpmad2!#REF!</definedName>
    <definedName name="_Fill" localSheetId="1" hidden="1">[3]eqpmad2!#REF!</definedName>
    <definedName name="_Fill" hidden="1">[4]eqpmad2!#REF!</definedName>
    <definedName name="_xlnm._FilterDatabase" localSheetId="4" hidden="1">'Column mapping'!$A$1:$G$53</definedName>
    <definedName name="_xlnm._FilterDatabase" localSheetId="29" hidden="1">ContactList!$A$1:$AC$55</definedName>
    <definedName name="_xlnm._FilterDatabase" localSheetId="8" hidden="1">DATAMAPPING!$A$2:$IV$2</definedName>
    <definedName name="_xlnm._FilterDatabase" localSheetId="10" hidden="1">'DATAMAPPING-WKC'!$A$2:$IV$2</definedName>
    <definedName name="_xlnm._FilterDatabase" localSheetId="7" hidden="1">'Table Summary'!$A$2:$AI$2</definedName>
    <definedName name="_xlnm._FilterDatabase" localSheetId="9" hidden="1">'Table Summary-WKC'!$A$2:$AI$2</definedName>
    <definedName name="_xlnm._FilterDatabase" localSheetId="0" hidden="1">版本說明!$A$1:$G$1</definedName>
    <definedName name="_xlnm._FilterDatabase" localSheetId="1" hidden="1">填寫說明!$A$1:$E$14</definedName>
    <definedName name="_xlnm._FilterDatabase" localSheetId="18" hidden="1">資料清單!$A$1:$EM$1198</definedName>
    <definedName name="BG">'Parameter Setting'!$C$16</definedName>
    <definedName name="Category">OFFSET(Categories!$A$1,,,Code!$A$5,Code!$A$6)</definedName>
    <definedName name="CategoryRoot">Code!$E$2</definedName>
    <definedName name="DataList">OFFSET(資料清單!$A$1,,,Code!$A$2,Code!$A$3)</definedName>
    <definedName name="DB_ENGINE">'Parameter Setting'!$AM$2:$AM$5</definedName>
    <definedName name="DEBUG_ErrLevel">'Parameter Setting'!$AH$2:$AH$7</definedName>
    <definedName name="DEBUG_LogLevel">'Parameter Setting'!$AD$2:$AD$10</definedName>
    <definedName name="DEBUG_UNITTEST">'Parameter Setting'!$AE$2:$AE$13</definedName>
    <definedName name="DefaultContact">Code!$L$2</definedName>
    <definedName name="DGP_Template">Code!$F$2</definedName>
    <definedName name="ErrorIndicator">Terms!$AH$6</definedName>
    <definedName name="FMT_EXCEPTTABLE">'Parameter Setting'!$AK$2:$AK$4</definedName>
    <definedName name="FMT_TEMPTABLE">'Parameter Setting'!$AL$2:$AL$3</definedName>
    <definedName name="HWSheet">1</definedName>
    <definedName name="MTD_CASESENSITIVE">'Parameter Setting'!$B$19</definedName>
    <definedName name="_xlnm.Print_Area" localSheetId="8">DATAMAPPING!$A$1:$AK$2</definedName>
    <definedName name="_xlnm.Print_Area" localSheetId="10">'DATAMAPPING-WKC'!$A$1:$AK$2</definedName>
    <definedName name="_xlnm.Print_Titles" hidden="1">#NAME?</definedName>
    <definedName name="RunMode">'Parameter Setting'!$AJ$2:$AJ$7</definedName>
    <definedName name="SQLGEN_Version">'Parameter Setting'!$AI$2:$AI$7</definedName>
    <definedName name="Z_1D07DF59_3F17_4CF7_B70C_DA36E1AD3822_.wvu.Cols" hidden="1">#NAME?</definedName>
    <definedName name="Z_559FE521_F5CA_43FA_AB25_530ECC99DE8B_.wvu.FilterData" localSheetId="7" hidden="1">'Table Summary'!$B$2:$O$2</definedName>
    <definedName name="Z_559FE521_F5CA_43FA_AB25_530ECC99DE8B_.wvu.FilterData" localSheetId="9" hidden="1">'Table Summary-WKC'!$B$2:$O$2</definedName>
    <definedName name="Z_72A44400_C915_4C61_B04D_7F4C9BF76AC8_.wvu.FilterData" localSheetId="7" hidden="1">'Table Summary'!$B$2:$O$2</definedName>
    <definedName name="Z_72A44400_C915_4C61_B04D_7F4C9BF76AC8_.wvu.FilterData" localSheetId="9" hidden="1">'Table Summary-WKC'!$B$2:$O$2</definedName>
    <definedName name="Z_B47E2B91_0AC1_4403_8BBE_675D522A6CC8_.wvu.Cols" hidden="1">#NAME?</definedName>
    <definedName name="Z_E964CB39_1B64_4D62_9EF2_D1DB76D0CAA6_.wvu.FilterData" localSheetId="7" hidden="1">'Table Summary'!$B$2:$O$2</definedName>
    <definedName name="Z_E964CB39_1B64_4D62_9EF2_D1DB76D0CAA6_.wvu.FilterData" localSheetId="9" hidden="1">'Table Summary-WKC'!$B$2:$O$2</definedName>
    <definedName name="Z_E9B6F5A0_4F90_4216_BE27_69E7931CD98C_.wvu.FilterData" localSheetId="7" hidden="1">'Table Summary'!$B$2:$O$2</definedName>
    <definedName name="Z_E9B6F5A0_4F90_4216_BE27_69E7931CD98C_.wvu.FilterData" localSheetId="9" hidden="1">'Table Summary-WKC'!$B$2:$O$2</definedName>
  </definedNames>
  <calcPr calcId="191029"/>
  <pivotCaches>
    <pivotCache cacheId="0" r:id="rId40"/>
    <pivotCache cacheId="1" r:id="rId41"/>
    <pivotCache cacheId="2" r:id="rId42"/>
    <pivotCache cacheId="3" r:id="rId43"/>
    <pivotCache cacheId="78" r:id="rId44"/>
  </pivotCaches>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499" i="70" l="1"/>
  <c r="V500" i="70" s="1"/>
  <c r="V501" i="70" s="1"/>
  <c r="V502" i="70" s="1"/>
  <c r="V503" i="70" s="1"/>
  <c r="V504" i="70" s="1"/>
  <c r="V505" i="70" s="1"/>
  <c r="V506" i="70" s="1"/>
  <c r="V507" i="70" s="1"/>
  <c r="V508" i="70" s="1"/>
  <c r="V509" i="70" s="1"/>
  <c r="V510" i="70" s="1"/>
  <c r="V473" i="70" l="1"/>
  <c r="V474" i="70" s="1"/>
  <c r="V475" i="70" s="1"/>
  <c r="V476" i="70" s="1"/>
  <c r="V477" i="70" s="1"/>
  <c r="V478" i="70" s="1"/>
  <c r="V479" i="70" s="1"/>
  <c r="V480" i="70" s="1"/>
  <c r="V481" i="70" s="1"/>
  <c r="V482" i="70" s="1"/>
  <c r="V483" i="70" s="1"/>
  <c r="V484" i="70" s="1"/>
  <c r="V460" i="70"/>
  <c r="V461" i="70" s="1"/>
  <c r="V462" i="70" s="1"/>
  <c r="V463" i="70" s="1"/>
  <c r="V464" i="70" s="1"/>
  <c r="V465" i="70" s="1"/>
  <c r="V466" i="70" s="1"/>
  <c r="V467" i="70" s="1"/>
  <c r="V468" i="70" s="1"/>
  <c r="V469" i="70" s="1"/>
  <c r="V470" i="70" s="1"/>
  <c r="V471" i="70" s="1"/>
  <c r="V447" i="70"/>
  <c r="V448" i="70" s="1"/>
  <c r="V449" i="70" s="1"/>
  <c r="V450" i="70" s="1"/>
  <c r="V451" i="70" s="1"/>
  <c r="V452" i="70" s="1"/>
  <c r="V453" i="70" s="1"/>
  <c r="V454" i="70" s="1"/>
  <c r="V455" i="70" s="1"/>
  <c r="V456" i="70" s="1"/>
  <c r="V457" i="70" s="1"/>
  <c r="V458" i="70" s="1"/>
  <c r="V434" i="70"/>
  <c r="V435" i="70" s="1"/>
  <c r="V436" i="70" s="1"/>
  <c r="V437" i="70" s="1"/>
  <c r="V438" i="70" s="1"/>
  <c r="V439" i="70" s="1"/>
  <c r="V440" i="70" s="1"/>
  <c r="V441" i="70" s="1"/>
  <c r="V442" i="70" s="1"/>
  <c r="V443" i="70" s="1"/>
  <c r="V444" i="70" s="1"/>
  <c r="V445" i="70" s="1"/>
  <c r="V421" i="70"/>
  <c r="V422" i="70" s="1"/>
  <c r="V423" i="70" s="1"/>
  <c r="V424" i="70" s="1"/>
  <c r="V425" i="70" s="1"/>
  <c r="V426" i="70" s="1"/>
  <c r="V427" i="70" s="1"/>
  <c r="V428" i="70" s="1"/>
  <c r="V429" i="70" s="1"/>
  <c r="V430" i="70" s="1"/>
  <c r="V431" i="70" s="1"/>
  <c r="V432" i="70" s="1"/>
  <c r="V408" i="70"/>
  <c r="V409" i="70" s="1"/>
  <c r="V410" i="70" s="1"/>
  <c r="V411" i="70" s="1"/>
  <c r="V412" i="70" s="1"/>
  <c r="V413" i="70" s="1"/>
  <c r="V414" i="70" s="1"/>
  <c r="V415" i="70" s="1"/>
  <c r="V416" i="70" s="1"/>
  <c r="V417" i="70" s="1"/>
  <c r="V418" i="70" s="1"/>
  <c r="V419" i="70" s="1"/>
  <c r="V382" i="70"/>
  <c r="V383" i="70" s="1"/>
  <c r="V384" i="70" s="1"/>
  <c r="V385" i="70" s="1"/>
  <c r="V386" i="70" s="1"/>
  <c r="V387" i="70" s="1"/>
  <c r="V388" i="70" s="1"/>
  <c r="V389" i="70" s="1"/>
  <c r="V390" i="70" s="1"/>
  <c r="V391" i="70" s="1"/>
  <c r="V392" i="70" s="1"/>
  <c r="V393" i="70" s="1"/>
  <c r="V369" i="70"/>
  <c r="V370" i="70" s="1"/>
  <c r="V371" i="70" s="1"/>
  <c r="V372" i="70" s="1"/>
  <c r="V373" i="70" s="1"/>
  <c r="V374" i="70" s="1"/>
  <c r="V375" i="70" s="1"/>
  <c r="V376" i="70" s="1"/>
  <c r="V377" i="70" s="1"/>
  <c r="V378" i="70" s="1"/>
  <c r="V379" i="70" s="1"/>
  <c r="V380" i="70" s="1"/>
  <c r="V356" i="70"/>
  <c r="V357" i="70" s="1"/>
  <c r="V358" i="70" s="1"/>
  <c r="V359" i="70" s="1"/>
  <c r="V360" i="70" s="1"/>
  <c r="V361" i="70" s="1"/>
  <c r="V362" i="70" s="1"/>
  <c r="V363" i="70" s="1"/>
  <c r="V364" i="70" s="1"/>
  <c r="V365" i="70" s="1"/>
  <c r="V366" i="70" s="1"/>
  <c r="V367" i="70" s="1"/>
  <c r="V343" i="70"/>
  <c r="V344" i="70" s="1"/>
  <c r="V345" i="70" s="1"/>
  <c r="V346" i="70" s="1"/>
  <c r="V347" i="70" s="1"/>
  <c r="V348" i="70" s="1"/>
  <c r="V349" i="70" s="1"/>
  <c r="V350" i="70" s="1"/>
  <c r="V351" i="70" s="1"/>
  <c r="V352" i="70" s="1"/>
  <c r="V353" i="70" s="1"/>
  <c r="V354" i="70" s="1"/>
  <c r="V330" i="70"/>
  <c r="V331" i="70" s="1"/>
  <c r="V332" i="70" s="1"/>
  <c r="V333" i="70" s="1"/>
  <c r="V334" i="70" s="1"/>
  <c r="V335" i="70" s="1"/>
  <c r="V336" i="70" s="1"/>
  <c r="V337" i="70" s="1"/>
  <c r="V338" i="70" s="1"/>
  <c r="V339" i="70" s="1"/>
  <c r="V340" i="70" s="1"/>
  <c r="V341" i="70" s="1"/>
  <c r="V317" i="70"/>
  <c r="V318" i="70" s="1"/>
  <c r="V319" i="70" s="1"/>
  <c r="V320" i="70" s="1"/>
  <c r="V321" i="70" s="1"/>
  <c r="V322" i="70" s="1"/>
  <c r="V323" i="70" s="1"/>
  <c r="V324" i="70" s="1"/>
  <c r="V325" i="70" s="1"/>
  <c r="V326" i="70" s="1"/>
  <c r="V327" i="70" s="1"/>
  <c r="V328" i="70" s="1"/>
  <c r="V304" i="70"/>
  <c r="V305" i="70" s="1"/>
  <c r="V306" i="70" s="1"/>
  <c r="V307" i="70" s="1"/>
  <c r="V308" i="70" s="1"/>
  <c r="V309" i="70" s="1"/>
  <c r="V310" i="70" s="1"/>
  <c r="V311" i="70" s="1"/>
  <c r="V312" i="70" s="1"/>
  <c r="V313" i="70" s="1"/>
  <c r="V314" i="70" s="1"/>
  <c r="V315" i="70" s="1"/>
  <c r="V291" i="70"/>
  <c r="V292" i="70" s="1"/>
  <c r="V293" i="70" s="1"/>
  <c r="V294" i="70" s="1"/>
  <c r="V295" i="70" s="1"/>
  <c r="V296" i="70" s="1"/>
  <c r="V297" i="70" s="1"/>
  <c r="V298" i="70" s="1"/>
  <c r="V299" i="70" s="1"/>
  <c r="V300" i="70" s="1"/>
  <c r="V301" i="70" s="1"/>
  <c r="V302" i="70" s="1"/>
  <c r="V278" i="70"/>
  <c r="V279" i="70" s="1"/>
  <c r="V280" i="70" s="1"/>
  <c r="V281" i="70" s="1"/>
  <c r="V282" i="70" s="1"/>
  <c r="V283" i="70" s="1"/>
  <c r="V284" i="70" s="1"/>
  <c r="V285" i="70" s="1"/>
  <c r="V286" i="70" s="1"/>
  <c r="V287" i="70" s="1"/>
  <c r="V288" i="70" s="1"/>
  <c r="V289" i="70" s="1"/>
  <c r="V265" i="70"/>
  <c r="V266" i="70" s="1"/>
  <c r="V267" i="70" s="1"/>
  <c r="V268" i="70" s="1"/>
  <c r="V269" i="70" s="1"/>
  <c r="V270" i="70" s="1"/>
  <c r="V271" i="70" s="1"/>
  <c r="V272" i="70" s="1"/>
  <c r="V273" i="70" s="1"/>
  <c r="V274" i="70" s="1"/>
  <c r="V275" i="70" s="1"/>
  <c r="V276" i="70" s="1"/>
  <c r="V252" i="70"/>
  <c r="V253" i="70" s="1"/>
  <c r="V254" i="70" s="1"/>
  <c r="V255" i="70" s="1"/>
  <c r="V256" i="70" s="1"/>
  <c r="V257" i="70" s="1"/>
  <c r="V258" i="70" s="1"/>
  <c r="V259" i="70" s="1"/>
  <c r="V260" i="70" s="1"/>
  <c r="V261" i="70" s="1"/>
  <c r="V262" i="70" s="1"/>
  <c r="V263" i="70" s="1"/>
  <c r="V239" i="70"/>
  <c r="V240" i="70" s="1"/>
  <c r="V241" i="70" s="1"/>
  <c r="V242" i="70" s="1"/>
  <c r="V243" i="70" s="1"/>
  <c r="V244" i="70" s="1"/>
  <c r="V245" i="70" s="1"/>
  <c r="V246" i="70" s="1"/>
  <c r="V247" i="70" s="1"/>
  <c r="V248" i="70" s="1"/>
  <c r="V249" i="70" s="1"/>
  <c r="V250" i="70" s="1"/>
  <c r="V226" i="70"/>
  <c r="V227" i="70" s="1"/>
  <c r="V228" i="70" s="1"/>
  <c r="V229" i="70" s="1"/>
  <c r="V230" i="70" s="1"/>
  <c r="V231" i="70" s="1"/>
  <c r="V232" i="70" s="1"/>
  <c r="V233" i="70" s="1"/>
  <c r="V234" i="70" s="1"/>
  <c r="V235" i="70" s="1"/>
  <c r="V236" i="70" s="1"/>
  <c r="V237" i="70" s="1"/>
  <c r="V200" i="70"/>
  <c r="V201" i="70" s="1"/>
  <c r="V202" i="70" s="1"/>
  <c r="V203" i="70" s="1"/>
  <c r="V204" i="70" s="1"/>
  <c r="V205" i="70" s="1"/>
  <c r="V206" i="70" s="1"/>
  <c r="V207" i="70" s="1"/>
  <c r="V208" i="70" s="1"/>
  <c r="V209" i="70" s="1"/>
  <c r="V210" i="70" s="1"/>
  <c r="V211" i="70" s="1"/>
  <c r="V187" i="70"/>
  <c r="V188" i="70" s="1"/>
  <c r="V189" i="70" s="1"/>
  <c r="V190" i="70" s="1"/>
  <c r="V191" i="70" s="1"/>
  <c r="V192" i="70" s="1"/>
  <c r="V193" i="70" s="1"/>
  <c r="V194" i="70" s="1"/>
  <c r="V195" i="70" s="1"/>
  <c r="V196" i="70" s="1"/>
  <c r="V197" i="70" s="1"/>
  <c r="V198" i="70" s="1"/>
  <c r="V174" i="70"/>
  <c r="V175" i="70" s="1"/>
  <c r="V176" i="70" s="1"/>
  <c r="V177" i="70" s="1"/>
  <c r="V178" i="70" s="1"/>
  <c r="V179" i="70" s="1"/>
  <c r="V180" i="70" s="1"/>
  <c r="V181" i="70" s="1"/>
  <c r="V182" i="70" s="1"/>
  <c r="V183" i="70" s="1"/>
  <c r="V184" i="70" s="1"/>
  <c r="V185" i="70" s="1"/>
  <c r="V161" i="70"/>
  <c r="V162" i="70" s="1"/>
  <c r="V163" i="70" s="1"/>
  <c r="V164" i="70" s="1"/>
  <c r="V165" i="70" s="1"/>
  <c r="V166" i="70" s="1"/>
  <c r="V167" i="70" s="1"/>
  <c r="V168" i="70" s="1"/>
  <c r="V169" i="70" s="1"/>
  <c r="V170" i="70" s="1"/>
  <c r="V171" i="70" s="1"/>
  <c r="V172" i="70" s="1"/>
  <c r="V148" i="70"/>
  <c r="V149" i="70" s="1"/>
  <c r="V150" i="70" s="1"/>
  <c r="V151" i="70" s="1"/>
  <c r="V152" i="70" s="1"/>
  <c r="V153" i="70" s="1"/>
  <c r="V154" i="70" s="1"/>
  <c r="V155" i="70" s="1"/>
  <c r="V156" i="70" s="1"/>
  <c r="V157" i="70" s="1"/>
  <c r="V158" i="70" s="1"/>
  <c r="V159" i="70" s="1"/>
  <c r="V135" i="70"/>
  <c r="V136" i="70" s="1"/>
  <c r="V137" i="70" s="1"/>
  <c r="V138" i="70" s="1"/>
  <c r="V139" i="70" s="1"/>
  <c r="V140" i="70" s="1"/>
  <c r="V141" i="70" s="1"/>
  <c r="V142" i="70" s="1"/>
  <c r="V143" i="70" s="1"/>
  <c r="V144" i="70" s="1"/>
  <c r="V145" i="70" s="1"/>
  <c r="V146" i="70" s="1"/>
  <c r="V122" i="70"/>
  <c r="V123" i="70" s="1"/>
  <c r="V124" i="70" s="1"/>
  <c r="V125" i="70" s="1"/>
  <c r="V126" i="70" s="1"/>
  <c r="V127" i="70" s="1"/>
  <c r="V128" i="70" s="1"/>
  <c r="V129" i="70" s="1"/>
  <c r="V130" i="70" s="1"/>
  <c r="V131" i="70" s="1"/>
  <c r="V132" i="70" s="1"/>
  <c r="V133" i="70" s="1"/>
  <c r="V109" i="70"/>
  <c r="V110" i="70" s="1"/>
  <c r="V111" i="70" s="1"/>
  <c r="V112" i="70" s="1"/>
  <c r="V113" i="70" s="1"/>
  <c r="V114" i="70" s="1"/>
  <c r="V115" i="70" s="1"/>
  <c r="V116" i="70" s="1"/>
  <c r="V117" i="70" s="1"/>
  <c r="V118" i="70" s="1"/>
  <c r="V119" i="70" s="1"/>
  <c r="V120" i="70" s="1"/>
  <c r="V97" i="70"/>
  <c r="V98" i="70" s="1"/>
  <c r="V99" i="70" s="1"/>
  <c r="V100" i="70" s="1"/>
  <c r="V101" i="70" s="1"/>
  <c r="V102" i="70" s="1"/>
  <c r="V103" i="70" s="1"/>
  <c r="V104" i="70" s="1"/>
  <c r="V105" i="70" s="1"/>
  <c r="V106" i="70" s="1"/>
  <c r="V107" i="70" s="1"/>
  <c r="V85" i="70"/>
  <c r="V86" i="70" s="1"/>
  <c r="V87" i="70" s="1"/>
  <c r="V88" i="70" s="1"/>
  <c r="V89" i="70" s="1"/>
  <c r="V90" i="70" s="1"/>
  <c r="V91" i="70" s="1"/>
  <c r="V92" i="70" s="1"/>
  <c r="V93" i="70" s="1"/>
  <c r="V94" i="70" s="1"/>
  <c r="V95" i="70" s="1"/>
  <c r="V73" i="70"/>
  <c r="V74" i="70" s="1"/>
  <c r="V75" i="70" s="1"/>
  <c r="V76" i="70" s="1"/>
  <c r="V77" i="70" s="1"/>
  <c r="V78" i="70" s="1"/>
  <c r="V79" i="70" s="1"/>
  <c r="V80" i="70" s="1"/>
  <c r="V81" i="70" s="1"/>
  <c r="V82" i="70" s="1"/>
  <c r="V83" i="70" s="1"/>
  <c r="V61" i="70"/>
  <c r="V62" i="70" s="1"/>
  <c r="V63" i="70" s="1"/>
  <c r="V64" i="70" s="1"/>
  <c r="V65" i="70" s="1"/>
  <c r="V66" i="70" s="1"/>
  <c r="V67" i="70" s="1"/>
  <c r="V68" i="70" s="1"/>
  <c r="V69" i="70" s="1"/>
  <c r="V70" i="70" s="1"/>
  <c r="V71" i="70" s="1"/>
  <c r="V50" i="70"/>
  <c r="V51" i="70" s="1"/>
  <c r="V52" i="70" s="1"/>
  <c r="V53" i="70" s="1"/>
  <c r="V54" i="70" s="1"/>
  <c r="V55" i="70" s="1"/>
  <c r="V56" i="70" s="1"/>
  <c r="V57" i="70" s="1"/>
  <c r="V58" i="70" s="1"/>
  <c r="V59" i="70" s="1"/>
  <c r="V39" i="70"/>
  <c r="V40" i="70" s="1"/>
  <c r="V41" i="70" s="1"/>
  <c r="V42" i="70" s="1"/>
  <c r="V43" i="70" s="1"/>
  <c r="V44" i="70" s="1"/>
  <c r="V45" i="70" s="1"/>
  <c r="V46" i="70" s="1"/>
  <c r="V47" i="70" s="1"/>
  <c r="V48" i="70" s="1"/>
  <c r="V28" i="70"/>
  <c r="V29" i="70" s="1"/>
  <c r="V30" i="70" s="1"/>
  <c r="V31" i="70" s="1"/>
  <c r="V32" i="70" s="1"/>
  <c r="V33" i="70" s="1"/>
  <c r="V34" i="70" s="1"/>
  <c r="V35" i="70" s="1"/>
  <c r="V36" i="70" s="1"/>
  <c r="V37" i="70" s="1"/>
  <c r="V18" i="70"/>
  <c r="V19" i="70" s="1"/>
  <c r="V20" i="70" s="1"/>
  <c r="V21" i="70" s="1"/>
  <c r="V22" i="70" s="1"/>
  <c r="V23" i="70" s="1"/>
  <c r="V24" i="70" s="1"/>
  <c r="V25" i="70" s="1"/>
  <c r="V26" i="70" s="1"/>
  <c r="V8" i="70"/>
  <c r="V9" i="70" s="1"/>
  <c r="V10" i="70" s="1"/>
  <c r="V11" i="70" s="1"/>
  <c r="V12" i="70" s="1"/>
  <c r="V13" i="70" s="1"/>
  <c r="V14" i="70" s="1"/>
  <c r="V15" i="70" s="1"/>
  <c r="V16" i="70" s="1"/>
  <c r="EH2" i="14" l="1"/>
  <c r="H38" i="47"/>
  <c r="ED2" i="14" l="1"/>
  <c r="EL2" i="14" l="1"/>
  <c r="BD5" i="70" s="1"/>
  <c r="BD4" i="70" l="1"/>
  <c r="BD6" i="70" s="1"/>
  <c r="BD8" i="70" s="1"/>
  <c r="BD7" i="70" l="1"/>
  <c r="EM2" i="14" l="1"/>
  <c r="EB2" i="14" l="1"/>
  <c r="A12" i="30"/>
  <c r="DP2" i="14" l="1"/>
  <c r="DO2" i="14" l="1"/>
  <c r="DN2" i="14" l="1"/>
  <c r="DY2" i="14" l="1"/>
  <c r="B18" i="45"/>
  <c r="BP2" i="14" l="1"/>
  <c r="BF2" i="14" l="1"/>
  <c r="A6" i="30" l="1"/>
  <c r="A8" i="30" l="1"/>
  <c r="K1" i="30" s="1"/>
  <c r="A10" i="30"/>
  <c r="B28" i="56" l="1"/>
  <c r="B29" i="56"/>
  <c r="B27" i="56"/>
  <c r="BZ2" i="14"/>
  <c r="B16" i="45"/>
  <c r="BC2" i="14" l="1"/>
  <c r="D12" i="45" l="1"/>
  <c r="B12" i="45" s="1"/>
  <c r="AU2" i="14" l="1"/>
  <c r="D14" i="18" l="1"/>
  <c r="DT2" i="14" l="1"/>
  <c r="EE2" i="14" s="1"/>
  <c r="DU2" i="14"/>
  <c r="DV2" i="14" s="1"/>
  <c r="EG2" i="14" s="1"/>
  <c r="M46" i="47" l="1"/>
  <c r="C6" i="46" l="1"/>
  <c r="M47" i="47"/>
  <c r="M48" i="47" s="1"/>
  <c r="A47" i="47"/>
  <c r="A48" i="47" s="1"/>
  <c r="AV2" i="14" l="1"/>
  <c r="BG2" i="14"/>
  <c r="H34" i="47" l="1"/>
  <c r="B15" i="45"/>
  <c r="BY2" i="14" l="1"/>
  <c r="BV2" i="14" l="1"/>
  <c r="AW2" i="14"/>
  <c r="AY2" i="14"/>
  <c r="BW2" i="14"/>
  <c r="BX2" i="14"/>
  <c r="CR2" i="14"/>
  <c r="CS2" i="14" l="1"/>
  <c r="CT2" i="14" s="1"/>
  <c r="BQ2" i="14" s="1"/>
  <c r="CI2" i="14"/>
  <c r="AZ2" i="14"/>
  <c r="B26" i="56" l="1"/>
  <c r="B25" i="56"/>
  <c r="C1" i="56" s="1"/>
  <c r="BX1" i="14"/>
  <c r="H32" i="47"/>
  <c r="CA2" i="14" l="1"/>
  <c r="BU2" i="14"/>
  <c r="BM2" i="14"/>
  <c r="BN2" i="14" s="1"/>
  <c r="AS2" i="14"/>
  <c r="H25" i="47"/>
  <c r="H26" i="47"/>
  <c r="H27" i="47"/>
  <c r="H28" i="47"/>
  <c r="H29" i="47"/>
  <c r="H30" i="47"/>
  <c r="H31" i="47"/>
  <c r="CQ2" i="14"/>
  <c r="CN2" i="14"/>
  <c r="CP2" i="14" s="1"/>
  <c r="CM2" i="14"/>
  <c r="CO2" i="14" s="1"/>
  <c r="CH2" i="14"/>
  <c r="CJ2" i="14"/>
  <c r="CG2" i="14"/>
  <c r="B9" i="47"/>
  <c r="M10" i="47"/>
  <c r="A10" i="47"/>
  <c r="C5" i="55"/>
  <c r="C4" i="55"/>
  <c r="P3" i="55"/>
  <c r="P4" i="55" s="1"/>
  <c r="P5" i="55" s="1"/>
  <c r="C3" i="55"/>
  <c r="A27" i="54"/>
  <c r="A28" i="54" s="1"/>
  <c r="A29" i="54" s="1"/>
  <c r="A30" i="54" s="1"/>
  <c r="A31" i="54" s="1"/>
  <c r="A32" i="54" s="1"/>
  <c r="M26" i="54"/>
  <c r="M27" i="54" s="1"/>
  <c r="M28" i="54" s="1"/>
  <c r="M29" i="54" s="1"/>
  <c r="M30" i="54" s="1"/>
  <c r="M31" i="54" s="1"/>
  <c r="M32" i="54" s="1"/>
  <c r="H25" i="54"/>
  <c r="H24" i="54"/>
  <c r="B22" i="54"/>
  <c r="B21" i="54"/>
  <c r="B20" i="54"/>
  <c r="B19" i="54"/>
  <c r="B15" i="54"/>
  <c r="B14" i="54"/>
  <c r="B13" i="54"/>
  <c r="B12" i="54"/>
  <c r="B11" i="54"/>
  <c r="M10" i="54"/>
  <c r="M11" i="54" s="1"/>
  <c r="M12" i="54" s="1"/>
  <c r="M13" i="54" s="1"/>
  <c r="M14" i="54" s="1"/>
  <c r="M15" i="54" s="1"/>
  <c r="B10" i="54"/>
  <c r="A10" i="54"/>
  <c r="A11" i="54" s="1"/>
  <c r="A12" i="54" s="1"/>
  <c r="A13" i="54" s="1"/>
  <c r="A14" i="54" s="1"/>
  <c r="A15" i="54" s="1"/>
  <c r="B9" i="54"/>
  <c r="M4" i="54"/>
  <c r="M5" i="54" s="1"/>
  <c r="M6" i="54" s="1"/>
  <c r="M7" i="54" s="1"/>
  <c r="M8" i="54" s="1"/>
  <c r="G3" i="54"/>
  <c r="A122" i="42"/>
  <c r="A121" i="42"/>
  <c r="A119" i="42"/>
  <c r="A118" i="42"/>
  <c r="A117" i="42"/>
  <c r="A116" i="42"/>
  <c r="A115" i="42"/>
  <c r="A114" i="42"/>
  <c r="A113" i="42"/>
  <c r="A112" i="42"/>
  <c r="A111" i="42"/>
  <c r="A110" i="42"/>
  <c r="A109" i="42"/>
  <c r="A108" i="42"/>
  <c r="A107" i="42"/>
  <c r="A106" i="42"/>
  <c r="A105" i="42"/>
  <c r="A104" i="42"/>
  <c r="A103" i="42"/>
  <c r="A102" i="42"/>
  <c r="A101" i="42"/>
  <c r="A100" i="42"/>
  <c r="A99" i="42"/>
  <c r="A98" i="42"/>
  <c r="A97" i="42"/>
  <c r="A96" i="42"/>
  <c r="A95" i="42"/>
  <c r="A94" i="42"/>
  <c r="A93" i="42"/>
  <c r="A92" i="42"/>
  <c r="A91" i="42"/>
  <c r="A90" i="42"/>
  <c r="A89" i="42"/>
  <c r="A88" i="42"/>
  <c r="A87" i="42"/>
  <c r="A86" i="42"/>
  <c r="A85" i="42"/>
  <c r="A84" i="42"/>
  <c r="A83" i="42"/>
  <c r="A82" i="42"/>
  <c r="A81" i="42"/>
  <c r="A80" i="42"/>
  <c r="A79" i="42"/>
  <c r="A78" i="42"/>
  <c r="A77" i="42"/>
  <c r="A76" i="42"/>
  <c r="A75" i="42"/>
  <c r="A74" i="42"/>
  <c r="A73" i="42"/>
  <c r="A72" i="42"/>
  <c r="A71" i="42"/>
  <c r="A70" i="42"/>
  <c r="A69" i="42"/>
  <c r="A68" i="42"/>
  <c r="A67" i="42"/>
  <c r="A66" i="42"/>
  <c r="A65" i="42"/>
  <c r="A64" i="42"/>
  <c r="A63" i="42"/>
  <c r="A62" i="42"/>
  <c r="A61" i="42"/>
  <c r="A60" i="42"/>
  <c r="A59" i="42"/>
  <c r="A58" i="42"/>
  <c r="A57" i="42"/>
  <c r="A56" i="42"/>
  <c r="A55" i="42"/>
  <c r="A54" i="42"/>
  <c r="A53" i="42"/>
  <c r="A52" i="42"/>
  <c r="A51" i="42"/>
  <c r="A50" i="42"/>
  <c r="A49" i="42"/>
  <c r="A48" i="42"/>
  <c r="A47" i="42"/>
  <c r="A46" i="42"/>
  <c r="A45" i="42"/>
  <c r="A44" i="42"/>
  <c r="A43" i="42"/>
  <c r="A42" i="42"/>
  <c r="A41" i="42"/>
  <c r="A40" i="42"/>
  <c r="A39" i="42"/>
  <c r="A38" i="42"/>
  <c r="A37" i="42"/>
  <c r="A36" i="42"/>
  <c r="A35" i="42"/>
  <c r="A34" i="42"/>
  <c r="A33" i="42"/>
  <c r="A32" i="42"/>
  <c r="C31" i="42"/>
  <c r="A31" i="42"/>
  <c r="A29" i="42"/>
  <c r="A28" i="42"/>
  <c r="A27" i="42"/>
  <c r="A26" i="42"/>
  <c r="A25" i="42"/>
  <c r="A24" i="42"/>
  <c r="A23" i="42"/>
  <c r="A22" i="42"/>
  <c r="A21" i="42"/>
  <c r="C20" i="42"/>
  <c r="A20" i="42"/>
  <c r="A19" i="42"/>
  <c r="A18" i="42"/>
  <c r="A17" i="42"/>
  <c r="A16" i="42"/>
  <c r="A15" i="42"/>
  <c r="A14" i="42"/>
  <c r="A13" i="42"/>
  <c r="A12" i="42"/>
  <c r="A11" i="42"/>
  <c r="A10" i="42"/>
  <c r="A9" i="42"/>
  <c r="A8" i="42"/>
  <c r="A7" i="42"/>
  <c r="A6" i="42"/>
  <c r="A5" i="42"/>
  <c r="A4" i="42"/>
  <c r="A3" i="42"/>
  <c r="A2" i="42"/>
  <c r="CE2" i="14" l="1"/>
  <c r="CF2" i="14" s="1"/>
  <c r="M16" i="54"/>
  <c r="M19" i="54"/>
  <c r="M20" i="54" s="1"/>
  <c r="M21" i="54" s="1"/>
  <c r="A19" i="54"/>
  <c r="A20" i="54" s="1"/>
  <c r="A21" i="54" s="1"/>
  <c r="A16" i="54"/>
  <c r="A22" i="54" l="1"/>
  <c r="A18" i="54"/>
  <c r="M18" i="54"/>
  <c r="M22" i="54"/>
  <c r="M24" i="54" l="1"/>
  <c r="M23" i="54"/>
  <c r="M25" i="54" s="1"/>
  <c r="M17" i="54"/>
  <c r="A24" i="54"/>
  <c r="A23" i="54"/>
  <c r="A25" i="54" s="1"/>
  <c r="A17" i="54"/>
  <c r="DW2" i="14"/>
  <c r="B13" i="50" l="1"/>
  <c r="O2" i="22" l="1"/>
  <c r="M2" i="22"/>
  <c r="S2" i="22"/>
  <c r="H24" i="47"/>
  <c r="H23" i="47"/>
  <c r="BB2" i="14" l="1"/>
  <c r="BA2" i="14"/>
  <c r="BH2" i="14" l="1"/>
  <c r="BD2" i="14"/>
  <c r="AT2" i="14"/>
  <c r="BJ2" i="14" l="1" a="1"/>
  <c r="BJ2" i="14" s="1"/>
  <c r="BK2" i="14" s="1" a="1"/>
  <c r="BK2" i="14" s="1"/>
  <c r="EF2" i="14" s="1" a="1"/>
  <c r="EF2" i="14" s="1"/>
  <c r="BI2" i="14"/>
  <c r="DF2" i="14"/>
  <c r="DG2" i="14" s="1"/>
  <c r="DH2" i="14" s="1"/>
  <c r="DE2" i="14"/>
  <c r="DD2" i="14"/>
  <c r="CD2" i="14"/>
  <c r="BO2" i="14" a="1"/>
  <c r="BO2" i="14" s="1"/>
  <c r="DI2" i="14"/>
  <c r="EK2" i="14" l="1"/>
  <c r="DZ2" i="14"/>
  <c r="BL2" i="14"/>
  <c r="CU2" i="14"/>
  <c r="DC2" i="14"/>
  <c r="AR2" i="14"/>
  <c r="DR2" i="14"/>
  <c r="CW2" i="14" s="1"/>
  <c r="DK2" i="14"/>
  <c r="BE2" i="14"/>
  <c r="CV2" i="14"/>
  <c r="DQ2" i="14"/>
  <c r="EA2" i="14" l="1"/>
  <c r="EC2" i="14"/>
  <c r="DS2" i="14"/>
  <c r="BR2" i="14"/>
  <c r="BT2" i="14" s="1"/>
  <c r="CX2" i="14"/>
  <c r="CY2" i="14" s="1"/>
  <c r="CZ2" i="14" s="1"/>
  <c r="BM11" i="32"/>
  <c r="BN11" i="32"/>
  <c r="BO10" i="32"/>
  <c r="BO11" i="32"/>
  <c r="BN10" i="32"/>
  <c r="BM10" i="32"/>
  <c r="BL9" i="32"/>
  <c r="BL10" i="32"/>
  <c r="BL8" i="32"/>
  <c r="BL7" i="32"/>
  <c r="EJ2" i="14" l="1"/>
  <c r="EI2" i="14"/>
  <c r="BS2" i="14"/>
  <c r="B21" i="47"/>
  <c r="P3" i="46"/>
  <c r="M4" i="47" l="1"/>
  <c r="M5" i="47" s="1"/>
  <c r="M6" i="47" s="1"/>
  <c r="M7" i="47" s="1"/>
  <c r="M8" i="47" s="1"/>
  <c r="L2" i="22"/>
  <c r="P2" i="22"/>
  <c r="R2" i="22"/>
  <c r="P5" i="46" l="1"/>
  <c r="P6" i="46" s="1"/>
  <c r="DF2" i="32"/>
  <c r="DF3" i="32"/>
  <c r="DF4" i="32"/>
  <c r="C5" i="46" l="1"/>
  <c r="M39" i="47"/>
  <c r="M40" i="47" s="1"/>
  <c r="M41" i="47" s="1"/>
  <c r="M42" i="47" s="1"/>
  <c r="M43" i="47" s="1"/>
  <c r="M44" i="47" s="1"/>
  <c r="M45" i="47" s="1"/>
  <c r="A40" i="47"/>
  <c r="A41" i="47" s="1"/>
  <c r="A42" i="47" s="1"/>
  <c r="A43" i="47" s="1"/>
  <c r="A44" i="47" s="1"/>
  <c r="A45" i="47" s="1"/>
  <c r="B10" i="47"/>
  <c r="B11" i="47"/>
  <c r="B12" i="47"/>
  <c r="B13" i="47"/>
  <c r="B14" i="47"/>
  <c r="B18" i="47"/>
  <c r="B19" i="47"/>
  <c r="B20" i="47"/>
  <c r="M11" i="47"/>
  <c r="M12" i="47" s="1"/>
  <c r="M13" i="47" s="1"/>
  <c r="M14" i="47" s="1"/>
  <c r="M18" i="47" l="1"/>
  <c r="M19" i="47" s="1"/>
  <c r="M20" i="47" s="1"/>
  <c r="M15" i="47"/>
  <c r="A11" i="47"/>
  <c r="A12" i="47" s="1"/>
  <c r="A13" i="47" s="1"/>
  <c r="A14" i="47" s="1"/>
  <c r="M17" i="47" l="1"/>
  <c r="M21" i="47"/>
  <c r="M23" i="47" s="1"/>
  <c r="M25" i="47" s="1"/>
  <c r="M27" i="47" s="1"/>
  <c r="M29" i="47" s="1"/>
  <c r="M31" i="47" s="1"/>
  <c r="M33" i="47" s="1"/>
  <c r="A18" i="47"/>
  <c r="A19" i="47" s="1"/>
  <c r="A20" i="47" s="1"/>
  <c r="A15" i="47"/>
  <c r="G3" i="47"/>
  <c r="C3" i="46"/>
  <c r="D7" i="45"/>
  <c r="C7" i="45" s="1"/>
  <c r="D6" i="45"/>
  <c r="M22" i="47" l="1"/>
  <c r="M24" i="47" s="1"/>
  <c r="M26" i="47" s="1"/>
  <c r="M28" i="47" s="1"/>
  <c r="M30" i="47" s="1"/>
  <c r="M32" i="47" s="1"/>
  <c r="M34" i="47" s="1"/>
  <c r="M16" i="47"/>
  <c r="A21" i="47"/>
  <c r="A23" i="47" s="1"/>
  <c r="A25" i="47" s="1"/>
  <c r="A27" i="47" s="1"/>
  <c r="A29" i="47" s="1"/>
  <c r="A31" i="47" s="1"/>
  <c r="A33" i="47" s="1"/>
  <c r="A17" i="47"/>
  <c r="A5" i="19"/>
  <c r="A6" i="19"/>
  <c r="A22" i="47" l="1"/>
  <c r="A24" i="47" s="1"/>
  <c r="A26" i="47" s="1"/>
  <c r="A28" i="47" s="1"/>
  <c r="A30" i="47" s="1"/>
  <c r="A32" i="47" s="1"/>
  <c r="A34" i="47" s="1"/>
  <c r="A16" i="47"/>
  <c r="BN6" i="32" l="1"/>
  <c r="BM6" i="32"/>
  <c r="BO6" i="32"/>
  <c r="BM7" i="32"/>
  <c r="BN7" i="32"/>
  <c r="BO7" i="32"/>
  <c r="BM8" i="32"/>
  <c r="BN8" i="32"/>
  <c r="BO8" i="32"/>
  <c r="BM9" i="32"/>
  <c r="BN9" i="32"/>
  <c r="BO9" i="32"/>
  <c r="BT1" i="14"/>
  <c r="BU1" i="14"/>
  <c r="BY1" i="14" l="1"/>
  <c r="BW1" i="14"/>
  <c r="BV1" i="14"/>
  <c r="A3" i="19" l="1"/>
  <c r="A2" i="19" l="1"/>
  <c r="L144" i="30" l="1"/>
  <c r="L136" i="30"/>
  <c r="L128" i="30"/>
  <c r="L120" i="30"/>
  <c r="L112" i="30"/>
  <c r="L104" i="30"/>
  <c r="L96" i="30"/>
  <c r="L88" i="30"/>
  <c r="L80" i="30"/>
  <c r="L72" i="30"/>
  <c r="L64" i="30"/>
  <c r="L56" i="30"/>
  <c r="L48" i="30"/>
  <c r="L40" i="30"/>
  <c r="L32" i="30"/>
  <c r="L135" i="30"/>
  <c r="L127" i="30"/>
  <c r="L119" i="30"/>
  <c r="L111" i="30"/>
  <c r="L103" i="30"/>
  <c r="L95" i="30"/>
  <c r="L87" i="30"/>
  <c r="L79" i="30"/>
  <c r="L71" i="30"/>
  <c r="L63" i="30"/>
  <c r="L55" i="30"/>
  <c r="L47" i="30"/>
  <c r="L39" i="30"/>
  <c r="L31" i="30"/>
  <c r="L134" i="30"/>
  <c r="L126" i="30"/>
  <c r="L118" i="30"/>
  <c r="L110" i="30"/>
  <c r="L102" i="30"/>
  <c r="L94" i="30"/>
  <c r="L86" i="30"/>
  <c r="L78" i="30"/>
  <c r="L70" i="30"/>
  <c r="L62" i="30"/>
  <c r="L54" i="30"/>
  <c r="L46" i="30"/>
  <c r="L38" i="30"/>
  <c r="L30" i="30"/>
  <c r="L133" i="30"/>
  <c r="L125" i="30"/>
  <c r="L117" i="30"/>
  <c r="L109" i="30"/>
  <c r="L101" i="30"/>
  <c r="L93" i="30"/>
  <c r="L85" i="30"/>
  <c r="L77" i="30"/>
  <c r="L69" i="30"/>
  <c r="L61" i="30"/>
  <c r="L53" i="30"/>
  <c r="L45" i="30"/>
  <c r="L37" i="30"/>
  <c r="L29" i="30"/>
  <c r="L132" i="30"/>
  <c r="L124" i="30"/>
  <c r="L116" i="30"/>
  <c r="L108" i="30"/>
  <c r="L100" i="30"/>
  <c r="L92" i="30"/>
  <c r="L84" i="30"/>
  <c r="L76" i="30"/>
  <c r="L68" i="30"/>
  <c r="L60" i="30"/>
  <c r="L52" i="30"/>
  <c r="L44" i="30"/>
  <c r="L36" i="30"/>
  <c r="L143" i="30"/>
  <c r="L142" i="30"/>
  <c r="L141" i="30"/>
  <c r="L140" i="30"/>
  <c r="L139" i="30"/>
  <c r="L138" i="30"/>
  <c r="L137" i="30"/>
  <c r="L129" i="30"/>
  <c r="L106" i="30"/>
  <c r="L83" i="30"/>
  <c r="L65" i="30"/>
  <c r="L42" i="30"/>
  <c r="L123" i="30"/>
  <c r="L105" i="30"/>
  <c r="L82" i="30"/>
  <c r="L59" i="30"/>
  <c r="L41" i="30"/>
  <c r="L122" i="30"/>
  <c r="L99" i="30"/>
  <c r="L81" i="30"/>
  <c r="L58" i="30"/>
  <c r="L35" i="30"/>
  <c r="L121" i="30"/>
  <c r="L98" i="30"/>
  <c r="L75" i="30"/>
  <c r="L57" i="30"/>
  <c r="L34" i="30"/>
  <c r="L131" i="30"/>
  <c r="L49" i="30"/>
  <c r="L107" i="30"/>
  <c r="L66" i="30"/>
  <c r="L115" i="30"/>
  <c r="L97" i="30"/>
  <c r="L74" i="30"/>
  <c r="L51" i="30"/>
  <c r="L33" i="30"/>
  <c r="L114" i="30"/>
  <c r="L91" i="30"/>
  <c r="L73" i="30"/>
  <c r="L50" i="30"/>
  <c r="L113" i="30"/>
  <c r="L90" i="30"/>
  <c r="L67" i="30"/>
  <c r="L130" i="30"/>
  <c r="L89" i="30"/>
  <c r="L43" i="30"/>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 i="25"/>
  <c r="G130" i="23"/>
  <c r="G129" i="23"/>
  <c r="G128" i="23"/>
  <c r="G127" i="23"/>
  <c r="G126" i="23"/>
  <c r="G125" i="23"/>
  <c r="G124" i="23"/>
  <c r="G123"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2" i="23"/>
  <c r="G4" i="23" s="1"/>
  <c r="G3" i="23" l="1"/>
  <c r="G5" i="23" s="1"/>
  <c r="G6" i="23" l="1"/>
  <c r="AH6" i="31"/>
  <c r="A7" i="31" s="1"/>
  <c r="CZ689" i="32"/>
  <c r="CZ672" i="32"/>
  <c r="CZ583" i="32"/>
  <c r="CZ572" i="32"/>
  <c r="CZ771" i="32"/>
  <c r="CZ853" i="32"/>
  <c r="CZ522" i="32"/>
  <c r="CZ665" i="32"/>
  <c r="CZ640" i="32"/>
  <c r="CZ851" i="32"/>
  <c r="CZ779" i="32"/>
  <c r="CZ822" i="32"/>
  <c r="CZ864" i="32"/>
  <c r="CZ705" i="32"/>
  <c r="CZ511" i="32"/>
  <c r="CZ746" i="32"/>
  <c r="CZ889" i="32"/>
  <c r="CZ664" i="32"/>
  <c r="CZ719" i="32"/>
  <c r="CZ578" i="32"/>
  <c r="CZ457" i="32"/>
  <c r="CZ753" i="32"/>
  <c r="CZ658" i="32"/>
  <c r="CZ548" i="32"/>
  <c r="CZ839" i="32"/>
  <c r="CZ620" i="32"/>
  <c r="CZ464" i="32"/>
  <c r="CZ509" i="32"/>
  <c r="CZ868" i="32"/>
  <c r="CZ751" i="32"/>
  <c r="CZ452" i="32"/>
  <c r="CZ571" i="32"/>
  <c r="CZ494" i="32"/>
  <c r="CZ481" i="32"/>
  <c r="CZ856" i="32"/>
  <c r="CZ444" i="32"/>
  <c r="CZ792" i="32"/>
  <c r="CZ682" i="32"/>
  <c r="CZ859" i="32"/>
  <c r="CZ493" i="32"/>
  <c r="CZ881" i="32"/>
  <c r="CZ634" i="32"/>
  <c r="CZ466" i="32"/>
  <c r="CZ755" i="32"/>
  <c r="CZ606" i="32"/>
  <c r="CZ584" i="32"/>
  <c r="CZ843" i="32"/>
  <c r="CZ701" i="32"/>
  <c r="CZ816" i="32"/>
  <c r="CZ437" i="32"/>
  <c r="CZ784" i="32"/>
  <c r="CZ797" i="32"/>
  <c r="CZ711" i="32"/>
  <c r="CZ536" i="32"/>
  <c r="CZ769" i="32"/>
  <c r="CZ497" i="32"/>
  <c r="CZ458" i="32"/>
  <c r="CZ641" i="32"/>
  <c r="CZ596" i="32"/>
  <c r="CZ690" i="32"/>
  <c r="CZ862" i="32"/>
  <c r="CZ826" i="32"/>
  <c r="CZ532" i="32"/>
  <c r="CZ818" i="32"/>
  <c r="CZ455" i="32"/>
  <c r="CZ549" i="32"/>
  <c r="CZ831" i="32"/>
  <c r="CZ555" i="32"/>
  <c r="CZ791" i="32"/>
  <c r="CZ820" i="32"/>
  <c r="CZ446" i="32"/>
  <c r="CZ588" i="32"/>
  <c r="CZ870" i="32"/>
  <c r="CZ778" i="32"/>
  <c r="CZ587" i="32"/>
  <c r="CZ890" i="32"/>
  <c r="CZ450" i="32"/>
  <c r="CZ766" i="32"/>
  <c r="CZ520" i="32"/>
  <c r="CZ473" i="32"/>
  <c r="CZ477" i="32"/>
  <c r="CZ793" i="32"/>
  <c r="CZ852" i="32"/>
  <c r="CZ875" i="32"/>
  <c r="CZ748" i="32"/>
  <c r="CZ695" i="32"/>
  <c r="CZ657" i="32"/>
  <c r="CZ759" i="32"/>
  <c r="CZ589" i="32"/>
  <c r="CZ550" i="32"/>
  <c r="CZ637" i="32"/>
  <c r="CZ737" i="32"/>
  <c r="CZ644" i="32"/>
  <c r="CZ448" i="32"/>
  <c r="CZ801" i="32"/>
  <c r="CZ503" i="32"/>
  <c r="CZ796" i="32"/>
  <c r="CZ873" i="32"/>
  <c r="CZ800" i="32"/>
  <c r="CZ679" i="32"/>
  <c r="CZ638" i="32"/>
  <c r="CZ662" i="32"/>
  <c r="CZ576" i="32"/>
  <c r="CZ808" i="32"/>
  <c r="CZ610" i="32"/>
  <c r="CZ803" i="32"/>
  <c r="CZ582" i="32"/>
  <c r="CZ654" i="32"/>
  <c r="CZ525" i="32"/>
  <c r="CZ688" i="32"/>
  <c r="CZ844" i="32"/>
  <c r="CZ598" i="32"/>
  <c r="CZ687" i="32"/>
  <c r="CZ744" i="32"/>
  <c r="CZ529" i="32"/>
  <c r="CZ485" i="32"/>
  <c r="CZ676" i="32"/>
  <c r="CZ600" i="32"/>
  <c r="CZ613" i="32"/>
  <c r="CZ670" i="32"/>
  <c r="CZ829" i="32"/>
  <c r="CZ867" i="32"/>
  <c r="CZ537" i="32"/>
  <c r="CZ650" i="32"/>
  <c r="CZ484" i="32"/>
  <c r="CZ461" i="32"/>
  <c r="CZ767" i="32"/>
  <c r="CZ739" i="32"/>
  <c r="CZ486" i="32"/>
  <c r="CZ685" i="32"/>
  <c r="CZ521" i="32"/>
  <c r="CZ825" i="32"/>
  <c r="CZ871" i="32"/>
  <c r="CZ567" i="32"/>
  <c r="CZ530" i="32"/>
  <c r="CZ591" i="32"/>
  <c r="CZ617" i="32"/>
  <c r="CZ810" i="32"/>
  <c r="CZ786" i="32"/>
  <c r="CZ770" i="32"/>
  <c r="CZ580" i="32"/>
  <c r="CZ738" i="32"/>
  <c r="CZ702" i="32"/>
  <c r="CZ866" i="32"/>
  <c r="CZ842" i="32"/>
  <c r="CZ468" i="32"/>
  <c r="CZ888" i="32"/>
  <c r="CZ656" i="32"/>
  <c r="CZ884" i="32"/>
  <c r="CZ840" i="32"/>
  <c r="CZ885" i="32"/>
  <c r="CZ507" i="32"/>
  <c r="CZ490" i="32"/>
  <c r="CZ501" i="32"/>
  <c r="CZ838" i="32"/>
  <c r="CZ788" i="32"/>
  <c r="CZ478" i="32"/>
  <c r="CZ566" i="32"/>
  <c r="CZ775" i="32"/>
  <c r="CZ647" i="32"/>
  <c r="CZ733" i="32"/>
  <c r="CZ806" i="32"/>
  <c r="CZ813" i="32"/>
  <c r="CZ834" i="32"/>
  <c r="CZ630" i="32"/>
  <c r="CZ574" i="32"/>
  <c r="CZ593" i="32"/>
  <c r="CZ545" i="32"/>
  <c r="CZ827" i="32"/>
  <c r="CZ782" i="32"/>
  <c r="CZ559" i="32"/>
  <c r="CZ542" i="32"/>
  <c r="CZ832" i="32"/>
  <c r="CZ498" i="32"/>
  <c r="CZ595" i="32"/>
  <c r="CZ467" i="32"/>
  <c r="CZ434" i="32"/>
  <c r="CZ752" i="32"/>
  <c r="CZ743" i="32"/>
  <c r="CZ828" i="32"/>
  <c r="CZ453" i="32"/>
  <c r="CZ552" i="32"/>
  <c r="CZ876" i="32"/>
  <c r="CZ518" i="32"/>
  <c r="CZ628" i="32"/>
  <c r="CZ440" i="32"/>
  <c r="CZ505" i="32"/>
  <c r="CZ696" i="32"/>
  <c r="CZ546" i="32"/>
  <c r="CZ612" i="32"/>
  <c r="CZ720" i="32"/>
  <c r="CZ858" i="32"/>
  <c r="CZ651" i="32"/>
  <c r="CZ721" i="32"/>
  <c r="CZ570" i="32"/>
  <c r="CZ438" i="32"/>
  <c r="CZ451" i="32"/>
  <c r="CZ510" i="32"/>
  <c r="CZ435" i="32"/>
  <c r="CZ544" i="32"/>
  <c r="CZ565" i="32"/>
  <c r="CZ723" i="32"/>
  <c r="CZ449" i="32"/>
  <c r="CZ787" i="32"/>
  <c r="CZ515" i="32"/>
  <c r="CZ817" i="32"/>
  <c r="CZ563" i="32"/>
  <c r="CZ706" i="32"/>
  <c r="CZ754" i="32"/>
  <c r="CZ692" i="32"/>
  <c r="CZ877" i="32"/>
  <c r="CZ768" i="32"/>
  <c r="CZ686" i="32"/>
  <c r="CZ441" i="32"/>
  <c r="CZ465" i="32"/>
  <c r="CZ491" i="32"/>
  <c r="CZ526" i="32"/>
  <c r="CZ671" i="32"/>
  <c r="CZ594" i="32"/>
  <c r="CZ798" i="32"/>
  <c r="CZ558" i="32"/>
  <c r="CZ535" i="32"/>
  <c r="CZ726" i="32"/>
  <c r="CZ661" i="32"/>
  <c r="CZ677" i="32"/>
  <c r="CZ554" i="32"/>
  <c r="CZ730" i="32"/>
  <c r="CZ557" i="32"/>
  <c r="CZ475" i="32"/>
  <c r="CZ645" i="32"/>
  <c r="CZ599" i="32"/>
  <c r="CZ442" i="32"/>
  <c r="CZ659" i="32"/>
  <c r="CZ758" i="32"/>
  <c r="CZ735" i="32"/>
  <c r="CZ471" i="32"/>
  <c r="CZ717" i="32"/>
  <c r="CZ731" i="32"/>
  <c r="CZ445" i="32"/>
  <c r="CZ886" i="32"/>
  <c r="CZ841" i="32"/>
  <c r="CZ709" i="32"/>
  <c r="CZ773" i="32"/>
  <c r="CZ722" i="32"/>
  <c r="CZ590" i="32"/>
  <c r="CZ699" i="32"/>
  <c r="CZ725" i="32"/>
  <c r="CZ480" i="32"/>
  <c r="CZ678" i="32"/>
  <c r="CZ836" i="32"/>
  <c r="CZ643" i="32"/>
  <c r="CZ809" i="32"/>
  <c r="CZ482" i="32"/>
  <c r="CZ649" i="32"/>
  <c r="CZ611" i="32"/>
  <c r="CZ879" i="32"/>
  <c r="CZ756" i="32"/>
  <c r="CZ543" i="32"/>
  <c r="CZ698" i="32"/>
  <c r="CZ470" i="32"/>
  <c r="CZ652" i="32"/>
  <c r="CZ742" i="32"/>
  <c r="CZ597" i="32"/>
  <c r="CZ697" i="32"/>
  <c r="CZ579" i="32"/>
  <c r="CZ492" i="32"/>
  <c r="CZ789" i="32"/>
  <c r="CZ780" i="32"/>
  <c r="CZ627" i="32"/>
  <c r="CZ560" i="32"/>
  <c r="CZ639" i="32"/>
  <c r="CZ887" i="32"/>
  <c r="CZ845" i="32"/>
  <c r="CZ874" i="32"/>
  <c r="CZ502" i="32"/>
  <c r="CZ694" i="32"/>
  <c r="CZ528" i="32"/>
  <c r="CZ745" i="32"/>
  <c r="CZ573" i="32"/>
  <c r="CZ821" i="32"/>
  <c r="CZ675" i="32"/>
  <c r="CZ443" i="32"/>
  <c r="CZ765" i="32"/>
  <c r="CZ474" i="32"/>
  <c r="CZ880" i="32"/>
  <c r="CZ869" i="32"/>
  <c r="CZ538" i="32"/>
  <c r="CZ824" i="32"/>
  <c r="CZ469" i="32"/>
  <c r="CZ823" i="32"/>
  <c r="CZ504" i="32"/>
  <c r="CZ561" i="32"/>
  <c r="CZ623" i="32"/>
  <c r="CZ666" i="32"/>
  <c r="CZ667" i="32"/>
  <c r="CZ462" i="32"/>
  <c r="CZ736" i="32"/>
  <c r="CZ624" i="32"/>
  <c r="CZ850" i="32"/>
  <c r="CZ619" i="32"/>
  <c r="CZ785" i="32"/>
  <c r="CZ621" i="32"/>
  <c r="CZ609" i="32"/>
  <c r="CZ496" i="32"/>
  <c r="CZ857" i="32"/>
  <c r="CZ646" i="32"/>
  <c r="CZ512" i="32"/>
  <c r="CZ847" i="32"/>
  <c r="CZ740" i="32"/>
  <c r="CZ517" i="32"/>
  <c r="CZ764" i="32"/>
  <c r="CZ750" i="32"/>
  <c r="CZ749" i="32"/>
  <c r="CZ625" i="32"/>
  <c r="CZ629" i="32"/>
  <c r="CZ883" i="32"/>
  <c r="CZ760" i="32"/>
  <c r="CZ799" i="32"/>
  <c r="CZ714" i="32"/>
  <c r="CZ815" i="32"/>
  <c r="CZ660" i="32"/>
  <c r="CZ586" i="32"/>
  <c r="CZ700" i="32"/>
  <c r="CZ622" i="32"/>
  <c r="CZ741" i="32"/>
  <c r="CZ863" i="32"/>
  <c r="CZ524" i="32"/>
  <c r="CZ568" i="32"/>
  <c r="CZ603" i="32"/>
  <c r="CZ539" i="32"/>
  <c r="CZ516" i="32"/>
  <c r="CZ487" i="32"/>
  <c r="CZ655" i="32"/>
  <c r="CZ608" i="32"/>
  <c r="CZ616" i="32"/>
  <c r="CZ447" i="32"/>
  <c r="CZ732" i="32"/>
  <c r="CZ794" i="32"/>
  <c r="CZ865" i="32"/>
  <c r="CZ819" i="32"/>
  <c r="CZ513" i="32"/>
  <c r="CZ777" i="32"/>
  <c r="CZ848" i="32"/>
  <c r="CZ551" i="32"/>
  <c r="CZ762" i="32"/>
  <c r="CZ669" i="32"/>
  <c r="CZ500" i="32"/>
  <c r="CZ668" i="32"/>
  <c r="CZ718" i="32"/>
  <c r="CZ605" i="32"/>
  <c r="CZ514" i="32"/>
  <c r="CZ814" i="32"/>
  <c r="CZ636" i="32"/>
  <c r="CZ684" i="32"/>
  <c r="CZ849" i="32"/>
  <c r="CZ648" i="32"/>
  <c r="CZ707" i="32"/>
  <c r="CZ728" i="32"/>
  <c r="CZ833" i="32"/>
  <c r="CZ632" i="32"/>
  <c r="CZ436" i="32"/>
  <c r="CZ577" i="32"/>
  <c r="CZ463" i="32"/>
  <c r="CZ618" i="32"/>
  <c r="CZ540" i="32"/>
  <c r="CZ642" i="32"/>
  <c r="CZ855" i="32"/>
  <c r="CZ547" i="32"/>
  <c r="CZ772" i="32"/>
  <c r="CZ495" i="32"/>
  <c r="CZ541" i="32"/>
  <c r="CZ602" i="32"/>
  <c r="CZ783" i="32"/>
  <c r="CZ713" i="32"/>
  <c r="CZ790" i="32"/>
  <c r="CZ673" i="32"/>
  <c r="CZ691" i="32"/>
  <c r="CZ575" i="32"/>
  <c r="CZ653" i="32"/>
  <c r="CZ488" i="32"/>
  <c r="CZ830" i="32"/>
  <c r="CZ710" i="32"/>
  <c r="CZ562" i="32"/>
  <c r="CZ508" i="32"/>
  <c r="CZ489" i="32"/>
  <c r="CZ626" i="32"/>
  <c r="CZ553" i="32"/>
  <c r="CZ506" i="32"/>
  <c r="CZ763" i="32"/>
  <c r="CZ716" i="32"/>
  <c r="CZ533" i="32"/>
  <c r="CZ681" i="32"/>
  <c r="CZ581" i="32"/>
  <c r="CZ601" i="32"/>
  <c r="CZ712" i="32"/>
  <c r="CZ861" i="32"/>
  <c r="CZ614" i="32"/>
  <c r="CZ715" i="32"/>
  <c r="CZ693" i="32"/>
  <c r="CZ564" i="32"/>
  <c r="CZ837" i="32"/>
  <c r="CZ433" i="32"/>
  <c r="CZ585" i="32"/>
  <c r="CZ878" i="32"/>
  <c r="CZ527" i="32"/>
  <c r="CZ774" i="32"/>
  <c r="CZ604" i="32"/>
  <c r="CZ615" i="32"/>
  <c r="CZ439" i="32"/>
  <c r="CZ519" i="32"/>
  <c r="CZ846" i="32"/>
  <c r="CZ860" i="32"/>
  <c r="CZ531" i="32"/>
  <c r="CZ472" i="32"/>
  <c r="CZ703" i="32"/>
  <c r="CZ607" i="32"/>
  <c r="CZ704" i="32"/>
  <c r="CZ631" i="32"/>
  <c r="CZ872" i="32"/>
  <c r="CZ483" i="32"/>
  <c r="CZ747" i="32"/>
  <c r="CZ781" i="32"/>
  <c r="CZ523" i="32"/>
  <c r="CZ761" i="32"/>
  <c r="CZ891" i="32"/>
  <c r="CZ683" i="32"/>
  <c r="CZ663" i="32"/>
  <c r="CZ674" i="32"/>
  <c r="CZ804" i="32"/>
  <c r="CZ811" i="32"/>
  <c r="CZ854" i="32"/>
  <c r="CZ835" i="32"/>
  <c r="CZ680" i="32"/>
  <c r="CZ534" i="32"/>
  <c r="CZ776" i="32"/>
  <c r="CZ592" i="32"/>
  <c r="CZ569" i="32"/>
  <c r="CZ476" i="32"/>
  <c r="CZ633" i="32"/>
  <c r="CZ459" i="32"/>
  <c r="CZ795" i="32"/>
  <c r="CZ805" i="32"/>
  <c r="CZ456" i="32"/>
  <c r="CZ882" i="32"/>
  <c r="CZ727" i="32"/>
  <c r="CZ802" i="32"/>
  <c r="CZ757" i="32"/>
  <c r="CZ708" i="32"/>
  <c r="CZ729" i="32"/>
  <c r="CZ724" i="32"/>
  <c r="CZ454" i="32"/>
  <c r="CZ734" i="32"/>
  <c r="CZ807" i="32"/>
  <c r="CZ460" i="32"/>
  <c r="CZ499" i="32"/>
  <c r="CZ812" i="32"/>
  <c r="CZ479" i="32"/>
  <c r="CZ635" i="32"/>
  <c r="CZ556"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7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7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7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7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7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7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7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7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7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7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8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8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8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8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8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8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8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8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8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8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8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8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8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8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8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8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9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9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9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9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9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9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9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9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9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9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A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A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A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A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A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A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A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A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A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A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A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A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A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A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A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A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JESSE WEI</author>
  </authors>
  <commentList>
    <comment ref="CZ1" authorId="0" shapeId="0" xr:uid="{00000000-0006-0000-0B00-000001000000}">
      <text>
        <r>
          <rPr>
            <b/>
            <sz val="9"/>
            <color indexed="81"/>
            <rFont val="Tahoma"/>
            <family val="2"/>
          </rPr>
          <t>JESSE WEI:</t>
        </r>
        <r>
          <rPr>
            <sz val="9"/>
            <color indexed="81"/>
            <rFont val="Tahoma"/>
            <family val="2"/>
          </rPr>
          <t xml:space="preserve">
=IF(ISNA(VLOOKUP([@Item],INDIRECT(VLOOKUP([@Object],</t>
        </r>
        <r>
          <rPr>
            <sz val="9"/>
            <color indexed="81"/>
            <rFont val="細明體"/>
            <family val="3"/>
            <charset val="136"/>
          </rPr>
          <t>表格</t>
        </r>
        <r>
          <rPr>
            <sz val="9"/>
            <color indexed="81"/>
            <rFont val="Tahoma"/>
            <family val="2"/>
          </rPr>
          <t>12,2,FALSE)),1,FALSE)),FALSE,TRUE)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tc={4B1941AF-4AE5-4AD3-90F1-BFF07AAE0B48}</author>
    <author>tc={5B837933-0D10-49E8-8C95-EEAF1DB81809}</author>
    <author>JESSE WEI</author>
  </authors>
  <commentList>
    <comment ref="F1" authorId="0" shapeId="0" xr:uid="{00000000-0006-0000-1100-000001000000}">
      <text>
        <t>[對話串註解]
您的 Excel 版本可讓您讀取此對話串註解; 但若以較新的 Excel 版本開啟此檔案，將會移除對它進行的所有編輯。深入了解: https://go.microsoft.com/fwlink/?linkid=870924。
註解:
    俗稱</t>
      </text>
    </comment>
    <comment ref="V1" authorId="1" shapeId="0" xr:uid="{00000000-0006-0000-1100-000002000000}">
      <text>
        <t>[對話串註解]
您的 Excel 版本可讓您讀取此對話串註解; 但若以較新的 Excel 版本開啟此檔案，將會移除對它進行的所有編輯。深入了解: https://go.microsoft.com/fwlink/?linkid=870924。
註解:
    系統欄位名稱</t>
      </text>
    </comment>
    <comment ref="DW1" authorId="2" shapeId="0" xr:uid="{00000000-0006-0000-1100-000003000000}">
      <text>
        <r>
          <rPr>
            <b/>
            <sz val="9"/>
            <color indexed="81"/>
            <rFont val="Tahoma"/>
            <family val="2"/>
          </rPr>
          <t>JESSE WEI:</t>
        </r>
        <r>
          <rPr>
            <sz val="9"/>
            <color indexed="81"/>
            <rFont val="Tahoma"/>
            <family val="2"/>
          </rPr>
          <t xml:space="preserve">
=AND(TRIM(L2)="N/A", OR(TRIM(P2)="N/A", P2=""))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 authorId="0" shapeId="0" xr:uid="{00000000-0006-0000-1D00-000001000000}">
      <text>
        <r>
          <rPr>
            <b/>
            <sz val="9"/>
            <color indexed="81"/>
            <rFont val="Tahoma"/>
            <family val="2"/>
          </rPr>
          <t>Author:</t>
        </r>
        <r>
          <rPr>
            <sz val="9"/>
            <color indexed="81"/>
            <rFont val="Tahoma"/>
            <family val="2"/>
          </rPr>
          <t xml:space="preserve">
When List &gt; 1, then need assume   same name for each workbook</t>
        </r>
      </text>
    </comment>
    <comment ref="I1" authorId="0" shapeId="0" xr:uid="{00000000-0006-0000-1D00-000002000000}">
      <text>
        <r>
          <rPr>
            <b/>
            <sz val="9"/>
            <color indexed="81"/>
            <rFont val="Tahoma"/>
            <family val="2"/>
          </rPr>
          <t>Author:</t>
        </r>
        <r>
          <rPr>
            <sz val="9"/>
            <color indexed="81"/>
            <rFont val="Tahoma"/>
            <family val="2"/>
          </rPr>
          <t xml:space="preserve">
IF RunMode =2-Split Then
    SplitSheetName
ELSEIF MultipleSheet Then
    Pattern for Src fileslist generation
ELSE
    SrcSheetName
END IF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<sst xmlns="http://schemas.openxmlformats.org/spreadsheetml/2006/main" count="15152" uniqueCount="3088">
  <si>
    <t>時間</t>
    <phoneticPr fontId="10" type="noConversion"/>
  </si>
  <si>
    <t>標準中文名稱</t>
    <phoneticPr fontId="10" type="noConversion"/>
  </si>
  <si>
    <t>變更內容</t>
    <phoneticPr fontId="10" type="noConversion"/>
  </si>
  <si>
    <t>變更原因</t>
    <phoneticPr fontId="10" type="noConversion"/>
  </si>
  <si>
    <t>變更人</t>
    <phoneticPr fontId="10" type="noConversion"/>
  </si>
  <si>
    <t>版本</t>
    <phoneticPr fontId="4" type="noConversion"/>
  </si>
  <si>
    <t>備註</t>
    <phoneticPr fontId="10" type="noConversion"/>
  </si>
  <si>
    <t>Todo</t>
    <phoneticPr fontId="4" type="noConversion"/>
  </si>
  <si>
    <t>ALL</t>
    <phoneticPr fontId="4" type="noConversion"/>
  </si>
  <si>
    <t>資料標準初版定稿</t>
    <phoneticPr fontId="4" type="noConversion"/>
  </si>
  <si>
    <t>Jesse Wei</t>
    <phoneticPr fontId="4" type="noConversion"/>
  </si>
  <si>
    <t>資料標準, MD</t>
    <phoneticPr fontId="4" type="noConversion"/>
  </si>
  <si>
    <t xml:space="preserve">MD </t>
    <phoneticPr fontId="4" type="noConversion"/>
  </si>
  <si>
    <t>1. Worksheet rename</t>
    <phoneticPr fontId="4" type="noConversion"/>
  </si>
  <si>
    <t>資料標準, DataMap</t>
    <phoneticPr fontId="4" type="noConversion"/>
  </si>
  <si>
    <t>MD</t>
    <phoneticPr fontId="4" type="noConversion"/>
  </si>
  <si>
    <t>V: 1. Add UDFF15
*: 2. custom Naming: English naming
- 中文名稱: LocalName
3. DataClasses</t>
    <phoneticPr fontId="4" type="noConversion"/>
  </si>
  <si>
    <t>資料清單, DataClass, DataMap</t>
    <phoneticPr fontId="4" type="noConversion"/>
  </si>
  <si>
    <t># Add dataype check
Term.Parent
Dataclass.Parent</t>
    <phoneticPr fontId="4" type="noConversion"/>
  </si>
  <si>
    <t>pvtStatus</t>
    <phoneticPr fontId="4" type="noConversion"/>
  </si>
  <si>
    <t>. Add objectlog, for diff compare
. ChangeReport</t>
    <phoneticPr fontId="4" type="noConversion"/>
  </si>
  <si>
    <t>資料清單
Categories</t>
    <phoneticPr fontId="4" type="noConversion"/>
  </si>
  <si>
    <t>. C欄名稱由"層級"改為"類別"/
. A欄名稱為"Domain"
. add errTerm-CateDiff(同名不同義)
. Parameter: add UTIL_POSTFUNC: copy dir</t>
    <phoneticPr fontId="4" type="noConversion"/>
  </si>
  <si>
    <t>Winnie Kuo
Jesse</t>
    <phoneticPr fontId="4" type="noConversion"/>
  </si>
  <si>
    <t>CategoryMap</t>
    <phoneticPr fontId="4" type="noConversion"/>
  </si>
  <si>
    <t>Add CategoryMap</t>
    <phoneticPr fontId="4" type="noConversion"/>
  </si>
  <si>
    <t>Jesse</t>
    <phoneticPr fontId="4" type="noConversion"/>
  </si>
  <si>
    <t>資料清單
Term</t>
    <phoneticPr fontId="4" type="noConversion"/>
  </si>
  <si>
    <t xml:space="preserve">. 新增"Abbreviations" 欄位匯入到WKC的別名 
. Part_Of_Terms 調整公式：除了空白和N/A </t>
    <phoneticPr fontId="4" type="noConversion"/>
  </si>
  <si>
    <t>Winnie Kuo</t>
    <phoneticPr fontId="4" type="noConversion"/>
  </si>
  <si>
    <t xml:space="preserve">All, remove merge category </t>
  </si>
  <si>
    <t>增加 Top Down 模式</t>
  </si>
  <si>
    <t>Jesse Wei</t>
  </si>
  <si>
    <t>Purview support
1. Term PK modified to meet limitation
2. Mapping rule</t>
  </si>
  <si>
    <t>資料清單</t>
  </si>
  <si>
    <t>Update relative rule and add quote to avoid comma in name</t>
    <phoneticPr fontId="4" type="noConversion"/>
  </si>
  <si>
    <t>Change term from Chines to English</t>
    <phoneticPr fontId="4" type="noConversion"/>
  </si>
  <si>
    <t>Add UpdateSource</t>
  </si>
  <si>
    <t>Updatesource for each datastandard and multidimension</t>
  </si>
  <si>
    <t>Bucky</t>
  </si>
  <si>
    <t>extDef</t>
    <phoneticPr fontId="4" type="noConversion"/>
  </si>
  <si>
    <t>Extension column def</t>
    <phoneticPr fontId="4" type="noConversion"/>
  </si>
  <si>
    <t>指定同義詞</t>
  </si>
  <si>
    <t>ALL</t>
  </si>
  <si>
    <t xml:space="preserve"> Data owner, TaskID</t>
  </si>
  <si>
    <t>1. 上線準備
2. Data owner, Batch: DG428/DG421/DG434</t>
  </si>
  <si>
    <t>DG428/DG421/DG434</t>
  </si>
  <si>
    <t>Term-Naming</t>
  </si>
  <si>
    <t>DG563</t>
  </si>
  <si>
    <t>ErrMessage</t>
    <phoneticPr fontId="4" type="noConversion"/>
  </si>
  <si>
    <t>DG689, 714</t>
    <phoneticPr fontId="4" type="noConversion"/>
  </si>
  <si>
    <t>Term-Naming/Concept</t>
  </si>
  <si>
    <t>PSG: ARC23,24</t>
  </si>
  <si>
    <t>Parameter Setting/udfParam</t>
  </si>
  <si>
    <t>MTD_CASESENSITIVE
SQLG need reinstall</t>
  </si>
  <si>
    <t>PSG: ARC28, 29, 30</t>
  </si>
  <si>
    <t>PSG: ARC33</t>
  </si>
  <si>
    <t>errChkRequred</t>
  </si>
  <si>
    <t>DG267_「資料安全分級」為必填欄位</t>
  </si>
  <si>
    <t>Vivian Wen</t>
    <phoneticPr fontId="4" type="noConversion"/>
  </si>
  <si>
    <t>DATAMAP, 資料清單</t>
  </si>
  <si>
    <t>1. Purview 加欄位, 
2. errChkRequred</t>
    <phoneticPr fontId="4" type="noConversion"/>
  </si>
  <si>
    <t>PSG: ARC065, DG342</t>
  </si>
  <si>
    <t>errChkStandardItemType</t>
    <phoneticPr fontId="4" type="noConversion"/>
  </si>
  <si>
    <t>DG769_Data standard 不能有 Dimension/Measure</t>
    <phoneticPr fontId="4" type="noConversion"/>
  </si>
  <si>
    <t>errChkDataTypePropNRelationship</t>
    <phoneticPr fontId="4" type="noConversion"/>
  </si>
  <si>
    <t>DG770_檢核方式新增 資料型式一致檢查,property 與 relationship 引用關係的型別</t>
    <phoneticPr fontId="4" type="noConversion"/>
  </si>
  <si>
    <t>範本內容</t>
    <phoneticPr fontId="7" type="noConversion"/>
  </si>
  <si>
    <t>填寫內容</t>
    <phoneticPr fontId="7" type="noConversion"/>
  </si>
  <si>
    <t>填寫要求</t>
    <phoneticPr fontId="7" type="noConversion"/>
  </si>
  <si>
    <t>取值範圍</t>
    <phoneticPr fontId="7" type="noConversion"/>
  </si>
  <si>
    <t>範例</t>
    <phoneticPr fontId="7" type="noConversion"/>
  </si>
  <si>
    <t>標準編號</t>
    <phoneticPr fontId="4" type="noConversion"/>
  </si>
  <si>
    <t>資料標準編號。
資料項目對應的標準編號。為便於對資料項目的標識和索引，需對資料項目進行統一編號，該編號是資料項目的唯一技術識別碼。</t>
  </si>
  <si>
    <t>•  手動給號：由主要資料標準責任人進行編碼，主題＋四碼順序碼。
標準編號由資料項目所屬負責領域的英文縮寫和順序碼組成；
負責領域的英文縮寫用兩個或是三個英文字母表示；
順序碼依據十進位，用四位元阿拉伯數字表示，採用數位順序編碼法，在同一標準主題下從0001開始按昇冪賦碼。
標準編號的標準主題和順序碼之間無空格。
•  系統自動給號</t>
    <phoneticPr fontId="4" type="noConversion"/>
  </si>
  <si>
    <t>aaa+nnnn</t>
    <phoneticPr fontId="4" type="noConversion"/>
  </si>
  <si>
    <t>HRM0001</t>
    <phoneticPr fontId="4" type="noConversion"/>
  </si>
  <si>
    <t>負責領域</t>
  </si>
  <si>
    <t>資料項目正式負責領域或所屬的主題，僅可列出一個。</t>
    <phoneticPr fontId="4" type="noConversion"/>
  </si>
  <si>
    <r>
      <t xml:space="preserve">• 填寫實際資料項目的負責領域。具體劃分根據資料項目所屬的主題填寫，與標準編號保持一致。
• 主題(負責領域)：僅能夠填寫單一個領域。
</t>
    </r>
    <r>
      <rPr>
        <sz val="11"/>
        <color rgb="FF0070C0"/>
        <rFont val="微軟正黑體"/>
        <family val="2"/>
        <charset val="136"/>
      </rPr>
      <t>MultiDim 樣板: 負責領域為報表的負責領域，為資料項目的需求領域。
DataStandard 樣板:  負責領域為資料標準的負責領域。</t>
    </r>
    <phoneticPr fontId="4" type="noConversion"/>
  </si>
  <si>
    <t>aaa
aa</t>
    <phoneticPr fontId="4" type="noConversion"/>
  </si>
  <si>
    <t>FIN/ HRM/ MFG/ PRD/ QAM/ SCM/ CMN/IE</t>
    <phoneticPr fontId="4" type="noConversion"/>
  </si>
  <si>
    <t>層級</t>
    <phoneticPr fontId="4" type="noConversion"/>
  </si>
  <si>
    <r>
      <rPr>
        <sz val="11"/>
        <color rgb="FF0070C0"/>
        <rFont val="微軟正黑體"/>
        <family val="2"/>
        <charset val="136"/>
      </rPr>
      <t>資料項目</t>
    </r>
    <r>
      <rPr>
        <sz val="11"/>
        <rFont val="微軟正黑體"/>
        <family val="2"/>
        <charset val="136"/>
      </rPr>
      <t>分類層級欄位。</t>
    </r>
  </si>
  <si>
    <t xml:space="preserve">MultiDim 樣板: 層級為分析主題，按分析主題往下。
DataStandard 樣板: 第一層資料項目為原始業務指標，定義為 Domain ，按業務場景往下。
</t>
    <phoneticPr fontId="4" type="noConversion"/>
  </si>
  <si>
    <t>文數字</t>
    <phoneticPr fontId="4" type="noConversion"/>
  </si>
  <si>
    <t>3.4 管理採購-材料成本管理
FIN/ HRM/ MFG/ PRD/ QAM/ SCM/ CMN</t>
    <phoneticPr fontId="4" type="noConversion"/>
  </si>
  <si>
    <t>中文名稱</t>
    <phoneticPr fontId="4" type="noConversion"/>
  </si>
  <si>
    <t xml:space="preserve">中文名稱是資料項目的統一中文命名。資料標準中文名稱從業務上區分不同的資料，應易於被資料使用人員理解和識別。
</t>
    <phoneticPr fontId="7" type="noConversion"/>
  </si>
  <si>
    <t>•作為標準唯一識別指標，標準名稱不得重複。
•資料標準的命名應直觀、易懂，字數不宜過長，應符合業務模型統一的命名規範，但在特殊情況下，尊重系統用法：
    資料類型為“指標類”的資料項目，則維持原業務定義；
    資料類型為“代碼類”的資料項目，以“代碼”結尾；
    資料類型為“日期類”的資料項目，以“日期”結尾；
    資料類型為“註記類”的資料項目，以“註記”結尾，在命名中不出現“是否”、“有無”等文字；
    資料類型為“比例類”的資料項目，以“率”結尾。
•命名中若有專用英文縮寫，建議以括弧標記原始英文縮寫。
•中文名稱中業務指標可使用限定詞(Determiner, Qualifier)，維度應區分獨立項目, 要避免在加入命名中 (例如，車用機種QA逃脫率，車用機種為維度資訊，建議更改為"品質檢驗逃脫率)。
限定詞 : 
•資料項目如果包含維度內容，但是因為此維度類型經常被使用，可以將此類型維度作為限定詞使用。
限定詞用法 : 限定詞+時間名詞：年度、每月、每週、每日。
「每」字為限定詞，考量每年的常用用法為年度，故每年用詞上可使用年度作為替代。
維度: 當資料項目，可以透過維度進行合併與拆分，且拆分後的細項累加的數值可等於合併的數值，例如: 每月超額運費發生總次數，發生總次數是每天累加到每周，每周累加到每月，則此時的"每月"是維度，需刪除"每月" 兩字，放入"分析維度" 欄位。</t>
    <phoneticPr fontId="7" type="noConversion"/>
  </si>
  <si>
    <t>中文名稱 (英文縮寫)</t>
    <phoneticPr fontId="7" type="noConversion"/>
  </si>
  <si>
    <t>每月預估營業收入達成率</t>
    <phoneticPr fontId="7" type="noConversion"/>
  </si>
  <si>
    <t>英文名稱</t>
    <phoneticPr fontId="4" type="noConversion"/>
  </si>
  <si>
    <t xml:space="preserve">英文名稱是資料項目的統一英文命名，主要是根據中文名稱的含義進行英文翻譯。未來可作為資料庫中資料欄位名稱的參考。
</t>
    <phoneticPr fontId="7" type="noConversion"/>
  </si>
  <si>
    <t>• 作為標準唯一識別指標，標準名稱不得重複。每個英文單詞首字母大寫，之間以空格隔開。
• 介詞（例如of、and、or、by、with、within、to、on）不需首字母大寫。
• 所有編碼類的資料標準中，內部用於唯一識別合約、帳戶等編碼的英文用“XXX ID”；外部的編碼遵循外部命名規則。
• 英文名稱長度以39個字元長度為限制(包含空白)，以確保後續報表平台欄位上使用全名，若超過39個字元，則會在報表平台欄位進行截斷。
• 遇到英文名稱有縮寫時，為避免英文名稱超過長度，建議以縮寫英文為主，片語中個別單次有約定俗成或系統一直採用的可以使用縮寫，例如“美金XXX”可以翻譯成“USD XXX”。</t>
    <phoneticPr fontId="4" type="noConversion"/>
  </si>
  <si>
    <t>1.英文全名。
2.英文縮寫。</t>
    <phoneticPr fontId="7" type="noConversion"/>
  </si>
  <si>
    <t>CoPQ</t>
  </si>
  <si>
    <t>別名
(俗稱)</t>
    <phoneticPr fontId="4" type="noConversion"/>
  </si>
  <si>
    <r>
      <t>別名是資料的</t>
    </r>
    <r>
      <rPr>
        <sz val="11"/>
        <color rgb="FF0000CC"/>
        <rFont val="微軟正黑體"/>
        <family val="2"/>
        <charset val="136"/>
      </rPr>
      <t>常用名稱</t>
    </r>
    <r>
      <rPr>
        <sz val="11"/>
        <rFont val="微軟正黑體"/>
        <family val="2"/>
        <charset val="136"/>
      </rPr>
      <t>或縮寫用詞，是中文名稱以外的業務或技術上針對該資料項目的常用名稱。例如：資料在主要源系統中使用的名稱、業務人員使用的常用名。用於説明業務部門快速查找、理解、使用資料標準。</t>
    </r>
  </si>
  <si>
    <r>
      <t xml:space="preserve">• 別名填寫採集資料中被合併的資料項目原始名稱，有多個被合併的可以填多個，各名稱之間用頓號“,”分隔，或用分行分隔。
</t>
    </r>
    <r>
      <rPr>
        <sz val="11"/>
        <color rgb="FF0070C0"/>
        <rFont val="微軟正黑體"/>
        <family val="2"/>
        <charset val="136"/>
      </rPr>
      <t xml:space="preserve">• 別名如果跟中文名稱或英文名稱一樣，則保持空白。
</t>
    </r>
    <r>
      <rPr>
        <sz val="11"/>
        <color theme="1"/>
        <rFont val="微軟正黑體"/>
        <family val="2"/>
        <charset val="136"/>
      </rPr>
      <t>• 遇到英文名稱有縮寫時，請將英文全名和英文縮寫，以下格式呈現：英文全名(英文縮寫)。</t>
    </r>
  </si>
  <si>
    <t>1. 中文
2. 英文</t>
    <phoneticPr fontId="7" type="noConversion"/>
  </si>
  <si>
    <t>Cost of Poor Quality</t>
    <phoneticPr fontId="7" type="noConversion"/>
  </si>
  <si>
    <t>業務定義</t>
    <phoneticPr fontId="4" type="noConversion"/>
  </si>
  <si>
    <t xml:space="preserve">業務定義是對該資料項目業務含義、相關業務情境和場景的詳細描述。
</t>
    <phoneticPr fontId="7" type="noConversion"/>
  </si>
  <si>
    <t>•內容重點為：業務名詞定義、業務使用目的和補充範例說明。
•對資料項目業務定義的詳細描述，不應超過500字，不應有迴圈引用或直接用系統名稱進行定義；
•對定義的描述應該精準、細緻，以利於其它使用該資料項目的人員理解；
•業務定義應以句號“。”結尾。
•避免與資料項目中文名稱一樣。
•若資料項目中包含產業管理指標(e.g.IATF16949指標)，則描述完業務定義後，以「依據XXXX來源指標」結尾(例如.依據汽車業品質管理指標IATF16949)。</t>
    <phoneticPr fontId="7" type="noConversion"/>
  </si>
  <si>
    <t>請將該業務情境描述詳細，該項目屬於的業務流程、對象明確描述，主詞與受詞需描述清楚，如該資料項目為供應商供貨時發生的退貨，則在描述中需要標記供應商。
1. 業務目的、使用用途、使用經驗、業務名詞說明
2. 業務含義、業務範圍、業務限制狀況
3. 業務情境、使用場景描述、使用範例說明
4. 業務參考標準、業務依循制度
業務定義可參考內部業務制度、資訊系統業務需求定義以及行業經驗的總結性歸納，或參考相關國家標準和行業標準、外部監管機構的定義。</t>
    <phoneticPr fontId="4" type="noConversion"/>
  </si>
  <si>
    <t>每月預估營業收入達成率
事業單位在特定營業期間，實際營業收入達成每月預估營業收入目標的程度</t>
    <phoneticPr fontId="7" type="noConversion"/>
  </si>
  <si>
    <t>業務規則</t>
    <phoneticPr fontId="4" type="noConversion"/>
  </si>
  <si>
    <t>對資料項目所需要遵循的業務規則的詳細描述，例如使用的業務場景、計算方法和編碼規則等內容的具體描述。</t>
    <phoneticPr fontId="7" type="noConversion"/>
  </si>
  <si>
    <r>
      <t xml:space="preserve">•每項規則都應是有實際含義、可執行的描述。
1.計算公式：若資料項目由計算得出，描述具體的計算公式，例如：品質不良成本 (CoPQ) 計算公式。
2.使用約束：用於描述資料項目所需滿足的業務條件，以業務條件發生作用的場景，例如；合約違約狀態，應在業務規則中說明判斷合約違約狀態的業務事件或條件；
3.編碼規則：對於編碼類的資料項目，描述具體的編碼規則，例如客戶編碼，描述內容包括編碼的長度、編碼的構成、各組成部分的業務含義等，如果引用的“相關標準”有編碼規則，則此處無需重述編碼規則，只需填寫：引用“XXX”資料標準的編碼規則；
4.多選限制：若資料項目可同時有多種取值，在此處予以說明，例如產品銷售管道；
•編碼類的資料標準應在業務規則中描述編碼規則。
•如果是引用的相關標準有編碼規則，則無需重複說明編碼規則。
•資料項目根據需要填寫相應的業務規則細類，對於不適用的規則細類無需填寫。
</t>
    </r>
    <r>
      <rPr>
        <sz val="11"/>
        <color rgb="FF0070C0"/>
        <rFont val="微軟正黑體"/>
        <family val="2"/>
        <charset val="136"/>
      </rPr>
      <t>•業務規則裡有分子/分母時，則需要另外新增資料項目撰寫 且 分子與分母名稱，需與關聯項目中文名稱或英文名稱一致。</t>
    </r>
    <r>
      <rPr>
        <sz val="11"/>
        <color theme="1"/>
        <rFont val="微軟正黑體"/>
        <family val="2"/>
        <charset val="136"/>
      </rPr>
      <t xml:space="preserve">
•若計算公式為區間的話，保留原資料項目即可，不需另外拆分。
•若業務規則計算公式是比率，則須加上" *100%"。
•若業務規則包含"累計"，則須使用符號Σ，(例如，</t>
    </r>
    <r>
      <rPr>
        <sz val="11"/>
        <color theme="1"/>
        <rFont val="Calibri"/>
        <family val="2"/>
      </rPr>
      <t>Ʃ</t>
    </r>
    <r>
      <rPr>
        <sz val="11"/>
        <color theme="1"/>
        <rFont val="微軟正黑體"/>
        <family val="2"/>
        <charset val="136"/>
      </rPr>
      <t xml:space="preserve"> Realized Revenue / Forecast Revenue * 100 %)
•若業務規則不可填寫篩選規則或報表操作步驟
•若業務規則欄位內容包含「閥值」，須將「測量值」與「閥值」區分為兩個指標。(e.g. Model量產進階未完成率 與  Model量產進階未完成警示)
</t>
    </r>
    <r>
      <rPr>
        <sz val="11"/>
        <color rgb="FF0070C0"/>
        <rFont val="微軟正黑體"/>
        <family val="2"/>
        <charset val="136"/>
      </rPr>
      <t>•若業務規則尚未明確定義之前或是沒有特殊規則，請填寫中文名稱。</t>
    </r>
    <r>
      <rPr>
        <sz val="11"/>
        <color theme="1"/>
        <rFont val="微軟正黑體"/>
        <family val="2"/>
        <charset val="136"/>
      </rPr>
      <t xml:space="preserve">
</t>
    </r>
    <r>
      <rPr>
        <sz val="11"/>
        <color rgb="FF0070C0"/>
        <rFont val="微軟正黑體"/>
        <family val="2"/>
        <charset val="136"/>
      </rPr>
      <t xml:space="preserve">
MultiDim 樣板: 若資料項目的業務規則直接遵循資料標準 (DataStandard)的業務規則，則直接填寫中文名稱 ，若資料標準運用於報表上有其他的規則，請描述於業務規則欄位。</t>
    </r>
  </si>
  <si>
    <t>業務規則細分為以下幾類，根據需要填寫相應的業務規則細類，對於不適用的規則細類無需填寫：
1.計算公式
2.使用約束
3.編碼規則
4.多選限制</t>
    <phoneticPr fontId="7" type="noConversion"/>
  </si>
  <si>
    <t>Ʃ Realized Revenue / Forecast Revenue * 100 %</t>
    <phoneticPr fontId="7" type="noConversion"/>
  </si>
  <si>
    <t>項目類型</t>
    <phoneticPr fontId="4" type="noConversion"/>
  </si>
  <si>
    <t>資料項目的類型</t>
    <phoneticPr fontId="4" type="noConversion"/>
  </si>
  <si>
    <t>MultiDim 樣板:
1. Concept：以報表為群組單位，Concept 為報表主題群組名稱。
• 原則上一張報表為一個 Concept。
• 若 B 報表為 A 報表外開，且 B 報表無法從 A 報表的 MD 拉出來，需要新增一個 B 報表，B 報表中英文名稱為 A 報表&amp;’-10G‘，
命名結尾以 10G, 20G... 起跳，以在群組間保留新增調整空間。
2. Measure：群組內的指標，指標是用來量化業務情況的實際數據。
3. Dimension：群組內的維度，分析維度是由主題或類別所組成，可據此細分度量。
DataStandard 樣板:
1. Concept：以資料標準為群組單位，Concept 為資料標準群組名稱。
2. Property：群組包含的屬性。
3. Relationship：與其他 已建立Concept 建立關係。</t>
    <phoneticPr fontId="4" type="noConversion"/>
  </si>
  <si>
    <t>MultiDim:
Concept
Measure
Dimension
STD:
Concept
Property
Relationship</t>
    <phoneticPr fontId="4" type="noConversion"/>
  </si>
  <si>
    <t>Concept
Measure
Dimension
Property
Relationship</t>
    <phoneticPr fontId="4" type="noConversion"/>
  </si>
  <si>
    <t>父階關係</t>
    <phoneticPr fontId="4" type="noConversion"/>
  </si>
  <si>
    <t>資料項目對應的群組名稱</t>
    <phoneticPr fontId="4" type="noConversion"/>
  </si>
  <si>
    <t xml:space="preserve">1. 資料項目對應的群組名稱，同一群組的辨別方法
2.本欄不適用：如果資料項目項目類型為Concept ，表示本身即為群組名稱，則用“N/A”填寫，表示本欄不適用。
</t>
    <phoneticPr fontId="4" type="noConversion"/>
  </si>
  <si>
    <t>1. 文數字
2. N/A</t>
    <phoneticPr fontId="4" type="noConversion"/>
  </si>
  <si>
    <t>Procurement type and amount analysis
Business Group</t>
    <phoneticPr fontId="4" type="noConversion"/>
  </si>
  <si>
    <t>關聯項目</t>
    <phoneticPr fontId="4" type="noConversion"/>
  </si>
  <si>
    <t>資料項目若為依據業務規則新增的資料項目，關聯項目需填寫公式項目組成結果</t>
    <phoneticPr fontId="4" type="noConversion"/>
  </si>
  <si>
    <t>1. 資料項目若為依據業務規則新增的資料項目，關聯項目需填寫公式項目組成結果
2.本欄不適用：如果資料項目沒有對應到公式項目組成結果，則用“N/A”填寫，表示本欄不適用。
舉例：C=A+B，C的關聯項目須填上ConceptA 下的A, B 的英文名稱,以";"隔開不可有空白, Concept_Property, 如 "ConceptA_A;ConceptA._B;"。</t>
    <phoneticPr fontId="40" type="noConversion"/>
  </si>
  <si>
    <t>資料安全分級</t>
    <phoneticPr fontId="4" type="noConversion"/>
  </si>
  <si>
    <t xml:space="preserve">General: 不敏感且不機密資料
Sensitive: 敏感但不機密資料
Confidential: 敏感且機密資料
</t>
    <phoneticPr fontId="7" type="noConversion"/>
  </si>
  <si>
    <t>General		
Sensitive	
Confidential</t>
    <phoneticPr fontId="7" type="noConversion"/>
  </si>
  <si>
    <t>General	/ Sensitive / Confidential</t>
    <phoneticPr fontId="7" type="noConversion"/>
  </si>
  <si>
    <t>資料型別</t>
  </si>
  <si>
    <t>資料類別是根據資料的業務定義、業務規則和常見表現形式定義其所採用的資料類型。資料類別包括：數值類、金額類、編碼類、代碼類、註記類、文本類、比例類、日期類、時間類、日期時間類。</t>
    <phoneticPr fontId="4" type="noConversion"/>
  </si>
  <si>
    <r>
      <t xml:space="preserve">1. </t>
    </r>
    <r>
      <rPr>
        <sz val="11"/>
        <color rgb="FF0070C0"/>
        <rFont val="微軟正黑體"/>
        <family val="2"/>
        <charset val="136"/>
      </rPr>
      <t>數值類</t>
    </r>
    <r>
      <rPr>
        <sz val="11"/>
        <rFont val="微軟正黑體"/>
        <family val="2"/>
        <charset val="136"/>
      </rPr>
      <t>：指資料項目以整數或小數的形式體現，適用於各類以</t>
    </r>
    <r>
      <rPr>
        <sz val="11"/>
        <color rgb="FF0070C0"/>
        <rFont val="微軟正黑體"/>
        <family val="2"/>
        <charset val="136"/>
      </rPr>
      <t>數量</t>
    </r>
    <r>
      <rPr>
        <sz val="11"/>
        <rFont val="微軟正黑體"/>
        <family val="2"/>
        <charset val="136"/>
      </rPr>
      <t xml:space="preserve">反映的資訊，例如：員工人數、匯率；需要說明度量單位的數值類，填寫在“資料格式”中。
2. </t>
    </r>
    <r>
      <rPr>
        <sz val="11"/>
        <color rgb="FF0070C0"/>
        <rFont val="微軟正黑體"/>
        <family val="2"/>
        <charset val="136"/>
      </rPr>
      <t>金額類</t>
    </r>
    <r>
      <rPr>
        <sz val="11"/>
        <rFont val="微軟正黑體"/>
        <family val="2"/>
        <charset val="136"/>
      </rPr>
      <t>：指資料項目以貨幣金額的形式體現，適用於</t>
    </r>
    <r>
      <rPr>
        <sz val="11"/>
        <color rgb="FF0070C0"/>
        <rFont val="微軟正黑體"/>
        <family val="2"/>
        <charset val="136"/>
      </rPr>
      <t>各類財務</t>
    </r>
    <r>
      <rPr>
        <sz val="11"/>
        <rFont val="微軟正黑體"/>
        <family val="2"/>
        <charset val="136"/>
      </rPr>
      <t xml:space="preserve">資訊，例如：實際銷貨單價；需要與“XXX金額”匹配使用“XXX幣種”，在“XXX金額”的相關標準中記錄“XXX幣種”。需要標明金額單位（例如度量單位要求是“萬元”）的資料項目，填寫在“資料格式”中。
3. </t>
    </r>
    <r>
      <rPr>
        <sz val="11"/>
        <color rgb="FF0070C0"/>
        <rFont val="微軟正黑體"/>
        <family val="2"/>
        <charset val="136"/>
      </rPr>
      <t>編碼類</t>
    </r>
    <r>
      <rPr>
        <sz val="11"/>
        <rFont val="微軟正黑體"/>
        <family val="2"/>
        <charset val="136"/>
      </rPr>
      <t>：指資料項目被賦予具有一定規律、易於電腦和人識別處理的符號，形成編碼元素，每個編碼均對應特定的業務物件，適用於具有特定編碼規則的資訊項，</t>
    </r>
    <r>
      <rPr>
        <sz val="11"/>
        <color rgb="FF0070C0"/>
        <rFont val="微軟正黑體"/>
        <family val="2"/>
        <charset val="136"/>
      </rPr>
      <t>例如客戶編碼、產品編碼、員工編號。(會一直長下去)</t>
    </r>
    <r>
      <rPr>
        <sz val="11"/>
        <rFont val="微軟正黑體"/>
        <family val="2"/>
        <charset val="136"/>
      </rPr>
      <t xml:space="preserve">
4. </t>
    </r>
    <r>
      <rPr>
        <sz val="11"/>
        <color rgb="FF0070C0"/>
        <rFont val="微軟正黑體"/>
        <family val="2"/>
        <charset val="136"/>
      </rPr>
      <t>代碼類</t>
    </r>
    <r>
      <rPr>
        <sz val="11"/>
        <rFont val="微軟正黑體"/>
        <family val="2"/>
        <charset val="136"/>
      </rPr>
      <t>：指資料項目以對各取值範圍進行結構化處理的方式體現，每個代碼取值只代表業務物件的一種可能性，適用於有明確分類、分組或多取值的資訊項，例如：錯誤代碼。</t>
    </r>
    <r>
      <rPr>
        <sz val="11"/>
        <color rgb="FF0070C0"/>
        <rFont val="微軟正黑體"/>
        <family val="2"/>
        <charset val="136"/>
      </rPr>
      <t>(有固定的範圍)</t>
    </r>
    <r>
      <rPr>
        <sz val="11"/>
        <rFont val="微軟正黑體"/>
        <family val="2"/>
        <charset val="136"/>
      </rPr>
      <t xml:space="preserve">
5. </t>
    </r>
    <r>
      <rPr>
        <sz val="11"/>
        <color rgb="FF0070C0"/>
        <rFont val="微軟正黑體"/>
        <family val="2"/>
        <charset val="136"/>
      </rPr>
      <t>註記類</t>
    </r>
    <r>
      <rPr>
        <sz val="11"/>
        <rFont val="微軟正黑體"/>
        <family val="2"/>
        <charset val="136"/>
      </rPr>
      <t xml:space="preserve">：指資料項目僅包括“是”、“否”兩種結果，1 表示是，0 表示否，例如：量產進階註記。
6. </t>
    </r>
    <r>
      <rPr>
        <sz val="11"/>
        <color rgb="FF0070C0"/>
        <rFont val="微軟正黑體"/>
        <family val="2"/>
        <charset val="136"/>
      </rPr>
      <t>文本類</t>
    </r>
    <r>
      <rPr>
        <sz val="11"/>
        <rFont val="微軟正黑體"/>
        <family val="2"/>
        <charset val="136"/>
      </rPr>
      <t>：指資料項目以</t>
    </r>
    <r>
      <rPr>
        <sz val="11"/>
        <color rgb="FF0070C0"/>
        <rFont val="微軟正黑體"/>
        <family val="2"/>
        <charset val="136"/>
      </rPr>
      <t>純文字</t>
    </r>
    <r>
      <rPr>
        <sz val="11"/>
        <rFont val="微軟正黑體"/>
        <family val="2"/>
        <charset val="136"/>
      </rPr>
      <t>的形式體現，適用於說明</t>
    </r>
    <r>
      <rPr>
        <sz val="11"/>
        <color rgb="FF0070C0"/>
        <rFont val="微軟正黑體"/>
        <family val="2"/>
        <charset val="136"/>
      </rPr>
      <t>描述類資訊</t>
    </r>
    <r>
      <rPr>
        <sz val="11"/>
        <rFont val="微軟正黑體"/>
        <family val="2"/>
        <charset val="136"/>
      </rPr>
      <t xml:space="preserve">，例如：來訪客戶的公司背景資料調查。
7. </t>
    </r>
    <r>
      <rPr>
        <sz val="11"/>
        <color rgb="FF0070C0"/>
        <rFont val="微軟正黑體"/>
        <family val="2"/>
        <charset val="136"/>
      </rPr>
      <t>比例類</t>
    </r>
    <r>
      <rPr>
        <sz val="11"/>
        <rFont val="微軟正黑體"/>
        <family val="2"/>
        <charset val="136"/>
      </rPr>
      <t xml:space="preserve">：指資料項目以比值的形式體現，適用於各類比率資訊，例如：毛利率。
8. </t>
    </r>
    <r>
      <rPr>
        <sz val="11"/>
        <color rgb="FF0070C0"/>
        <rFont val="微軟正黑體"/>
        <family val="2"/>
        <charset val="136"/>
      </rPr>
      <t>日期類</t>
    </r>
    <r>
      <rPr>
        <sz val="11"/>
        <rFont val="微軟正黑體"/>
        <family val="2"/>
        <charset val="136"/>
      </rPr>
      <t xml:space="preserve">：指資料項目以特定日曆日的形式體現，適用於各類日期資訊，例如：出貨日期。
9. </t>
    </r>
    <r>
      <rPr>
        <sz val="11"/>
        <color rgb="FF0070C0"/>
        <rFont val="微軟正黑體"/>
        <family val="2"/>
        <charset val="136"/>
      </rPr>
      <t>時間類</t>
    </r>
    <r>
      <rPr>
        <sz val="11"/>
        <rFont val="微軟正黑體"/>
        <family val="2"/>
        <charset val="136"/>
      </rPr>
      <t>：指資料項目以特定時分秒的形式體現，適用於各類時間資訊，例如：入庫時間。
10.</t>
    </r>
    <r>
      <rPr>
        <sz val="11"/>
        <color rgb="FF0070C0"/>
        <rFont val="微軟正黑體"/>
        <family val="2"/>
        <charset val="136"/>
      </rPr>
      <t>日期時間類</t>
    </r>
    <r>
      <rPr>
        <sz val="11"/>
        <rFont val="微軟正黑體"/>
        <family val="2"/>
        <charset val="136"/>
      </rPr>
      <t xml:space="preserve">：指資料項目以特定日曆日加上特定時分秒的形式體現，適用於各類需同時記錄日期和時間的資訊，例如交易時間。
</t>
    </r>
    <r>
      <rPr>
        <sz val="11"/>
        <color rgb="FF0070C0"/>
        <rFont val="微軟正黑體"/>
        <family val="2"/>
        <charset val="136"/>
      </rPr>
      <t>11.本欄不適用：如果項目類別為Concept，則用“N/A”填寫，表示本欄不適用。</t>
    </r>
  </si>
  <si>
    <r>
      <t xml:space="preserve">數值類
金額類
編碼類
代碼類 
註記類
文本類
比例類
日期類
時間類
日期時間類
</t>
    </r>
    <r>
      <rPr>
        <sz val="11"/>
        <color rgb="FF0070C0"/>
        <rFont val="微軟正黑體"/>
        <family val="2"/>
        <charset val="136"/>
      </rPr>
      <t>N/A</t>
    </r>
  </si>
  <si>
    <t>金額類</t>
    <phoneticPr fontId="4" type="noConversion"/>
  </si>
  <si>
    <t>代碼編碼規則</t>
  </si>
  <si>
    <t xml:space="preserve">資料類型為“代碼類”的資料項目的代碼編碼取值。
</t>
    <phoneticPr fontId="11" type="noConversion"/>
  </si>
  <si>
    <r>
      <t>•填寫代碼的類型和長度，例如“採用三位元數位順序編碼”或“採用三位元數位層次編碼”等。
•如果是分層次代碼，建議應描述各層次代碼的含義。例如“</t>
    </r>
    <r>
      <rPr>
        <sz val="12"/>
        <color rgb="FFFF0000"/>
        <rFont val="微軟正黑體"/>
        <family val="2"/>
        <charset val="136"/>
      </rPr>
      <t>採用三位元層次編碼，左起第一位數位表示大類，第二、三位元數字表示小類</t>
    </r>
    <r>
      <rPr>
        <sz val="12"/>
        <rFont val="微軟正黑體"/>
        <family val="2"/>
        <charset val="136"/>
      </rPr>
      <t xml:space="preserve">”。
•如果是引用其他資料標準的代碼，在代碼編碼規則中無需重複填寫被引用資料標準的代碼編碼規則，只需填寫：引用“XXXX”資料標準的代碼編碼規則。
</t>
    </r>
    <r>
      <rPr>
        <sz val="12"/>
        <color rgb="FF0070C0"/>
        <rFont val="微軟正黑體"/>
        <family val="2"/>
        <charset val="136"/>
      </rPr>
      <t>•本欄不適用：如果項目類別為Concept，則用“N/A”填寫，表示本欄不適用。</t>
    </r>
  </si>
  <si>
    <r>
      <t>1.資料類型非“代碼類”的資料項目，則用“N/A”填寫，表示本欄不適用。
2.若資料項目中業務規則以明確定義編碼規則，則填寫：“依業務規則定義”
3.若代碼項目較多，或資料階層複雜，則以獨立的頁籤頁提供，如：參照</t>
    </r>
    <r>
      <rPr>
        <sz val="12"/>
        <color rgb="FFFF0000"/>
        <rFont val="微軟正黑體"/>
        <family val="2"/>
        <charset val="136"/>
      </rPr>
      <t>[CoPQ異常分類表]</t>
    </r>
    <r>
      <rPr>
        <sz val="12"/>
        <rFont val="微軟正黑體"/>
        <family val="2"/>
        <charset val="136"/>
      </rPr>
      <t>。
4.若代碼項目較少，則直接描述代碼內容於本欄位。</t>
    </r>
  </si>
  <si>
    <t xml:space="preserve">0 IDL一般人員 
1 IDL-SC
2 DL-OF </t>
    <phoneticPr fontId="4" type="noConversion"/>
  </si>
  <si>
    <t>資料備註</t>
  </si>
  <si>
    <t>需討論項目</t>
  </si>
  <si>
    <r>
      <rPr>
        <sz val="11"/>
        <color theme="5"/>
        <rFont val="微軟正黑體"/>
        <family val="2"/>
        <charset val="136"/>
      </rPr>
      <t>•  未匯入至 Purview 正式環境之前，需填寫與保留該ETL 批次編號(Task-ID)加上冒號，匯入至正式環境後，此編號即可移除。</t>
    </r>
    <r>
      <rPr>
        <sz val="11"/>
        <rFont val="微軟正黑體"/>
        <family val="2"/>
        <charset val="136"/>
      </rPr>
      <t xml:space="preserve">
•  有回饋意見或修改意見，需要討論或修定時，將意見填寫於資料標準建議。若資料標準責任人、業務審核人、技術審核人確認業務負責人和技術負責人已修改完分析建議後，則把該資料標準建議刪除。
•  除上述欄位內容外，仍有需要針對該資料項目額外補充，不在前述的欄位，則填寫於此欄位。</t>
    </r>
    <phoneticPr fontId="4" type="noConversion"/>
  </si>
  <si>
    <t>1.2.2: 原層級為HRM，此維度為SCM新增</t>
    <phoneticPr fontId="4" type="noConversion"/>
  </si>
  <si>
    <t>標準定義部門</t>
  </si>
  <si>
    <t>負責制定該資料標準的部門。</t>
    <phoneticPr fontId="4" type="noConversion"/>
  </si>
  <si>
    <t>填寫負責領域</t>
    <phoneticPr fontId="10" type="noConversion"/>
  </si>
  <si>
    <t>資料管家</t>
    <phoneticPr fontId="4" type="noConversion"/>
  </si>
  <si>
    <t>負責制定該資料標準的人員姓名。</t>
    <phoneticPr fontId="11" type="noConversion"/>
  </si>
  <si>
    <t>根據實際制定標準的人填寫，填寫員工信箱</t>
    <phoneticPr fontId="10" type="noConversion"/>
  </si>
  <si>
    <t>Email 格式</t>
    <phoneticPr fontId="4" type="noConversion"/>
  </si>
  <si>
    <t>技術窗口</t>
    <phoneticPr fontId="4" type="noConversion"/>
  </si>
  <si>
    <t>技術備註</t>
  </si>
  <si>
    <t>落實於報表平台時建置意見、所需要注意事項或限制事宜</t>
    <phoneticPr fontId="4" type="noConversion"/>
  </si>
  <si>
    <t>技術審核人對資料標準建置意見描述在此欄位。</t>
    <phoneticPr fontId="4" type="noConversion"/>
  </si>
  <si>
    <t>資料來源為SFMS，系統尚未正式上線，相關資料同步方式透過Web API先落地至FIN DB，需確保欄位一致</t>
    <phoneticPr fontId="4" type="noConversion"/>
  </si>
  <si>
    <t>權威系統</t>
    <phoneticPr fontId="7" type="noConversion"/>
  </si>
  <si>
    <t>對資料項目的資料項目來源，在資料庫或報表中，填寫主要的來源系統</t>
    <phoneticPr fontId="7" type="noConversion"/>
  </si>
  <si>
    <t>填寫標準對應資料項的權威來源系統。在資料可來源於多系統的情形下，為保證資料使用的一致性和準確性，定義標準資料項的權威來源，可便於公司內資料使用者均從同一系統中獲取資料，相關標準如有多個，則用頓號“、”或斷行隔開。
人工上傳資料可往前追溯前端的系統資料來源，除完全純人工之資料外，資料項目應有一個所屬的權威系統。</t>
    <phoneticPr fontId="7" type="noConversion"/>
  </si>
  <si>
    <t>系統清單</t>
    <phoneticPr fontId="4" type="noConversion"/>
  </si>
  <si>
    <t>PeopleSoft9.2</t>
    <phoneticPr fontId="7" type="noConversion"/>
  </si>
  <si>
    <t>資料來源</t>
  </si>
  <si>
    <t>對資料項目的資料項目來源，在資料庫或報表中，資料來源的表格名稱</t>
    <phoneticPr fontId="11" type="noConversion"/>
  </si>
  <si>
    <t>若該資料來源在某項系統的特定欄位，則描述該欄位的內容，分隔符號請以“.”分隔，例如：系統資料表
RegEx: 多個資料表, 可以[Tbl1|Tbl2]</t>
    <phoneticPr fontId="7" type="noConversion"/>
  </si>
  <si>
    <t>ww_hcm_wa_job.*</t>
  </si>
  <si>
    <t>來源對應規則</t>
  </si>
  <si>
    <t>對資料項目的資料項目來源，在資料庫或報表中，資料來源的欄位名稱</t>
    <phoneticPr fontId="11" type="noConversion"/>
  </si>
  <si>
    <r>
      <t xml:space="preserve">1. 若該資料來源在某項系統的特定欄位，則描述該欄位的內容，分隔符號請以“.”分隔，例如：資料表欄位。
RegEx: 多個資料欄位, 可以[Col1|Col2]
</t>
    </r>
    <r>
      <rPr>
        <sz val="11"/>
        <color rgb="FF0070C0"/>
        <rFont val="微軟正黑體"/>
        <family val="2"/>
        <charset val="136"/>
      </rPr>
      <t>2. 本欄不適用：如果資料項目項目類型為Concept ，表示本身即為Table 名稱，則用“N/A”填寫，表示本欄不適用。</t>
    </r>
    <r>
      <rPr>
        <sz val="11"/>
        <rFont val="微軟正黑體"/>
        <family val="2"/>
        <charset val="136"/>
      </rPr>
      <t xml:space="preserve">
</t>
    </r>
  </si>
  <si>
    <t>EMPL_CLASS</t>
  </si>
  <si>
    <t>特殊取值規則</t>
    <phoneticPr fontId="4" type="noConversion"/>
  </si>
  <si>
    <t>對資料項目的資料來源欄位做特殊的取值規則</t>
    <phoneticPr fontId="11" type="noConversion"/>
  </si>
  <si>
    <t>where .....</t>
    <phoneticPr fontId="4" type="noConversion"/>
  </si>
  <si>
    <t>制定依據</t>
    <phoneticPr fontId="4" type="noConversion"/>
  </si>
  <si>
    <t>制定依據描述資料標準的業務依據來源，包括但不限於國家法律法規、國家標準、行業標準、外部監管要求、國際標準、國外先進標準、企業內部制度和系統規範、行業慣例等。</t>
  </si>
  <si>
    <t>1. 外部標準/行業術語：對於國際標準、國家標準、行業規範、啟碁標準，具有業界標竿的規範依據。
後續確認範本應填寫完整的制度名稱和文號，格式為“《檔案名》（文號）”，例如“《票據法》（令[2004]第22號）”
2. 本欄不適用：如果資料項目項目類型為Concept ，表示本身即為Table 名稱，則用“N/A”填寫，表示本欄不適用。</t>
    <phoneticPr fontId="4" type="noConversion"/>
  </si>
  <si>
    <t>制定依據項目+'：'+文件/參考資料名稱
N/A</t>
    <phoneticPr fontId="4" type="noConversion"/>
  </si>
  <si>
    <t>外部標準：財務會計準則</t>
    <phoneticPr fontId="4" type="noConversion"/>
  </si>
  <si>
    <t>填表部門及人員</t>
    <phoneticPr fontId="4" type="noConversion"/>
  </si>
  <si>
    <t>填寫資料項目的填寫者</t>
    <phoneticPr fontId="4" type="noConversion"/>
  </si>
  <si>
    <t>備註型說明</t>
    <phoneticPr fontId="40" type="noConversion"/>
  </si>
  <si>
    <t>1. 格式：人員姓名，該人員姓名並定為標準定義部門的部門人員。
2.若不是標準定義部門的部門人員則需特別標記部門名稱，格式：部門編號＋空格＋人員姓名。</t>
    <phoneticPr fontId="7" type="noConversion"/>
  </si>
  <si>
    <t>AW0010 Rita</t>
  </si>
  <si>
    <t>計算公式</t>
  </si>
  <si>
    <t>補充 [業務規則] 使用, 當 [業務規則] 中有項規則, 其中有公式項的部份可抽取到本欄位補充說明</t>
    <phoneticPr fontId="40" type="noConversion"/>
  </si>
  <si>
    <t>同 [業務規則] 的公式要求</t>
    <phoneticPr fontId="40" type="noConversion"/>
  </si>
  <si>
    <t>參考資料</t>
  </si>
  <si>
    <t>連接參考資料</t>
    <phoneticPr fontId="40" type="noConversion"/>
  </si>
  <si>
    <t>Resource name:URL</t>
    <phoneticPr fontId="40" type="noConversion"/>
  </si>
  <si>
    <t>Name:URL</t>
    <phoneticPr fontId="40" type="noConversion"/>
  </si>
  <si>
    <t>Mtl Cost:https://….</t>
    <phoneticPr fontId="40" type="noConversion"/>
  </si>
  <si>
    <t>建立自定義同義詞</t>
    <phoneticPr fontId="40" type="noConversion"/>
  </si>
  <si>
    <t>當[項目類型] 為 relationship/Dimension/Measure時, 而且同義詞的命名和本項目[英文名稱]不同時, 需在此指定</t>
    <phoneticPr fontId="40" type="noConversion"/>
  </si>
  <si>
    <t>Concept_Property</t>
    <phoneticPr fontId="40" type="noConversion"/>
  </si>
  <si>
    <t>Investment Master_Investment Subject</t>
  </si>
  <si>
    <t>與相關標準關係</t>
    <phoneticPr fontId="4" type="noConversion"/>
  </si>
  <si>
    <t>資料項目與相關標準之間的關係類型，可據此分析資料項目發生變更時對其它資料項目的影響。</t>
    <phoneticPr fontId="11" type="noConversion"/>
  </si>
  <si>
    <t>包括“引用”和“組合”兩種關係。
1. 組合（包括幾種情況）：
— 該標準項與相關標準項需結合使用才能完整地表達業務規則，如“利率調整方式”和“利率調整週期”的組合。應在組合的兩個資料項目標準中互相記錄為相關標準；
— 相關標準用於限定和約束本標準數學項的含義。例如，最高費率的相關標準為費率特徵類型，當費率特徵類型為“比例”時，“最高費率”才有業務意義； 
— 組合關係內容應在本資料項目的“業務規則”中進行說明。
2. 引用：
— 標準項的取值為被引用資料標準項的值域，如“產品設計方”引用“機構編碼”；
— 對於引用的標準需參照被引用的標準填寫該資料標準項的資料類別、資料格式、代碼編碼規則、代碼擴展定義等全部技術屬性；
如果引用的標準是代碼類：
   - 不需要在“代碼擴展定義”表中填寫代碼，在“資料類別”中直接填寫“代碼類”（不需超連結）；
   - 如果該標準使用的代碼與被引用的資料標準代碼值不完全一致，例如是子集，則需在業務規則中給出說明，例如“僅使用XXX標準的一級代碼值”；
   - 如果該標準使用的代碼與被引用的資料標準代碼值不完全一致，有擴展，則需要在“代碼擴展定義”表中填寫代碼。</t>
    <phoneticPr fontId="11" type="noConversion"/>
  </si>
  <si>
    <t>引用、組合
1. 指標之間常用：組合
2. 維度之間常用：引用
3. 指標與維度之間的關係，定義於MD檔，WD_STD_MD_{領域}.xlsx</t>
  </si>
  <si>
    <t>組合</t>
    <phoneticPr fontId="4" type="noConversion"/>
  </si>
  <si>
    <t>錯誤代碼</t>
    <phoneticPr fontId="40" type="noConversion"/>
  </si>
  <si>
    <t>問題描述</t>
    <phoneticPr fontId="40" type="noConversion"/>
  </si>
  <si>
    <t>建議處理方式</t>
    <phoneticPr fontId="40" type="noConversion"/>
  </si>
  <si>
    <t>Level</t>
    <phoneticPr fontId="40" type="noConversion"/>
  </si>
  <si>
    <r>
      <t>warnSynoym-NotFound</t>
    </r>
    <r>
      <rPr>
        <sz val="12"/>
        <rFont val="MS Gothic"/>
        <family val="3"/>
        <charset val="128"/>
      </rPr>
      <t>​ </t>
    </r>
  </si>
  <si>
    <r>
      <t>未找到原生定義</t>
    </r>
    <r>
      <rPr>
        <sz val="12"/>
        <rFont val="MS Gothic"/>
        <family val="3"/>
        <charset val="128"/>
      </rPr>
      <t>​ </t>
    </r>
  </si>
  <si>
    <r>
      <t>需修改英文名稱與原生同義詞相同,或需 "指定同義詞"，或變更"項目類型"</t>
    </r>
    <r>
      <rPr>
        <sz val="12"/>
        <rFont val="MS Gothic"/>
        <family val="3"/>
        <charset val="128"/>
      </rPr>
      <t>​ </t>
    </r>
  </si>
  <si>
    <r>
      <t>Warning</t>
    </r>
    <r>
      <rPr>
        <sz val="12"/>
        <rFont val="MS Gothic"/>
        <family val="3"/>
        <charset val="128"/>
      </rPr>
      <t>​ </t>
    </r>
  </si>
  <si>
    <r>
      <t>warnSynoym-Duplicate</t>
    </r>
    <r>
      <rPr>
        <sz val="12"/>
        <rFont val="MS Gothic"/>
        <family val="3"/>
        <charset val="128"/>
      </rPr>
      <t>​ </t>
    </r>
  </si>
  <si>
    <r>
      <t>原生定義重覆</t>
    </r>
    <r>
      <rPr>
        <sz val="12"/>
        <rFont val="MS Gothic"/>
        <family val="3"/>
        <charset val="128"/>
      </rPr>
      <t>​ </t>
    </r>
    <phoneticPr fontId="40" type="noConversion"/>
  </si>
  <si>
    <r>
      <t>需 "指定同義詞"</t>
    </r>
    <r>
      <rPr>
        <sz val="12"/>
        <rFont val="MS Gothic"/>
        <family val="3"/>
        <charset val="128"/>
      </rPr>
      <t>​ </t>
    </r>
  </si>
  <si>
    <r>
      <t>warnSynoym-chkTask</t>
    </r>
    <r>
      <rPr>
        <sz val="12"/>
        <rFont val="MS Gothic"/>
        <family val="3"/>
        <charset val="128"/>
      </rPr>
      <t>​ </t>
    </r>
  </si>
  <si>
    <r>
      <t>原生定義的任務批次不同</t>
    </r>
    <r>
      <rPr>
        <sz val="12"/>
        <rFont val="MS Gothic"/>
        <family val="3"/>
        <charset val="128"/>
      </rPr>
      <t>​ </t>
    </r>
  </si>
  <si>
    <r>
      <t>上線前請在QAS 驗證，檢查相關任務(相關參考同義詞)已經上版.</t>
    </r>
    <r>
      <rPr>
        <sz val="12"/>
        <rFont val="MS Gothic"/>
        <family val="3"/>
        <charset val="128"/>
      </rPr>
      <t>​</t>
    </r>
    <r>
      <rPr>
        <sz val="12"/>
        <rFont val="Microsoft JhengHei UI"/>
        <family val="2"/>
        <charset val="136"/>
      </rPr>
      <t>TaskID 清除，則不檢查</t>
    </r>
    <r>
      <rPr>
        <sz val="12"/>
        <rFont val="MS Gothic"/>
        <family val="3"/>
        <charset val="128"/>
      </rPr>
      <t>​ </t>
    </r>
  </si>
  <si>
    <r>
      <t>errChkRequred</t>
    </r>
    <r>
      <rPr>
        <sz val="12"/>
        <rFont val="MS Gothic"/>
        <family val="3"/>
        <charset val="128"/>
      </rPr>
      <t>​ </t>
    </r>
  </si>
  <si>
    <r>
      <t>檢查必填欄位，例如資料管家及技術專家必填 EMail</t>
    </r>
    <r>
      <rPr>
        <sz val="12"/>
        <rFont val="MS Gothic"/>
        <family val="3"/>
        <charset val="128"/>
      </rPr>
      <t>​ </t>
    </r>
  </si>
  <si>
    <r>
      <t>按填寫說明填值，例如wei.jesse@inventec.com</t>
    </r>
    <r>
      <rPr>
        <sz val="12"/>
        <rFont val="MS Gothic"/>
        <family val="3"/>
        <charset val="128"/>
      </rPr>
      <t>​ </t>
    </r>
  </si>
  <si>
    <r>
      <t>Error</t>
    </r>
    <r>
      <rPr>
        <sz val="12"/>
        <rFont val="MS Gothic"/>
        <family val="3"/>
        <charset val="128"/>
      </rPr>
      <t>​ </t>
    </r>
  </si>
  <si>
    <r>
      <t>warnTerm-Naming</t>
    </r>
    <r>
      <rPr>
        <sz val="12"/>
        <rFont val="MS Gothic"/>
        <family val="3"/>
        <charset val="128"/>
      </rPr>
      <t>​ </t>
    </r>
  </si>
  <si>
    <r>
      <t>檢查命名規則</t>
    </r>
    <r>
      <rPr>
        <sz val="12"/>
        <rFont val="MS Gothic"/>
        <family val="3"/>
        <charset val="128"/>
      </rPr>
      <t>​-建議</t>
    </r>
  </si>
  <si>
    <r>
      <t>目前規則</t>
    </r>
    <r>
      <rPr>
        <sz val="12"/>
        <rFont val="MS Gothic"/>
        <family val="3"/>
        <charset val="128"/>
      </rPr>
      <t>​ 1. 英文名稱要避免用 "_"</t>
    </r>
  </si>
  <si>
    <t>Warning </t>
  </si>
  <si>
    <t>errTerm-Naming</t>
    <phoneticPr fontId="6" type="noConversion"/>
  </si>
  <si>
    <r>
      <t>檢查命名規則</t>
    </r>
    <r>
      <rPr>
        <sz val="12"/>
        <rFont val="MS Gothic"/>
        <family val="3"/>
        <charset val="128"/>
      </rPr>
      <t>​-必要</t>
    </r>
  </si>
  <si>
    <r>
      <t>目前規則</t>
    </r>
    <r>
      <rPr>
        <sz val="12"/>
        <rFont val="MS Gothic"/>
        <family val="3"/>
        <charset val="128"/>
      </rPr>
      <t>​ 英文名稱不能使用 "&lt;'&amp;&gt;"</t>
    </r>
  </si>
  <si>
    <t>errConcept-Duplicate</t>
  </si>
  <si>
    <r>
      <t>概令重覆</t>
    </r>
    <r>
      <rPr>
        <sz val="12"/>
        <rFont val="MS Gothic"/>
        <family val="3"/>
        <charset val="128"/>
      </rPr>
      <t>​ </t>
    </r>
  </si>
  <si>
    <t>Concept 不得重覆</t>
  </si>
  <si>
    <t>warnTerm-EngChCompare</t>
  </si>
  <si>
    <t>中英文描述匹配檢查</t>
  </si>
  <si>
    <t>英文名稱若相同，中文名稱則應該相同
中文名稱若相同，英文名稱則應該相同</t>
    <phoneticPr fontId="40" type="noConversion"/>
  </si>
  <si>
    <t>errChkStandardItemType</t>
    <phoneticPr fontId="6" type="noConversion"/>
  </si>
  <si>
    <r>
      <t>Standard 項目類型定義錯誤</t>
    </r>
    <r>
      <rPr>
        <sz val="12"/>
        <color theme="1"/>
        <rFont val="MS Gothic"/>
        <family val="3"/>
        <charset val="128"/>
      </rPr>
      <t>​</t>
    </r>
    <r>
      <rPr>
        <sz val="12"/>
        <color theme="1"/>
        <rFont val="微軟正黑體"/>
        <family val="2"/>
        <charset val="136"/>
      </rPr>
      <t> </t>
    </r>
    <phoneticPr fontId="40" type="noConversion"/>
  </si>
  <si>
    <t>請更正項目類型為Dimension或Measure之資料</t>
    <phoneticPr fontId="40" type="noConversion"/>
  </si>
  <si>
    <t>errChkDataType-Prop-Relationship</t>
    <phoneticPr fontId="40" type="noConversion"/>
  </si>
  <si>
    <t>Property 與 Relationship 引用關係的型別不一致</t>
    <phoneticPr fontId="40" type="noConversion"/>
  </si>
  <si>
    <t>請更正property 與 relationship 引用關係的型別一致</t>
    <phoneticPr fontId="40" type="noConversion"/>
  </si>
  <si>
    <t>Parameter Name</t>
    <phoneticPr fontId="27" type="noConversion"/>
  </si>
  <si>
    <t>Parameter Value</t>
    <phoneticPr fontId="27" type="noConversion"/>
  </si>
  <si>
    <t>Comment</t>
    <phoneticPr fontId="27" type="noConversion"/>
  </si>
  <si>
    <t>Sample</t>
    <phoneticPr fontId="40" type="noConversion"/>
  </si>
  <si>
    <t>Table List</t>
    <phoneticPr fontId="27" type="noConversion"/>
  </si>
  <si>
    <r>
      <t>W</t>
    </r>
    <r>
      <rPr>
        <sz val="12"/>
        <color theme="1"/>
        <rFont val="微軟正黑體"/>
        <family val="2"/>
        <charset val="136"/>
      </rPr>
      <t>ait</t>
    </r>
    <phoneticPr fontId="27" type="noConversion"/>
  </si>
  <si>
    <r>
      <t>P</t>
    </r>
    <r>
      <rPr>
        <sz val="12"/>
        <color theme="1"/>
        <rFont val="微軟正黑體"/>
        <family val="2"/>
        <charset val="136"/>
      </rPr>
      <t>assed</t>
    </r>
    <phoneticPr fontId="27" type="noConversion"/>
  </si>
  <si>
    <t>Backup</t>
  </si>
  <si>
    <t>Code</t>
    <phoneticPr fontId="27" type="noConversion"/>
  </si>
  <si>
    <t>Description</t>
    <phoneticPr fontId="40" type="noConversion"/>
  </si>
  <si>
    <t>Example</t>
    <phoneticPr fontId="40" type="noConversion"/>
  </si>
  <si>
    <t>Domain</t>
    <phoneticPr fontId="40" type="noConversion"/>
  </si>
  <si>
    <t>Default Value</t>
    <phoneticPr fontId="40" type="noConversion"/>
  </si>
  <si>
    <t>Type</t>
    <phoneticPr fontId="40" type="noConversion"/>
  </si>
  <si>
    <t>Scope</t>
    <phoneticPr fontId="27" type="noConversion"/>
  </si>
  <si>
    <t>Status</t>
    <phoneticPr fontId="27" type="noConversion"/>
  </si>
  <si>
    <t>DEBUG:LogLevel</t>
  </si>
  <si>
    <t>DEBUG:UNITTEST</t>
  </si>
  <si>
    <t>DEBUG:ErrLevel</t>
  </si>
  <si>
    <t>SQLGEN:Version</t>
  </si>
  <si>
    <t>RunMode</t>
  </si>
  <si>
    <t>FMT_EXCEPTTABLE</t>
  </si>
  <si>
    <t>FMT_TEMPTABLE</t>
  </si>
  <si>
    <t>DB_ENGINE</t>
    <phoneticPr fontId="27" type="noConversion"/>
  </si>
  <si>
    <t>內部變數名稱</t>
  </si>
  <si>
    <t>說明</t>
  </si>
  <si>
    <t>格式</t>
  </si>
  <si>
    <t>SQLG_PROFILE</t>
  </si>
  <si>
    <t>IEC.cfg</t>
  </si>
  <si>
    <t>IEC_STD_V10</t>
  </si>
  <si>
    <t>Terms</t>
  </si>
  <si>
    <t>Categories</t>
  </si>
  <si>
    <t>程式輸出路徑</t>
    <phoneticPr fontId="27" type="noConversion"/>
  </si>
  <si>
    <t>ETL 程式檔輸出目錄</t>
    <phoneticPr fontId="27" type="noConversion"/>
  </si>
  <si>
    <t>c:\temp</t>
    <phoneticPr fontId="40" type="noConversion"/>
  </si>
  <si>
    <t>String: File Path</t>
    <phoneticPr fontId="27" type="noConversion"/>
  </si>
  <si>
    <t>NULL</t>
    <phoneticPr fontId="27" type="noConversion"/>
  </si>
  <si>
    <t>Output</t>
    <phoneticPr fontId="27" type="noConversion"/>
  </si>
  <si>
    <t>User</t>
  </si>
  <si>
    <t>Released</t>
    <phoneticPr fontId="27" type="noConversion"/>
  </si>
  <si>
    <t>LOG_NONE</t>
  </si>
  <si>
    <t>No unit test</t>
  </si>
  <si>
    <t xml:space="preserve">C_ERR_RESUME </t>
  </si>
  <si>
    <t>v1.0</t>
  </si>
  <si>
    <t>1. Gen SQL by select</t>
  </si>
  <si>
    <t>{TBL_NAME}_TPX</t>
  </si>
  <si>
    <t>{TBL_NAME}_{TEMPID}</t>
  </si>
  <si>
    <t>NETEZZA</t>
    <phoneticPr fontId="27" type="noConversion"/>
  </si>
  <si>
    <t>{{START.DT}}</t>
    <phoneticPr fontId="27" type="noConversion"/>
  </si>
  <si>
    <t>資料起日(DATE)</t>
  </si>
  <si>
    <t>YYYY-MM-DD</t>
  </si>
  <si>
    <t>SQLG_VERSION</t>
  </si>
  <si>
    <t>v1.0-DW</t>
  </si>
  <si>
    <t>MtdMatch</t>
  </si>
  <si>
    <t>DIR_OUTPUT</t>
  </si>
  <si>
    <t>ETL program output directory base</t>
    <phoneticPr fontId="27" type="noConversion"/>
  </si>
  <si>
    <t>C:\TEMP\</t>
    <phoneticPr fontId="27" type="noConversion"/>
  </si>
  <si>
    <t>LOG_SYS</t>
  </si>
  <si>
    <t>Compact SQL for test</t>
  </si>
  <si>
    <t xml:space="preserve">C_ERR_PROMPT </t>
  </si>
  <si>
    <t>v1.0-ODS</t>
    <phoneticPr fontId="27" type="noConversion"/>
  </si>
  <si>
    <t>2. Gen SQL by list</t>
  </si>
  <si>
    <t>{TBL_NAME}_{TEMPID}_EXCEPT</t>
  </si>
  <si>
    <t>{TEMPID}_{TBL_NAME}</t>
  </si>
  <si>
    <t>DB2</t>
    <phoneticPr fontId="27" type="noConversion"/>
  </si>
  <si>
    <t>{{START.DT.CHAR}}</t>
    <phoneticPr fontId="27" type="noConversion"/>
  </si>
  <si>
    <t>資料起日(CHAR)</t>
  </si>
  <si>
    <t>YYYYMMDD</t>
  </si>
  <si>
    <t>DataClasses</t>
  </si>
  <si>
    <t>DIR_ETLBASE</t>
    <phoneticPr fontId="27" type="noConversion"/>
  </si>
  <si>
    <t>ETL program output directory base at ETL Manager</t>
    <phoneticPr fontId="27" type="noConversion"/>
  </si>
  <si>
    <t>{{DIR_OUTPUT}}</t>
  </si>
  <si>
    <t>LOG_ERROR</t>
  </si>
  <si>
    <t>UT_DEBUG_ON</t>
  </si>
  <si>
    <t xml:space="preserve">C_ERR_END </t>
  </si>
  <si>
    <t>v1.0-DW</t>
    <phoneticPr fontId="27" type="noConversion"/>
  </si>
  <si>
    <t>3. Gen SQL all</t>
  </si>
  <si>
    <t>SQLSERVER</t>
    <phoneticPr fontId="27" type="noConversion"/>
  </si>
  <si>
    <t>{{END.DT}}</t>
  </si>
  <si>
    <t>資料迄日(DATE)</t>
  </si>
  <si>
    <t>DIR_OUTPUT</t>
    <phoneticPr fontId="27" type="noConversion"/>
  </si>
  <si>
    <t>C:\temp\dgp</t>
    <phoneticPr fontId="40" type="noConversion"/>
  </si>
  <si>
    <t>DIR_OUTPUT_DW</t>
    <phoneticPr fontId="27" type="noConversion"/>
  </si>
  <si>
    <t>ETL program output directory base for DW</t>
    <phoneticPr fontId="27" type="noConversion"/>
  </si>
  <si>
    <t>{{DIR_OUTPUT}}{DW_SYSNAME}\{TBL_NAME}\</t>
    <phoneticPr fontId="40" type="noConversion"/>
  </si>
  <si>
    <t>LOG_TRACE</t>
  </si>
  <si>
    <t>UT_EXEC_DDL</t>
  </si>
  <si>
    <t>Exec DDL only</t>
  </si>
  <si>
    <t xml:space="preserve">C_ERR_STOP </t>
  </si>
  <si>
    <t>4. Gen Symbol list</t>
    <phoneticPr fontId="27" type="noConversion"/>
  </si>
  <si>
    <t>ORACLE</t>
    <phoneticPr fontId="27" type="noConversion"/>
  </si>
  <si>
    <t>{{END.DT.CHAR}}</t>
  </si>
  <si>
    <t>資料迄日(CHAR)</t>
  </si>
  <si>
    <t>DEBUG_UNITTEST</t>
    <phoneticPr fontId="27" type="noConversion"/>
  </si>
  <si>
    <t>DIR_OUTPUT_STG</t>
    <phoneticPr fontId="27" type="noConversion"/>
  </si>
  <si>
    <t>ETL program output directory base for Stage</t>
    <phoneticPr fontId="27" type="noConversion"/>
  </si>
  <si>
    <t>{{DIR_OUTPUT}}{DW_SYSNAME}\{SRC_SYSNAME}\{SRC_NAME}</t>
    <phoneticPr fontId="27" type="noConversion"/>
  </si>
  <si>
    <t>LOG_DEBUG</t>
  </si>
  <si>
    <t>UT_EXEC_SQL</t>
  </si>
  <si>
    <t>Exec SQL only</t>
  </si>
  <si>
    <t>5. Gen DQC all</t>
  </si>
  <si>
    <t xml:space="preserve">{{MN.BEG.DT}} </t>
    <phoneticPr fontId="27" type="noConversion"/>
  </si>
  <si>
    <t>資料當月1號(DATE)</t>
  </si>
  <si>
    <t>YYYY-MM-01</t>
  </si>
  <si>
    <t>DEBUG_UT_VAR</t>
    <phoneticPr fontId="27" type="noConversion"/>
  </si>
  <si>
    <t>{{END.DT}}='20210410'!{{END.DT.CHAR}}=20210410!{{MN.BEG.DT}}=2021-04-01</t>
  </si>
  <si>
    <t>DIR_OUTPUT_ODS</t>
    <phoneticPr fontId="27" type="noConversion"/>
  </si>
  <si>
    <t>ETL program output directory base for ODS</t>
    <phoneticPr fontId="27" type="noConversion"/>
  </si>
  <si>
    <t>{{DIR_OUTPUT}}{DW_SYSNAME}\{SRC_SYSNAME}\{SRC_NAME}</t>
  </si>
  <si>
    <t>LOG_FLOW</t>
  </si>
  <si>
    <t>UT_EXEC_QA</t>
  </si>
  <si>
    <t>Exec QA only</t>
  </si>
  <si>
    <t>6. Gen dependence</t>
  </si>
  <si>
    <t xml:space="preserve">{{MN.BEG.DT.CHAR}} </t>
  </si>
  <si>
    <t>資料當月1號(CHAR)</t>
  </si>
  <si>
    <t>YYYYMM01</t>
  </si>
  <si>
    <t>LOG_LEVEL</t>
  </si>
  <si>
    <t>DIR_OUTPUT_SRC</t>
    <phoneticPr fontId="27" type="noConversion"/>
  </si>
  <si>
    <t>ETL program output directory base for Source</t>
    <phoneticPr fontId="27" type="noConversion"/>
  </si>
  <si>
    <t>UT_EXEC_DDLnSQL</t>
  </si>
  <si>
    <t>Exec SQL/DDL only</t>
  </si>
  <si>
    <t xml:space="preserve">{{MN.END.DT}} </t>
  </si>
  <si>
    <t>資料當月月底日(DATE)</t>
  </si>
  <si>
    <t>LOG_CLEAR</t>
  </si>
  <si>
    <t>DIR_SOURCE</t>
  </si>
  <si>
    <t>ETL runtime dir: Source</t>
    <phoneticPr fontId="27" type="noConversion"/>
  </si>
  <si>
    <t>{DIR_ETLBASE}SOURCE\{SRC_SYSNAME}\</t>
    <phoneticPr fontId="27" type="noConversion"/>
  </si>
  <si>
    <t>{{DIR_ETLBASE}}SOURCE\</t>
  </si>
  <si>
    <t>Project</t>
  </si>
  <si>
    <t>UT_EXEC_SQLnQA</t>
  </si>
  <si>
    <t>Exec SQL/QA only</t>
  </si>
  <si>
    <t xml:space="preserve">{{MN.END.DT.CHAR}} </t>
  </si>
  <si>
    <t>資料當月月底日(CHAR)</t>
  </si>
  <si>
    <t>FILE_MERGE_NAME</t>
    <phoneticPr fontId="27" type="noConversion"/>
  </si>
  <si>
    <t>DIR_TEMP</t>
    <phoneticPr fontId="27" type="noConversion"/>
  </si>
  <si>
    <t>ETL runtime dir: Temporary</t>
    <phoneticPr fontId="27" type="noConversion"/>
  </si>
  <si>
    <t>{DIR_ETLBASE}DATA\{SRC_SYSNAME}\</t>
  </si>
  <si>
    <t>{{DIR_ETLBASE}}DATA\</t>
  </si>
  <si>
    <t>UT_EXEC_ALL</t>
  </si>
  <si>
    <t>Exec All</t>
  </si>
  <si>
    <t xml:space="preserve">{{LST.BAT.DT}} </t>
    <phoneticPr fontId="27" type="noConversion"/>
  </si>
  <si>
    <t>資料日上一批次日(DATE)</t>
    <phoneticPr fontId="27" type="noConversion"/>
  </si>
  <si>
    <t>DIR_MSG</t>
  </si>
  <si>
    <t>ETL runtime dir: Message</t>
    <phoneticPr fontId="27" type="noConversion"/>
  </si>
  <si>
    <t>{DIR_ETLBASE}MSG\{SRC_SYSNAME}\</t>
  </si>
  <si>
    <t>{{DIR_ETLBASE}}MSG\</t>
  </si>
  <si>
    <t>UT_EXEC_SQL_PERIOD</t>
    <phoneticPr fontId="27" type="noConversion"/>
  </si>
  <si>
    <t>Exec SQL in period</t>
    <phoneticPr fontId="27" type="noConversion"/>
  </si>
  <si>
    <t xml:space="preserve">{{LST.BAT.DT.CHAR}} </t>
    <phoneticPr fontId="27" type="noConversion"/>
  </si>
  <si>
    <t>資料日上一批次日(CHAR)</t>
    <phoneticPr fontId="27" type="noConversion"/>
  </si>
  <si>
    <t>UTIL_XLST_OUTPUT</t>
    <phoneticPr fontId="27" type="noConversion"/>
  </si>
  <si>
    <t>DIR_PGM</t>
    <phoneticPr fontId="27" type="noConversion"/>
  </si>
  <si>
    <t>ETL runtime dir: Program</t>
    <phoneticPr fontId="27" type="noConversion"/>
  </si>
  <si>
    <t>C:\IBMEDW\PGM\{SRC_SYSNAME}}</t>
    <phoneticPr fontId="27" type="noConversion"/>
  </si>
  <si>
    <t>{{DIR_ETLBASE}}PGM\{SRC_SYSNAME}\{SRC_NAME}</t>
  </si>
  <si>
    <t>UT_EXEC_SQL_PREEMPTIVE</t>
    <phoneticPr fontId="27" type="noConversion"/>
  </si>
  <si>
    <t>Exec SQL in Pre-emptive mode</t>
    <phoneticPr fontId="27" type="noConversion"/>
  </si>
  <si>
    <t xml:space="preserve">{{LST.BZ.DT}} </t>
  </si>
  <si>
    <t>資料日上一營業日(DATE)</t>
  </si>
  <si>
    <t>UTIL_PLN_UPLOAD</t>
    <phoneticPr fontId="40" type="noConversion"/>
  </si>
  <si>
    <t>cmd /c copy  /Y  {{DIR_OUTPUT_DW}}{{UTIL_XLST_OUTPUT}} {{DIR_OUTPUT}}</t>
    <phoneticPr fontId="40" type="noConversion"/>
  </si>
  <si>
    <t>Unit test mode for SQL generator</t>
    <phoneticPr fontId="27" type="noConversion"/>
  </si>
  <si>
    <t>0(False), -1(True), 1~128</t>
    <phoneticPr fontId="27" type="noConversion"/>
  </si>
  <si>
    <t>Integer</t>
    <phoneticPr fontId="27" type="noConversion"/>
  </si>
  <si>
    <t>Debug</t>
    <phoneticPr fontId="27" type="noConversion"/>
  </si>
  <si>
    <t>{{MN.LST.BZ.DT}}</t>
  </si>
  <si>
    <t>資料當月月底營業日(DATE)</t>
  </si>
  <si>
    <t>UTIL_POSTFUNC</t>
  </si>
  <si>
    <t>udf_movefile</t>
  </si>
  <si>
    <t>DEBUG_PROCESS</t>
    <phoneticPr fontId="27" type="noConversion"/>
  </si>
  <si>
    <t>SQLG process for debug</t>
    <phoneticPr fontId="27" type="noConversion"/>
  </si>
  <si>
    <t>SRC!Stage!ODS!DW</t>
    <phoneticPr fontId="27" type="noConversion"/>
  </si>
  <si>
    <t>String</t>
    <phoneticPr fontId="27" type="noConversion"/>
  </si>
  <si>
    <t>Same as FMT_DBLIST</t>
    <phoneticPr fontId="27" type="noConversion"/>
  </si>
  <si>
    <t>{{MN.LST.BZ.DT.CHAR}}</t>
  </si>
  <si>
    <t>資料當月月底營業日(CHAR)</t>
  </si>
  <si>
    <t>FMT_USER_VAR</t>
  </si>
  <si>
    <t>Draft</t>
  </si>
  <si>
    <t>DEBUG_QW_REPLACE</t>
    <phoneticPr fontId="27" type="noConversion"/>
  </si>
  <si>
    <t>置換{{ }} When Debug Mode</t>
    <phoneticPr fontId="27" type="noConversion"/>
  </si>
  <si>
    <t>Boolean</t>
    <phoneticPr fontId="27" type="noConversion"/>
  </si>
  <si>
    <t>{{CURRENT.DATE}}</t>
  </si>
  <si>
    <t>目前執行日期</t>
  </si>
  <si>
    <t>PSG</t>
  </si>
  <si>
    <t>置換{{ }}變數名稱清單, 換為常數</t>
    <phoneticPr fontId="27" type="noConversion"/>
  </si>
  <si>
    <t>{{START.DT}}=CURRENT_DATE!{{START.DT.CHAR}}=CURRENT_DATE</t>
  </si>
  <si>
    <t>{{CURRENT.DATE.CHAR}}</t>
  </si>
  <si>
    <t>目前執行日期(CHAR)</t>
  </si>
  <si>
    <t>UTIL_PREFUNC</t>
    <phoneticPr fontId="27" type="noConversion"/>
  </si>
  <si>
    <t>udf_check_error</t>
    <phoneticPr fontId="40" type="noConversion"/>
  </si>
  <si>
    <t>置換{{ }}用戶變數名稱清單, 換為常數</t>
    <phoneticPr fontId="27" type="noConversion"/>
  </si>
  <si>
    <t>{{PRJID}}=01</t>
    <phoneticPr fontId="27" type="noConversion"/>
  </si>
  <si>
    <t>SQLFormat</t>
    <phoneticPr fontId="27" type="noConversion"/>
  </si>
  <si>
    <t>{{CURRENT.MONTH}}</t>
  </si>
  <si>
    <t>目前執行月份</t>
  </si>
  <si>
    <t>YYYY-MM</t>
    <phoneticPr fontId="27" type="noConversion"/>
  </si>
  <si>
    <t>UTIL_SRC_ENCODING</t>
    <phoneticPr fontId="40" type="noConversion"/>
  </si>
  <si>
    <t>DEBUG_DRIVER</t>
    <phoneticPr fontId="27" type="noConversion"/>
  </si>
  <si>
    <t>DB Driver when debug mode, used in ext table</t>
    <phoneticPr fontId="27" type="noConversion"/>
  </si>
  <si>
    <t>ODBC!JDBC</t>
    <phoneticPr fontId="27" type="noConversion"/>
  </si>
  <si>
    <t>System</t>
    <phoneticPr fontId="27" type="noConversion"/>
  </si>
  <si>
    <t xml:space="preserve">SQL preview </t>
  </si>
  <si>
    <t>{{CURRENT.MONTH.CHAR}}</t>
  </si>
  <si>
    <t>目前執行月份(CHAR)</t>
  </si>
  <si>
    <t>YYYYMM</t>
    <phoneticPr fontId="27" type="noConversion"/>
  </si>
  <si>
    <t>MTD_CASESENSITIVE</t>
  </si>
  <si>
    <t>DEBUG_UNITDIR</t>
    <phoneticPr fontId="27" type="noConversion"/>
  </si>
  <si>
    <t>vbUnit test directory for source compare</t>
    <phoneticPr fontId="27" type="noConversion"/>
  </si>
  <si>
    <t>C:\Users\IBM_ADMIN\Desktop\excel-addin\QA\DW\</t>
  </si>
  <si>
    <t>{{CURRENT.YEAR}}</t>
  </si>
  <si>
    <t>目前執行年　</t>
  </si>
  <si>
    <t>YYYY　</t>
  </si>
  <si>
    <t>ODBC_DB</t>
    <phoneticPr fontId="27" type="noConversion"/>
  </si>
  <si>
    <t>ODBC參數</t>
    <phoneticPr fontId="27" type="noConversion"/>
  </si>
  <si>
    <t>DW</t>
    <phoneticPr fontId="27" type="noConversion"/>
  </si>
  <si>
    <t>ODBC</t>
    <phoneticPr fontId="27" type="noConversion"/>
  </si>
  <si>
    <t>Site</t>
    <phoneticPr fontId="27" type="noConversion"/>
  </si>
  <si>
    <t>ODBC_PORT</t>
    <phoneticPr fontId="27" type="noConversion"/>
  </si>
  <si>
    <t>ODBC_UID</t>
    <phoneticPr fontId="27" type="noConversion"/>
  </si>
  <si>
    <t>dwmgr</t>
    <phoneticPr fontId="27" type="noConversion"/>
  </si>
  <si>
    <t>ODBC_PASSWORD</t>
    <phoneticPr fontId="27" type="noConversion"/>
  </si>
  <si>
    <t>pwd</t>
    <phoneticPr fontId="27" type="noConversion"/>
  </si>
  <si>
    <t>ODBC_ROWS</t>
    <phoneticPr fontId="27" type="noConversion"/>
  </si>
  <si>
    <t>ODBC_TIMEOUT</t>
    <phoneticPr fontId="27" type="noConversion"/>
  </si>
  <si>
    <t>ODBC_TOOL</t>
    <phoneticPr fontId="27" type="noConversion"/>
  </si>
  <si>
    <t>ODBC Tool for SQL execution, {TBL_NAME}, {PROG_NAME} used as param passing</t>
    <phoneticPr fontId="27" type="noConversion"/>
  </si>
  <si>
    <t>c:\tools\bat\nzsql1.bat  -sTbl {TBL_NAME} -sOut {PROG_NAME}.out -Conn {CONN_STR}</t>
    <phoneticPr fontId="27" type="noConversion"/>
  </si>
  <si>
    <t>String</t>
  </si>
  <si>
    <t>Project</t>
    <phoneticPr fontId="27" type="noConversion"/>
  </si>
  <si>
    <t>ODBC_SEQEXEC</t>
    <phoneticPr fontId="27" type="noConversion"/>
  </si>
  <si>
    <t>Sequence execution SQL</t>
    <phoneticPr fontId="27" type="noConversion"/>
  </si>
  <si>
    <t>SQLG_VERSION</t>
    <phoneticPr fontId="27" type="noConversion"/>
  </si>
  <si>
    <t>Template 版本, aka SQLGEN_Version</t>
    <phoneticPr fontId="27" type="noConversion"/>
  </si>
  <si>
    <t>Integer: v1.0~v1.1</t>
    <phoneticPr fontId="27" type="noConversion"/>
  </si>
  <si>
    <t>v1.0</t>
    <phoneticPr fontId="27" type="noConversion"/>
  </si>
  <si>
    <t>SQLToolkit</t>
    <phoneticPr fontId="27" type="noConversion"/>
  </si>
  <si>
    <t>System</t>
  </si>
  <si>
    <t>SQLG_MACLIST</t>
    <phoneticPr fontId="27" type="noConversion"/>
  </si>
  <si>
    <t>Validation List, aka SQLGEN_List</t>
    <phoneticPr fontId="27" type="noConversion"/>
  </si>
  <si>
    <t>00:27:10:00:00:F8!00:27:10:99:98:F8</t>
    <phoneticPr fontId="27" type="noConversion"/>
  </si>
  <si>
    <t>FMT_SQL_TRUNC</t>
    <phoneticPr fontId="27" type="noConversion"/>
  </si>
  <si>
    <t>Truncate SQL statement template</t>
    <phoneticPr fontId="27" type="noConversion"/>
  </si>
  <si>
    <t>ALTER TABLE {SCHEMA_QUAL}{TBL_ID} DISABLE CONSTRAINT {IDX_ID};{SQLG_NL}TRUNCATE TABLE {SCHEMA_QUAL}{TBL_ID}</t>
  </si>
  <si>
    <t>TRUNCATE TABLE {SCHEMA_QUAL}{TBL_ID}</t>
    <phoneticPr fontId="27" type="noConversion"/>
  </si>
  <si>
    <t>Program</t>
  </si>
  <si>
    <t>FMT_SQL_TRUNC_NOPK</t>
    <phoneticPr fontId="27" type="noConversion"/>
  </si>
  <si>
    <t>Truncate SQL statement template when no PK</t>
    <phoneticPr fontId="27" type="noConversion"/>
  </si>
  <si>
    <t>EXEC ST_TRUNCATE '{TBL_ID}'</t>
    <phoneticPr fontId="27" type="noConversion"/>
  </si>
  <si>
    <t>FMT_SQL_GENSTAT</t>
    <phoneticPr fontId="27" type="noConversion"/>
  </si>
  <si>
    <t>Gen statistic</t>
    <phoneticPr fontId="27" type="noConversion"/>
  </si>
  <si>
    <t>CALL DBMS_STATS.GATHER_TABLE_STATS('{SCHEMA}','{TBL_ID}')</t>
  </si>
  <si>
    <t>GENERATE STATISTICS ON {SCHEMA_QUAL}{TBL_ID}</t>
  </si>
  <si>
    <t>FMT_SQL_CHKDUP</t>
    <phoneticPr fontId="27" type="noConversion"/>
  </si>
  <si>
    <t>Check duplicate SQL</t>
    <phoneticPr fontId="27" type="noConversion"/>
  </si>
  <si>
    <t>ALTER TABLE {SCHEMA_QUAL}{TBL_ID} ENABLE CONSTRAINT {IDX_ID} EXCEPTIONS INTO {SCHEMA_QUAL}{EXCEPT_ID}</t>
    <phoneticPr fontId="27" type="noConversion"/>
  </si>
  <si>
    <t>EXEC  {SQLCMN_QUAL}SP_CHK_UNIQ( '{TBL_ID}', '{EXCEPT_ID}')</t>
  </si>
  <si>
    <t>FMT_SQL_DROP</t>
  </si>
  <si>
    <t>Drop table SQL statement template</t>
    <phoneticPr fontId="27" type="noConversion"/>
  </si>
  <si>
    <t>TRUNCATE TABLE {SCHEMA_QUAL}{TBL_ID}</t>
  </si>
  <si>
    <t>EXEC {SQLCMN_QUAL}SP_DROP_IF_EXISTS '{SCHEMA}', '{TBL_ID}'</t>
  </si>
  <si>
    <t>FMT_SQL_PARL</t>
    <phoneticPr fontId="27" type="noConversion"/>
  </si>
  <si>
    <t>SQL enable parallel</t>
    <phoneticPr fontId="27" type="noConversion"/>
  </si>
  <si>
    <t>/*+ append */</t>
    <phoneticPr fontId="27" type="noConversion"/>
  </si>
  <si>
    <t>FMT_SQL_HINT</t>
  </si>
  <si>
    <t>SQL hint</t>
    <phoneticPr fontId="27" type="noConversion"/>
  </si>
  <si>
    <t>FMT_SQL_CT</t>
    <phoneticPr fontId="27" type="noConversion"/>
  </si>
  <si>
    <t>SQL Create Table</t>
    <phoneticPr fontId="27" type="noConversion"/>
  </si>
  <si>
    <t>CREATE TABLE {SCHEMA_QUAL}{TBL_ID}</t>
    <phoneticPr fontId="27" type="noConversion"/>
  </si>
  <si>
    <t>FMT_SQL_CT_TEMP</t>
    <phoneticPr fontId="27" type="noConversion"/>
  </si>
  <si>
    <t>SQL Create Temp Table</t>
    <phoneticPr fontId="27" type="noConversion"/>
  </si>
  <si>
    <t>CREATE TEMP TABLE {SCHEMA_QUAL}{TBL_ID}</t>
  </si>
  <si>
    <t>FMT_SQL_CT_EXT</t>
    <phoneticPr fontId="27" type="noConversion"/>
  </si>
  <si>
    <t>SQL Create External Table</t>
    <phoneticPr fontId="27" type="noConversion"/>
  </si>
  <si>
    <t>CREATE EXTERNAL TABLE {SCHEMA_QUAL}{TBL_ID}</t>
    <phoneticPr fontId="27" type="noConversion"/>
  </si>
  <si>
    <t>FMT_STGTYPE</t>
    <phoneticPr fontId="40" type="noConversion"/>
  </si>
  <si>
    <t>Stage Table Type</t>
    <phoneticPr fontId="40" type="noConversion"/>
  </si>
  <si>
    <t>0-Table,1-TempTable, 2-ExternalTable,3-ExceptionTable</t>
    <phoneticPr fontId="27" type="noConversion"/>
  </si>
  <si>
    <t>0-Table</t>
    <phoneticPr fontId="27" type="noConversion"/>
  </si>
  <si>
    <t>FMT_STGPROG</t>
    <phoneticPr fontId="40" type="noConversion"/>
  </si>
  <si>
    <t>Stage Program 命名方式</t>
    <phoneticPr fontId="40" type="noConversion"/>
  </si>
  <si>
    <t>{PGM_FILE_NAME}</t>
  </si>
  <si>
    <t>{STG_TBL_NAME}</t>
    <phoneticPr fontId="40" type="noConversion"/>
  </si>
  <si>
    <t>FMT_STGNAME</t>
    <phoneticPr fontId="40" type="noConversion"/>
  </si>
  <si>
    <t>Stage Table 命名方式</t>
    <phoneticPr fontId="40" type="noConversion"/>
  </si>
  <si>
    <t>{SYS_NAME}_{SRC_FREQ}_{SRC_NAME}</t>
    <phoneticPr fontId="40" type="noConversion"/>
  </si>
  <si>
    <t>STG_{SRC_FREQ}_{SRC_NAME}</t>
    <phoneticPr fontId="40" type="noConversion"/>
  </si>
  <si>
    <t>FMT_ODSNAME</t>
  </si>
  <si>
    <t>ODS Table 命名方式</t>
    <phoneticPr fontId="40" type="noConversion"/>
  </si>
  <si>
    <t>ODS_{SRC_FREQ}_{SRC_NAME}</t>
    <phoneticPr fontId="40" type="noConversion"/>
  </si>
  <si>
    <t>FMT_DATNAME</t>
    <phoneticPr fontId="27" type="noConversion"/>
  </si>
  <si>
    <t>SRC, data file  命名方式</t>
    <phoneticPr fontId="40" type="noConversion"/>
  </si>
  <si>
    <t>{SRC_NAME}</t>
    <phoneticPr fontId="40" type="noConversion"/>
  </si>
  <si>
    <t>FMT_SRCNAME</t>
    <phoneticPr fontId="27" type="noConversion"/>
  </si>
  <si>
    <t>SRC, source extractoin data file  命名方式</t>
    <phoneticPr fontId="40" type="noConversion"/>
  </si>
  <si>
    <t>{SRC_NAME}_{{START.DT.CHAR}}</t>
    <phoneticPr fontId="40" type="noConversion"/>
  </si>
  <si>
    <t>{DAT_FILENAME}_{{END.DT.CHAR}}</t>
  </si>
  <si>
    <t>FMT_STG_SCHEMA</t>
    <phoneticPr fontId="27" type="noConversion"/>
  </si>
  <si>
    <t>STAGE Schema for ods template</t>
    <phoneticPr fontId="40" type="noConversion"/>
  </si>
  <si>
    <t>SRC</t>
    <phoneticPr fontId="27" type="noConversion"/>
  </si>
  <si>
    <t>STAGE</t>
    <phoneticPr fontId="27" type="noConversion"/>
  </si>
  <si>
    <t>FMT_ODS_SCHEMA</t>
    <phoneticPr fontId="27" type="noConversion"/>
  </si>
  <si>
    <t>ODS Schema for ods template</t>
    <phoneticPr fontId="40" type="noConversion"/>
  </si>
  <si>
    <t>ODSTMP</t>
    <phoneticPr fontId="27" type="noConversion"/>
  </si>
  <si>
    <t>ODS</t>
    <phoneticPr fontId="27" type="noConversion"/>
  </si>
  <si>
    <t>FMT_ODS_JOBNAME</t>
    <phoneticPr fontId="27" type="noConversion"/>
  </si>
  <si>
    <t>ODS Job name for scheduler</t>
    <phoneticPr fontId="40" type="noConversion"/>
  </si>
  <si>
    <t>{ODS_TBL_NAME}</t>
  </si>
  <si>
    <t>FMT_DW_JOBNAME</t>
    <phoneticPr fontId="27" type="noConversion"/>
  </si>
  <si>
    <t>DW Job name for scheduler</t>
    <phoneticPr fontId="40" type="noConversion"/>
  </si>
  <si>
    <t>{TBL_NAME}</t>
    <phoneticPr fontId="40" type="noConversion"/>
  </si>
  <si>
    <t>FMT_EXCEPTTABLE</t>
    <phoneticPr fontId="27" type="noConversion"/>
  </si>
  <si>
    <t>Exception Table naming rule</t>
    <phoneticPr fontId="27" type="noConversion"/>
  </si>
  <si>
    <t>String: LOV</t>
    <phoneticPr fontId="27" type="noConversion"/>
  </si>
  <si>
    <t>FMT_TEMPTABLE</t>
    <phoneticPr fontId="27" type="noConversion"/>
  </si>
  <si>
    <t>Temp Table naming rule</t>
    <phoneticPr fontId="27" type="noConversion"/>
  </si>
  <si>
    <t>FMT_TEMPDB</t>
    <phoneticPr fontId="27" type="noConversion"/>
  </si>
  <si>
    <t>Temp DB naming rule</t>
    <phoneticPr fontId="27" type="noConversion"/>
  </si>
  <si>
    <t>TEMPDW</t>
    <phoneticPr fontId="27" type="noConversion"/>
  </si>
  <si>
    <t>""</t>
    <phoneticPr fontId="27" type="noConversion"/>
  </si>
  <si>
    <t>FMT_PROC_CLRTMP</t>
    <phoneticPr fontId="27" type="noConversion"/>
  </si>
  <si>
    <t xml:space="preserve">Enable clear temp at end </t>
    <phoneticPr fontId="27" type="noConversion"/>
  </si>
  <si>
    <t>FMT_PROC_DROPTMP</t>
    <phoneticPr fontId="27" type="noConversion"/>
  </si>
  <si>
    <t xml:space="preserve">Enable drop temp at end </t>
    <phoneticPr fontId="27" type="noConversion"/>
  </si>
  <si>
    <t>0-Nodrop, 1-DropUserTemp, 2-DropSysTemp</t>
    <phoneticPr fontId="27" type="noConversion"/>
  </si>
  <si>
    <t>FMT_TBLIDX</t>
    <phoneticPr fontId="27" type="noConversion"/>
  </si>
  <si>
    <t>Table Index  命名方式</t>
    <phoneticPr fontId="27" type="noConversion"/>
  </si>
  <si>
    <t>{TBLID}_PK</t>
    <phoneticPr fontId="27" type="noConversion"/>
  </si>
  <si>
    <t>{TBLID}_PK  AND  {TBLID}_IDX1</t>
    <phoneticPr fontId="27" type="noConversion"/>
  </si>
  <si>
    <t>FMT_DBLIST</t>
    <phoneticPr fontId="27" type="noConversion"/>
  </si>
  <si>
    <t>置換{{ }}DB名稱清單, 將保留字換為變數符號</t>
    <phoneticPr fontId="27" type="noConversion"/>
  </si>
  <si>
    <t>STAGE!ODS!DW!DM!CRM!OLAP</t>
    <phoneticPr fontId="27" type="noConversion"/>
  </si>
  <si>
    <t>STAGE!ODS!DW!DM!CRM</t>
    <phoneticPr fontId="27" type="noConversion"/>
  </si>
  <si>
    <t>FMT_SYS_TBLLIST</t>
    <phoneticPr fontId="27" type="noConversion"/>
  </si>
  <si>
    <t>系統表格清單, 產生來源表格清單會自動排除</t>
    <phoneticPr fontId="27" type="noConversion"/>
  </si>
  <si>
    <t>_V_DUAL!DUAL</t>
    <phoneticPr fontId="27" type="noConversion"/>
  </si>
  <si>
    <t>FMT_SNAPS_NAME</t>
  </si>
  <si>
    <t>History table naming rule</t>
    <phoneticPr fontId="27" type="noConversion"/>
  </si>
  <si>
    <t>{SCHEMA}H_{TBL_NAME}</t>
    <phoneticPr fontId="27" type="noConversion"/>
  </si>
  <si>
    <t>ODH_, DWH_ …</t>
    <phoneticPr fontId="40" type="noConversion"/>
  </si>
  <si>
    <t>FMT_SNAPS_ORGKEY</t>
  </si>
  <si>
    <t>History table organization key flag</t>
    <phoneticPr fontId="27" type="noConversion"/>
  </si>
  <si>
    <t>FMT_SNAPS_TRANCOL</t>
  </si>
  <si>
    <t>History table column of transaction date</t>
    <phoneticPr fontId="27" type="noConversion"/>
  </si>
  <si>
    <t>TRN_DT</t>
    <phoneticPr fontId="27" type="noConversion"/>
  </si>
  <si>
    <t>HIST_TRANS_DATE</t>
    <phoneticPr fontId="27" type="noConversion"/>
  </si>
  <si>
    <t>SQLFormat</t>
  </si>
  <si>
    <t>Released</t>
  </si>
  <si>
    <t>FMT_SNAPS_COLS</t>
    <phoneticPr fontId="27" type="noConversion"/>
  </si>
  <si>
    <t xml:space="preserve">History table default date column </t>
    <phoneticPr fontId="27" type="noConversion"/>
  </si>
  <si>
    <t>Y;DATA_YR!M;DATA_YM!M1;DATA_YM!D;SNAP_DT!S;DATA_YM</t>
    <phoneticPr fontId="27" type="noConversion"/>
  </si>
  <si>
    <t>Y;DATA_YR!M;DATA_YM!M1;DATA_YM!D;SNAP_DT!S;DATA_YM</t>
  </si>
  <si>
    <t>FMT_PDM_NAMECHK</t>
    <phoneticPr fontId="27" type="noConversion"/>
  </si>
  <si>
    <t>Check table name strickly</t>
    <phoneticPr fontId="27" type="noConversion"/>
  </si>
  <si>
    <t>FMT_PDMTYPELIST</t>
    <phoneticPr fontId="27" type="noConversion"/>
  </si>
  <si>
    <t>List for parsable entity type</t>
    <phoneticPr fontId="27" type="noConversion"/>
  </si>
  <si>
    <t>T, V, S, R</t>
    <phoneticPr fontId="27" type="noConversion"/>
  </si>
  <si>
    <t>T, V, S, P, R, E, F</t>
    <phoneticPr fontId="27" type="noConversion"/>
  </si>
  <si>
    <t>FMT_PDMTYPE</t>
    <phoneticPr fontId="27" type="noConversion"/>
  </si>
  <si>
    <t>PDM Mapping Table Type, 以命名區隔</t>
    <phoneticPr fontId="27" type="noConversion"/>
  </si>
  <si>
    <t>WIP</t>
    <phoneticPr fontId="27" type="noConversion"/>
  </si>
  <si>
    <t>FMT_TEMPCHECK</t>
    <phoneticPr fontId="27" type="noConversion"/>
  </si>
  <si>
    <t>Keep Temp Table for Duplicate Check</t>
    <phoneticPr fontId="27" type="noConversion"/>
  </si>
  <si>
    <t>FMT_SYSTEMP_DDL</t>
    <phoneticPr fontId="27" type="noConversion"/>
  </si>
  <si>
    <t>System Temp Table DDL type</t>
    <phoneticPr fontId="27" type="noConversion"/>
  </si>
  <si>
    <t>1-Target, 2-AtSQL, 3-AtDDL</t>
    <phoneticPr fontId="27" type="noConversion"/>
  </si>
  <si>
    <t>FMT_TEMP_DDL</t>
    <phoneticPr fontId="27" type="noConversion"/>
  </si>
  <si>
    <t>USER Temp Table DDL type</t>
    <phoneticPr fontId="27" type="noConversion"/>
  </si>
  <si>
    <t>1-Target, 2-AtSQL, 3-AtDDL, 4-AsNormal</t>
    <phoneticPr fontId="27" type="noConversion"/>
  </si>
  <si>
    <t>FMT_PROG_INI</t>
    <phoneticPr fontId="27" type="noConversion"/>
  </si>
  <si>
    <t>Program naming for initial load</t>
    <phoneticPr fontId="27" type="noConversion"/>
  </si>
  <si>
    <t>{TBL_NAME}_INI</t>
    <phoneticPr fontId="27" type="noConversion"/>
  </si>
  <si>
    <t>FMT_PROG_TMP</t>
    <phoneticPr fontId="27" type="noConversion"/>
  </si>
  <si>
    <t>Program naming for TempDB process</t>
    <phoneticPr fontId="27" type="noConversion"/>
  </si>
  <si>
    <t>{TBL_NAME}_TMP</t>
    <phoneticPr fontId="27" type="noConversion"/>
  </si>
  <si>
    <t>{PROG_NAME_UNI}_TMP</t>
    <phoneticPr fontId="27" type="noConversion"/>
  </si>
  <si>
    <t>FMT_PROG_TYPE</t>
    <phoneticPr fontId="27" type="noConversion"/>
  </si>
  <si>
    <t>Program type, SQL or StoredProcedure</t>
    <phoneticPr fontId="27" type="noConversion"/>
  </si>
  <si>
    <t>0-SQL, 1-SP enforce param, 2-SP manual param</t>
    <phoneticPr fontId="27" type="noConversion"/>
  </si>
  <si>
    <t>FMT_PROG_SPNAME</t>
    <phoneticPr fontId="27" type="noConversion"/>
  </si>
  <si>
    <t xml:space="preserve">Stored Procuedure naming </t>
    <phoneticPr fontId="27" type="noConversion"/>
  </si>
  <si>
    <t>{PROG_NAME}_SP</t>
    <phoneticPr fontId="27" type="noConversion"/>
  </si>
  <si>
    <t>FMT_PROG_SPMAP</t>
    <phoneticPr fontId="27" type="noConversion"/>
  </si>
  <si>
    <t xml:space="preserve">Stored Procuedure param mapping </t>
    <phoneticPr fontId="27" type="noConversion"/>
  </si>
  <si>
    <t>{{END.DT}}=${tws.job.date}</t>
    <phoneticPr fontId="27" type="noConversion"/>
  </si>
  <si>
    <t>FMT_ID_CASE</t>
    <phoneticPr fontId="27" type="noConversion"/>
  </si>
  <si>
    <t>Rule naming case sensitivity</t>
    <phoneticPr fontId="27" type="noConversion"/>
  </si>
  <si>
    <t>FMT_ID_RULE</t>
    <phoneticPr fontId="27" type="noConversion"/>
  </si>
  <si>
    <t xml:space="preserve">ID rule method, </t>
    <phoneticPr fontId="27" type="noConversion"/>
  </si>
  <si>
    <t>NAME, UNION, UN_NAME</t>
    <phoneticPr fontId="27" type="noConversion"/>
  </si>
  <si>
    <t>ODS: UNION; DW: UN_NAME</t>
    <phoneticPr fontId="27" type="noConversion"/>
  </si>
  <si>
    <t>FMT_ID4_TEMP</t>
    <phoneticPr fontId="27" type="noConversion"/>
  </si>
  <si>
    <t>Rule ID for user temp table</t>
    <phoneticPr fontId="27" type="noConversion"/>
  </si>
  <si>
    <t>PV</t>
    <phoneticPr fontId="27" type="noConversion"/>
  </si>
  <si>
    <t>P</t>
    <phoneticPr fontId="27" type="noConversion"/>
  </si>
  <si>
    <t>FMT_ID4_CTE</t>
    <phoneticPr fontId="27" type="noConversion"/>
  </si>
  <si>
    <t>Rule ID for CTE table</t>
    <phoneticPr fontId="27" type="noConversion"/>
  </si>
  <si>
    <t>V</t>
    <phoneticPr fontId="27" type="noConversion"/>
  </si>
  <si>
    <t>FMT_EXT_DDL</t>
    <phoneticPr fontId="27" type="noConversion"/>
  </si>
  <si>
    <t>External Table DDL type</t>
    <phoneticPr fontId="27" type="noConversion"/>
  </si>
  <si>
    <t>FMT_EXT_OPTION</t>
    <phoneticPr fontId="27" type="noConversion"/>
  </si>
  <si>
    <t>External Table Option</t>
    <phoneticPr fontId="27" type="noConversion"/>
  </si>
  <si>
    <t>DELIM ','  NULLVALUE ''</t>
    <phoneticPr fontId="27" type="noConversion"/>
  </si>
  <si>
    <t>DELIM ',' NULLVALUE ''</t>
  </si>
  <si>
    <t>FMT_REF_NOFILTER</t>
  </si>
  <si>
    <t xml:space="preserve">Disable reference table filter </t>
    <phoneticPr fontId="27" type="noConversion"/>
  </si>
  <si>
    <t>FMT_TBL_OPTION</t>
    <phoneticPr fontId="27" type="noConversion"/>
  </si>
  <si>
    <t>Table Option</t>
    <phoneticPr fontId="27" type="noConversion"/>
  </si>
  <si>
    <t>ROW FORMAT DELIMITED FIELDS TERMINATED BY ',' {SQLG_NL}STORED AS PARQUETFILE{SQLG_NL}</t>
    <phoneticPr fontId="27" type="noConversion"/>
  </si>
  <si>
    <t>FMT_TMP_OPTION</t>
    <phoneticPr fontId="27" type="noConversion"/>
  </si>
  <si>
    <t>Temp Table Option</t>
    <phoneticPr fontId="27" type="noConversion"/>
  </si>
  <si>
    <t>ON COMMIT PRESERVE ROWS</t>
    <phoneticPr fontId="27" type="noConversion"/>
  </si>
  <si>
    <t>Oracle: ON COMMIT PRESERVE ROWS
Others: NULL</t>
    <phoneticPr fontId="27" type="noConversion"/>
  </si>
  <si>
    <t>FMT_STG_TBLOPTION</t>
    <phoneticPr fontId="27" type="noConversion"/>
  </si>
  <si>
    <t xml:space="preserve">Table Option fot Stage </t>
    <phoneticPr fontId="27" type="noConversion"/>
  </si>
  <si>
    <t>FMT_COLS_ENFORCE</t>
    <phoneticPr fontId="27" type="noConversion"/>
  </si>
  <si>
    <t>Global Audit Column Enforce Flag</t>
    <phoneticPr fontId="27" type="noConversion"/>
  </si>
  <si>
    <t>FMT_COLS_DW</t>
    <phoneticPr fontId="27" type="noConversion"/>
  </si>
  <si>
    <t>DW  flow: Audit columns for all dw table</t>
    <phoneticPr fontId="27" type="noConversion"/>
  </si>
  <si>
    <t>DATADT;DATE;CURRENT_STAMP!....</t>
    <phoneticPr fontId="27" type="noConversion"/>
  </si>
  <si>
    <t>UPD_TYPE;NVARCHAR(5);更新類別;!DATA_DT;DATE;資料日期;CURRENT_DATE</t>
    <phoneticPr fontId="27" type="noConversion"/>
  </si>
  <si>
    <t>FMT_COLS_ODS</t>
  </si>
  <si>
    <t>ODS flow: Audit columns for all ods table</t>
    <phoneticPr fontId="27" type="noConversion"/>
  </si>
  <si>
    <t>FMT_COLS_STG</t>
  </si>
  <si>
    <t>ODS flow: Audit columns for all stg/ods table</t>
    <phoneticPr fontId="27" type="noConversion"/>
  </si>
  <si>
    <t>FMT_COLS_KEY</t>
  </si>
  <si>
    <t>ODS flow: Audit columns for surrogate key</t>
    <phoneticPr fontId="27" type="noConversion"/>
  </si>
  <si>
    <t>CREATE SEQUENCE {TBL_NAME}_KEY AS BIGINT;</t>
  </si>
  <si>
    <t>FMT_COLS_NOTNULL</t>
  </si>
  <si>
    <t>Define which columns should be NOT NULL</t>
    <phoneticPr fontId="27" type="noConversion"/>
  </si>
  <si>
    <t>MyTable!TheColumn</t>
    <phoneticPr fontId="27" type="noConversion"/>
  </si>
  <si>
    <t>FMT_COLS_REFTYPE</t>
    <phoneticPr fontId="27" type="noConversion"/>
  </si>
  <si>
    <t>Data type convert rule for RefTable Column</t>
    <phoneticPr fontId="27" type="noConversion"/>
  </si>
  <si>
    <t>DATE=TO_DATE('{0}', 'YYYY/MM/DD')</t>
    <phoneticPr fontId="27" type="noConversion"/>
  </si>
  <si>
    <t>FMT_COLFUNC_TRIM</t>
  </si>
  <si>
    <t>ODS flow: column would add trim function as default</t>
    <phoneticPr fontId="27" type="noConversion"/>
  </si>
  <si>
    <t>FMT_APP_FREEFMT</t>
    <phoneticPr fontId="27" type="noConversion"/>
  </si>
  <si>
    <t>ODS flow: Free format for append condition</t>
    <phoneticPr fontId="27" type="noConversion"/>
  </si>
  <si>
    <t>FMT_APP_DELETECOND</t>
  </si>
  <si>
    <t>ODS flow: Delete or Append condition</t>
    <phoneticPr fontId="27" type="noConversion"/>
  </si>
  <si>
    <t>FMT_ETL_VAR</t>
    <phoneticPr fontId="27" type="noConversion"/>
  </si>
  <si>
    <t>ETL Variable interpreted by subsitution or parameter</t>
    <phoneticPr fontId="27" type="noConversion"/>
  </si>
  <si>
    <t>1-Subsituion, 2-Paramter</t>
    <phoneticPr fontId="27" type="noConversion"/>
  </si>
  <si>
    <t>FMT_DRULE_COL</t>
  </si>
  <si>
    <t>Defaulting rule for colum attribue</t>
    <phoneticPr fontId="27" type="noConversion"/>
  </si>
  <si>
    <t>COL_PDM_CONVERSION:@COL_SRC_COLUMNNAME;%{dxRef()}!COL_PDM_COLUMNDESC:@COL_PDM_COLUMNNAME;</t>
  </si>
  <si>
    <t>COL_PDM_CONVERSION:@COL_SRC_COLUMNNAME</t>
  </si>
  <si>
    <t>FMT_DRULE_TBL</t>
  </si>
  <si>
    <t>Defaulting rule for table attribue</t>
    <phoneticPr fontId="27" type="noConversion"/>
  </si>
  <si>
    <t>TBL_PDM_CNDESC:@TBL_PDM_TABLENAME</t>
  </si>
  <si>
    <t>UTIL_PLN_ODSJSD</t>
    <phoneticPr fontId="27" type="noConversion"/>
  </si>
  <si>
    <t>ODS Planner, Default JSD template name</t>
    <phoneticPr fontId="27" type="noConversion"/>
  </si>
  <si>
    <t>WATCH-FILE</t>
    <phoneticPr fontId="27" type="noConversion"/>
  </si>
  <si>
    <t>Tools</t>
    <phoneticPr fontId="27" type="noConversion"/>
  </si>
  <si>
    <t>UTIL_PLN_DWJSD</t>
    <phoneticPr fontId="27" type="noConversion"/>
  </si>
  <si>
    <t>DW Planner, Default JSD template name</t>
    <phoneticPr fontId="27" type="noConversion"/>
  </si>
  <si>
    <t>DW-MAIN</t>
    <phoneticPr fontId="27" type="noConversion"/>
  </si>
  <si>
    <t>UTIL_PLN_ODSPK</t>
    <phoneticPr fontId="27" type="noConversion"/>
  </si>
  <si>
    <t>ODS SYSPK for flow group</t>
    <phoneticPr fontId="27" type="noConversion"/>
  </si>
  <si>
    <t>ODS!{SRC_TYPE}!{SRC_SYSNAME}</t>
  </si>
  <si>
    <t>UTIL_PLN_DWPK</t>
    <phoneticPr fontId="27" type="noConversion"/>
  </si>
  <si>
    <t>DW SYSPK for flow group</t>
    <phoneticPr fontId="27" type="noConversion"/>
  </si>
  <si>
    <t>{DW_SYSNAME}!{SUBJECT}</t>
  </si>
  <si>
    <t>UTIL_PLN_DEF_FLOW</t>
    <phoneticPr fontId="27" type="noConversion"/>
  </si>
  <si>
    <t>Default job flow when no precedent</t>
    <phoneticPr fontId="27" type="noConversion"/>
  </si>
  <si>
    <t>D_STG_INIT</t>
    <phoneticPr fontId="27" type="noConversion"/>
  </si>
  <si>
    <t>UTIL_PLN_DEF_JOB</t>
    <phoneticPr fontId="27" type="noConversion"/>
  </si>
  <si>
    <t>Default job when no precedent</t>
    <phoneticPr fontId="27" type="noConversion"/>
  </si>
  <si>
    <t>SYS_STS_STG</t>
  </si>
  <si>
    <t>UTIL_PLN_UPLOAD</t>
    <phoneticPr fontId="27" type="noConversion"/>
  </si>
  <si>
    <t>Upload command for planner</t>
    <phoneticPr fontId="27" type="noConversion"/>
  </si>
  <si>
    <t>cmd /c "c:\Progra~2\PuTTY\"pscp -r  -pw pwd {{DIR_OUTPUT}}\{{PRCS_ID}} tws@10.67.67.84:/home/tws/ods_planner</t>
    <phoneticPr fontId="40" type="noConversion"/>
  </si>
  <si>
    <t>UTIL_PLN_IMPORT</t>
    <phoneticPr fontId="27" type="noConversion"/>
  </si>
  <si>
    <t>Import command for planner</t>
    <phoneticPr fontId="27" type="noConversion"/>
  </si>
  <si>
    <t>cmd /c "c:\Progra~2\PuTTY\"plink  -pw pwd 10.67.67.84 -l tws ~/bin/iwsimport.sh {{PRCS_ID}}</t>
    <phoneticPr fontId="40" type="noConversion"/>
  </si>
  <si>
    <t>UTIL_PLN_LOG</t>
    <phoneticPr fontId="27" type="noConversion"/>
  </si>
  <si>
    <t>view log command for planner</t>
    <phoneticPr fontId="27" type="noConversion"/>
  </si>
  <si>
    <t>UTIL_PLN_FLOW_TYPE</t>
    <phoneticPr fontId="27" type="noConversion"/>
  </si>
  <si>
    <t>Planner: Flow type</t>
    <phoneticPr fontId="27" type="noConversion"/>
  </si>
  <si>
    <t>{DW_SYSNAME}_{SUBJECT}</t>
  </si>
  <si>
    <t>UTIL_PLN_FLOW_NAME</t>
    <phoneticPr fontId="27" type="noConversion"/>
  </si>
  <si>
    <t>Planner: Flow name</t>
    <phoneticPr fontId="27" type="noConversion"/>
  </si>
  <si>
    <t>{SRC_FREQ}_{DW_SYSNAME}_{SUBJECT}</t>
  </si>
  <si>
    <t>UTIL_PLN_BASE</t>
    <phoneticPr fontId="27" type="noConversion"/>
  </si>
  <si>
    <t xml:space="preserve">Plan base </t>
    <phoneticPr fontId="40" type="noConversion"/>
  </si>
  <si>
    <t>"DeltaPlan"</t>
    <phoneticPr fontId="40" type="noConversion"/>
  </si>
  <si>
    <t>String</t>
    <phoneticPr fontId="40" type="noConversion"/>
  </si>
  <si>
    <t>NULL</t>
    <phoneticPr fontId="40" type="noConversion"/>
  </si>
  <si>
    <t>Filename for XLST output</t>
    <phoneticPr fontId="40" type="noConversion"/>
  </si>
  <si>
    <t>{TBL_NAME}.xml</t>
    <phoneticPr fontId="40" type="noConversion"/>
  </si>
  <si>
    <t>UTIL_CONV</t>
  </si>
  <si>
    <t>ODS process: Code converter standard</t>
    <phoneticPr fontId="27" type="noConversion"/>
  </si>
  <si>
    <t>{{UTIL_PATH}}\iconv.pl {DIR_SOURCE}{TBL_NAME}.D</t>
    <phoneticPr fontId="27" type="noConversion"/>
  </si>
  <si>
    <t>{{UTIL_PATH}}\iconv.pl {{DIR_TEMP}}{DAT_FILE_NAME}.D</t>
  </si>
  <si>
    <t>UTIL_CONV_ENCODE</t>
  </si>
  <si>
    <t>ODS process: Code converter specify encode</t>
    <phoneticPr fontId="27" type="noConversion"/>
  </si>
  <si>
    <t>{{UTIL_PATH}}\icu\bin64\uconv.exe -f {SRC_ENCODE} -t utf-8 -i --remove-signature -o {DIR_SOURCE}{TBL_NAME}.D.utf8 {DIR_SOURCE}{TBL_NAME}.D</t>
    <phoneticPr fontId="27" type="noConversion"/>
  </si>
  <si>
    <t>{{UTIL_PATH}}\icu\bin64\uconv.exe -f {SRC_ENCODE} -t utf-8 -i --remove-signature -o {{DIR_TEMP}}{DAT_FILE_NAME}.D.utf8 {{DIR_TEMP}}{DAT_FILE_NAME}.D</t>
  </si>
  <si>
    <t>UTIL_LOAD_V</t>
    <phoneticPr fontId="27" type="noConversion"/>
  </si>
  <si>
    <t>ODS process: Data loader with delimeter</t>
    <phoneticPr fontId="27" type="noConversion"/>
  </si>
  <si>
    <t>{{NZ_PATH}}\nzload -db {{STAGE}} -t {TBL_NAME} -df {DIR_SOURCE}{SRC_NAME}.D.utf8 -lf {DIR_MSG}{SRC_NAME}.msg  -bf {DIR_TEMP}{SRC_NAME}.nzbad -host {{DW_HOST}} -ctrlChars {STG_MAX_ERR}{STG_LOAD_OPTION} -u {{STAGE.USERID}} -pw {{STAGE.PASSWORD}} -Dmall -Df *</t>
    <phoneticPr fontId="27" type="noConversion"/>
  </si>
  <si>
    <t>{{NZ_PATH}}\nzload -db {{STAGE}} -t {TBL_NAME} -df {DIR_SOURCE}{SRC_FILE_NAME}.D.utf8 -lf {DIR_MSG}{SRC_FILE_NAME}.msg  -bf {DIR_TEMP}{SRC_FILE_NAME}.nzbad -host {{DW_HOST}} -ctrlChars {STG_MAX_ERR}{STG_LOAD_OPTION} -u {{STAGE.USERID}} -pw {{STAGE.PASSWORD}} -Dmall -Df *</t>
  </si>
  <si>
    <t>UTIL_LOAD_F</t>
    <phoneticPr fontId="27" type="noConversion"/>
  </si>
  <si>
    <t>ODS process: Data loader with fixed length</t>
    <phoneticPr fontId="27" type="noConversion"/>
  </si>
  <si>
    <t>{{NZ_PATH}}\nzload -db {{STAGE}} -t {TBL_NAME} -df {DIR_SOURCE}{SRC_NAME}.D.utf8 -lf {DIR_MSG}{SRC_NAME}.msg  -bf {DIR_TEMP}{SRC_NAME}.nzbad -host {{DW_HOST}} -ctrlChars {STG_MAX_ERR}{STG_LOAD_OPTION} -u {{STAGE.USERID}} -pw {{STAGE.PASSWORD}} -Dmall -Df *</t>
  </si>
  <si>
    <t>UTIL_LOAD_OPT</t>
    <phoneticPr fontId="27" type="noConversion"/>
  </si>
  <si>
    <t>ODS process: Data loader extra option</t>
    <phoneticPr fontId="27" type="noConversion"/>
  </si>
  <si>
    <t>-Dateformat …</t>
    <phoneticPr fontId="27" type="noConversion"/>
  </si>
  <si>
    <t>UTIL_EXPORT</t>
    <phoneticPr fontId="27" type="noConversion"/>
  </si>
  <si>
    <t>ODS process: Data export  tools</t>
    <phoneticPr fontId="27" type="noConversion"/>
  </si>
  <si>
    <t>BCP "SELECT * FROM srcTable" ….</t>
    <phoneticPr fontId="27" type="noConversion"/>
  </si>
  <si>
    <t>SQLCMD -i {{SRC_PGM}}{SRC_NAME}.sql -U {{SRC.USERID}} -P {{SRC.PASSWORD}} -S {{SRC.SERVER}} -o  {DIR_SOURCE}{SRC_FILE_NAME}.D -u -h -1 -W -d {{SRC.DB}} -s ""|"" -f i:65001</t>
  </si>
  <si>
    <t>pre function before SQLG</t>
    <phoneticPr fontId="27" type="noConversion"/>
  </si>
  <si>
    <t>UTIL_POSTFUNC</t>
    <phoneticPr fontId="27" type="noConversion"/>
  </si>
  <si>
    <t>post function before SQLG</t>
    <phoneticPr fontId="27" type="noConversion"/>
  </si>
  <si>
    <t>UTIL_USE_CTRLFILE</t>
    <phoneticPr fontId="27" type="noConversion"/>
  </si>
  <si>
    <t>Stage data load by Control File</t>
    <phoneticPr fontId="27" type="noConversion"/>
  </si>
  <si>
    <t>FALSE for Netezza and SQLServer, TRUE for Oracle</t>
    <phoneticPr fontId="27" type="noConversion"/>
  </si>
  <si>
    <t>WS_DI_SUMMARY</t>
    <phoneticPr fontId="27" type="noConversion"/>
  </si>
  <si>
    <t>Worksheet anme of Table Summary</t>
    <phoneticPr fontId="27" type="noConversion"/>
  </si>
  <si>
    <t>Data Inventory Summary</t>
    <phoneticPr fontId="27" type="noConversion"/>
  </si>
  <si>
    <t>Table Summary</t>
  </si>
  <si>
    <t>Template</t>
    <phoneticPr fontId="27" type="noConversion"/>
  </si>
  <si>
    <t>WS_DI_DETAIL</t>
    <phoneticPr fontId="27" type="noConversion"/>
  </si>
  <si>
    <t>Worksheet name of  Mapping rule</t>
    <phoneticPr fontId="27" type="noConversion"/>
  </si>
  <si>
    <t>Data Inventory Detail</t>
  </si>
  <si>
    <t>DATAMAPPING</t>
  </si>
  <si>
    <t>WS_DI_SRCSYS</t>
  </si>
  <si>
    <t>Worksheet name of  Source System list</t>
    <phoneticPr fontId="27" type="noConversion"/>
  </si>
  <si>
    <t>System List</t>
    <phoneticPr fontId="27" type="noConversion"/>
  </si>
  <si>
    <t>WS_DI_WORKAREA</t>
    <phoneticPr fontId="27" type="noConversion"/>
  </si>
  <si>
    <t>Temporary worksheet for sorting</t>
    <phoneticPr fontId="27" type="noConversion"/>
  </si>
  <si>
    <t>DATAMAPPING(WORKAREA)</t>
  </si>
  <si>
    <t>Depreciated</t>
    <phoneticPr fontId="27" type="noConversion"/>
  </si>
  <si>
    <t>WS_DI_CODE</t>
    <phoneticPr fontId="27" type="noConversion"/>
  </si>
  <si>
    <t xml:space="preserve">Worksheet name of Default for reference code table </t>
    <phoneticPr fontId="27" type="noConversion"/>
  </si>
  <si>
    <t>CODE_TBL</t>
    <phoneticPr fontId="27" type="noConversion"/>
  </si>
  <si>
    <t>REF_TABLE_DOMAIN</t>
  </si>
  <si>
    <t>ETL Platform</t>
    <phoneticPr fontId="27" type="noConversion"/>
  </si>
  <si>
    <t>ETL Engine 平台</t>
  </si>
  <si>
    <t>String: Windows</t>
    <phoneticPr fontId="27" type="noConversion"/>
  </si>
  <si>
    <t>Windows</t>
    <phoneticPr fontId="27" type="noConversion"/>
  </si>
  <si>
    <t>Netezza Host</t>
    <phoneticPr fontId="27" type="noConversion"/>
  </si>
  <si>
    <t>須定義於 ETL SERVER 的 .hosts檔</t>
    <phoneticPr fontId="27" type="noConversion"/>
  </si>
  <si>
    <t>DW_HOST</t>
    <phoneticPr fontId="27" type="noConversion"/>
  </si>
  <si>
    <t>ETL Utility Directory</t>
    <phoneticPr fontId="27" type="noConversion"/>
  </si>
  <si>
    <t>ETL 工具程式存放目錄</t>
  </si>
  <si>
    <t>C:\IBMETL\Util\</t>
    <phoneticPr fontId="27" type="noConversion"/>
  </si>
  <si>
    <t>Netezza Admin Path</t>
    <phoneticPr fontId="27" type="noConversion"/>
  </si>
  <si>
    <t>Netezza utility 目錄</t>
  </si>
  <si>
    <t>C:\Program Files\IBM Netezza Tools\Bin\</t>
  </si>
  <si>
    <t>將SQL/DDL結果合併為一個檔案，檔案會放置於DIR_OUTPUT內</t>
    <phoneticPr fontId="27" type="noConversion"/>
  </si>
  <si>
    <t>{DIR_OUTPUT}{DW_SYSNAME}</t>
    <phoneticPr fontId="27" type="noConversion"/>
  </si>
  <si>
    <t>String: File Name</t>
    <phoneticPr fontId="27" type="noConversion"/>
  </si>
  <si>
    <t>FILE_STG_RENAMEFILE</t>
    <phoneticPr fontId="27" type="noConversion"/>
  </si>
  <si>
    <t>Stage檔案是否要使用rename而不是copy</t>
    <phoneticPr fontId="27" type="noConversion"/>
  </si>
  <si>
    <t>FILE_OUTPUT_OS</t>
    <phoneticPr fontId="27" type="noConversion"/>
  </si>
  <si>
    <t>執行的作業系統, SQLG會依此決定開啟檔案的方式(text or binary)及換行符號(vbnewline or vblf)</t>
    <phoneticPr fontId="27" type="noConversion"/>
  </si>
  <si>
    <t>WINDOWS, LINUX</t>
    <phoneticPr fontId="27" type="noConversion"/>
  </si>
  <si>
    <t>WINDOWS</t>
    <phoneticPr fontId="27" type="noConversion"/>
  </si>
  <si>
    <t>DIR_DBTOOL</t>
    <phoneticPr fontId="27" type="noConversion"/>
  </si>
  <si>
    <t>DB client tool directory</t>
    <phoneticPr fontId="27" type="noConversion"/>
  </si>
  <si>
    <t>Column Mapping: WKC</t>
  </si>
  <si>
    <t>Attribute: WKC</t>
  </si>
  <si>
    <t>Column Mapping: Purview</t>
  </si>
  <si>
    <t>Attribute: Purview</t>
  </si>
  <si>
    <t>Usage of the column</t>
  </si>
  <si>
    <t>Worksheet</t>
    <phoneticPr fontId="4" type="noConversion"/>
  </si>
  <si>
    <t>Status</t>
    <phoneticPr fontId="4" type="noConversion"/>
  </si>
  <si>
    <t>CustomField</t>
    <phoneticPr fontId="6" type="noConversion"/>
  </si>
  <si>
    <t>Mandatory</t>
  </si>
  <si>
    <t>[Attribute][Standard_v10]TermID</t>
  </si>
  <si>
    <t>Surrogate key</t>
  </si>
  <si>
    <t>標準編號</t>
    <phoneticPr fontId="6" type="noConversion"/>
  </si>
  <si>
    <t>[Attribute][Standard_v10]Domain</t>
  </si>
  <si>
    <t>Cateogry</t>
    <phoneticPr fontId="4" type="noConversion"/>
  </si>
  <si>
    <t>[Attribute][Standard_v10]Category</t>
  </si>
  <si>
    <t>層級</t>
    <phoneticPr fontId="6" type="noConversion"/>
  </si>
  <si>
    <t>Nick Name</t>
  </si>
  <si>
    <t>中文名稱</t>
    <phoneticPr fontId="6" type="noConversion"/>
  </si>
  <si>
    <t>NAME</t>
  </si>
  <si>
    <t>[Attribute][Standard_v10]EnglishName</t>
  </si>
  <si>
    <t>英文名稱</t>
    <phoneticPr fontId="6" type="noConversion"/>
  </si>
  <si>
    <t>Abbreviations</t>
  </si>
  <si>
    <t>Acronym</t>
  </si>
  <si>
    <t>Optional</t>
    <phoneticPr fontId="4" type="noConversion"/>
  </si>
  <si>
    <t>別名</t>
    <phoneticPr fontId="6" type="noConversion"/>
  </si>
  <si>
    <t>LONG DESCRIPTION</t>
  </si>
  <si>
    <t>Definition</t>
  </si>
  <si>
    <t>業務定義</t>
    <phoneticPr fontId="6" type="noConversion"/>
  </si>
  <si>
    <t>[Attribute][Standard_v10]BusinessRule</t>
  </si>
  <si>
    <t>業務規則</t>
    <phoneticPr fontId="6" type="noConversion"/>
  </si>
  <si>
    <t>[Attribute][Standard_v10]TermType</t>
  </si>
  <si>
    <t>項目類型</t>
    <phoneticPr fontId="6" type="noConversion"/>
  </si>
  <si>
    <t>Parent</t>
  </si>
  <si>
    <t>Parent Term Name</t>
  </si>
  <si>
    <t>Link to [Name]</t>
  </si>
  <si>
    <t>父階關係</t>
    <phoneticPr fontId="6" type="noConversion"/>
  </si>
  <si>
    <t xml:space="preserve">Related </t>
  </si>
  <si>
    <t>Related Terms</t>
  </si>
  <si>
    <t>關連項目</t>
    <phoneticPr fontId="6" type="noConversion"/>
  </si>
  <si>
    <t>Classification</t>
    <phoneticPr fontId="4" type="noConversion"/>
  </si>
  <si>
    <t>[Attribute][Standard_v10]Sensitivity</t>
  </si>
  <si>
    <t>Mapping to data protection rule, MS365 label</t>
  </si>
  <si>
    <t>資料安全分級</t>
    <phoneticPr fontId="6" type="noConversion"/>
  </si>
  <si>
    <t>Data Type</t>
    <phoneticPr fontId="4" type="noConversion"/>
  </si>
  <si>
    <t>[Attribute][Standard_v10]DataType</t>
  </si>
  <si>
    <t>A classification of data which tells the compiler or interpreter how the programmer intends to use the data</t>
  </si>
  <si>
    <t>資料型別</t>
    <phoneticPr fontId="6" type="noConversion"/>
  </si>
  <si>
    <t>Data Type-AVL</t>
    <phoneticPr fontId="4" type="noConversion"/>
  </si>
  <si>
    <t>AVL</t>
    <phoneticPr fontId="4" type="noConversion"/>
  </si>
  <si>
    <t>[Attribute][Standard_v10]ReferenceData</t>
  </si>
  <si>
    <t>Describes the format of allowed values</t>
  </si>
  <si>
    <t>代碼編碼規則</t>
    <phoneticPr fontId="6" type="noConversion"/>
  </si>
  <si>
    <t>WorkSheetManagementColumn</t>
    <phoneticPr fontId="6" type="noConversion"/>
  </si>
  <si>
    <t>資料備註</t>
    <phoneticPr fontId="6" type="noConversion"/>
  </si>
  <si>
    <t>標準定義部門</t>
    <phoneticPr fontId="6" type="noConversion"/>
  </si>
  <si>
    <t>STEWARDS</t>
  </si>
  <si>
    <t>Mandatory (enter your name)</t>
  </si>
  <si>
    <t>Stewards</t>
  </si>
  <si>
    <t>Data Steward Owners</t>
  </si>
  <si>
    <t>資料管家</t>
    <phoneticPr fontId="6" type="noConversion"/>
  </si>
  <si>
    <t>BDS_STEWARD_ADMIN</t>
  </si>
  <si>
    <t>If applicable, won't display if not filled</t>
  </si>
  <si>
    <t>Experts</t>
  </si>
  <si>
    <t>People that help the data steward maintain the standard, e.g. update the AVL list, but who are not supposed to do the full scope of data steward work or be listed as a data steward</t>
  </si>
  <si>
    <t>技術窗口</t>
    <phoneticPr fontId="6" type="noConversion"/>
  </si>
  <si>
    <t>技術備註</t>
    <phoneticPr fontId="6" type="noConversion"/>
  </si>
  <si>
    <t>[Attribute][Standard_v10]SourceSystem</t>
  </si>
  <si>
    <t>權威系統</t>
    <phoneticPr fontId="6" type="noConversion"/>
  </si>
  <si>
    <t>DataClasses</t>
    <phoneticPr fontId="4" type="noConversion"/>
  </si>
  <si>
    <t>[Attribute][Standard_v10]SourceTable</t>
  </si>
  <si>
    <t>資料來源</t>
    <phoneticPr fontId="6" type="noConversion"/>
  </si>
  <si>
    <t>[Attribute][Standard_v10]SourceColumn</t>
  </si>
  <si>
    <t>來源對應規則</t>
    <phoneticPr fontId="6" type="noConversion"/>
  </si>
  <si>
    <t>[Attribute][Standard_v10]SourceCriteria</t>
  </si>
  <si>
    <t>Resources</t>
  </si>
  <si>
    <t>The url link to wiki pages and external websites for additional information</t>
  </si>
  <si>
    <t>參考資源</t>
  </si>
  <si>
    <t>制定依據</t>
    <phoneticPr fontId="6" type="noConversion"/>
  </si>
  <si>
    <t>相關標準</t>
    <phoneticPr fontId="6" type="noConversion"/>
  </si>
  <si>
    <t>與相關標準關係</t>
    <phoneticPr fontId="6" type="noConversion"/>
  </si>
  <si>
    <t>填表部門及人員</t>
    <phoneticPr fontId="6" type="noConversion"/>
  </si>
  <si>
    <t>Formula</t>
  </si>
  <si>
    <t>[Attribute][Standard_v10]Formula</t>
  </si>
  <si>
    <t>Unique  Name</t>
  </si>
  <si>
    <t>N/A</t>
  </si>
  <si>
    <t>Name</t>
    <phoneticPr fontId="4" type="noConversion"/>
  </si>
  <si>
    <t>Unique  Name: Property_Concept_Category</t>
  </si>
  <si>
    <t>統一命名</t>
  </si>
  <si>
    <t>LocalName</t>
    <phoneticPr fontId="4" type="noConversion"/>
  </si>
  <si>
    <t>[Attribute][Standard_v10]LocalName</t>
    <phoneticPr fontId="4" type="noConversion"/>
  </si>
  <si>
    <t>當地名稱</t>
    <phoneticPr fontId="4" type="noConversion"/>
  </si>
  <si>
    <t>UpdateSource</t>
  </si>
  <si>
    <t>[Attribute][Standard_v10]UpdateSource</t>
  </si>
  <si>
    <t>標準更新來源</t>
  </si>
  <si>
    <t>DataOwner_BG</t>
  </si>
  <si>
    <t>[Attribute][Standard_v10]DataOwnerBG</t>
  </si>
  <si>
    <t>負責BG</t>
  </si>
  <si>
    <t>TaskID</t>
  </si>
  <si>
    <t>[Attribute][Standard_v10]TaskID</t>
  </si>
  <si>
    <t>更新任務編號</t>
  </si>
  <si>
    <t>BDS_BUS_USAGE_RULES</t>
  </si>
  <si>
    <t>Rules to be applied, or guidelines to follow when using this data standard</t>
  </si>
  <si>
    <t>BDS_CHANGE_REQUEST_NUM</t>
  </si>
  <si>
    <t>If applicable, won't display if not filled. Link to JIRA ticket</t>
  </si>
  <si>
    <t>Link to change request tracking tool, or history of approvals/reviews</t>
  </si>
  <si>
    <t>BDS_DATA_LENGTH</t>
  </si>
  <si>
    <t>The defined length of a code value or max length of a string value</t>
  </si>
  <si>
    <t>BDS_FORMAT_DESCRIPTION</t>
  </si>
  <si>
    <t>BDS_FORMAT_REGEX</t>
  </si>
  <si>
    <t>Search pattern for codes without an AVL. Must be in proper syntax.</t>
  </si>
  <si>
    <t>BDS_RECERTIFY_DATE</t>
  </si>
  <si>
    <t>Date of the last review and recertification by data steward</t>
  </si>
  <si>
    <t>Recertification should be done at least once a year</t>
  </si>
  <si>
    <t>BDS_REMOTE_LINK</t>
  </si>
  <si>
    <t>BDS_REMOTE_LINK_DESC</t>
  </si>
  <si>
    <t>Must be filled if BDS_Remote_Link added</t>
  </si>
  <si>
    <t>The description of the URL for the remote link</t>
  </si>
  <si>
    <t>BDS_SCOPE</t>
  </si>
  <si>
    <t>Master Data (Business objects common across enterprise), Reference Data (Permissible values), Transaction Data (Data representing an event)</t>
  </si>
  <si>
    <t>Describes the category of the type of data for this Data Standard</t>
  </si>
  <si>
    <t>BDS_STANDARD TYPE</t>
  </si>
  <si>
    <t>Domain, Enterprise</t>
  </si>
  <si>
    <t>Indicates the type of standard.
Enterprise = An enterprise standard. Supports multiple applications across units and processes.
Domain = A domain-level standard. Supports a single application or unit.</t>
  </si>
  <si>
    <t>BDS_USAGE</t>
  </si>
  <si>
    <t>Explains the purpose of the Data Standard</t>
  </si>
  <si>
    <t>BDS_XHISTORY_BBG</t>
  </si>
  <si>
    <t>History from legancy</t>
    <phoneticPr fontId="18" type="noConversion"/>
  </si>
  <si>
    <t xml:space="preserve">History from legancy instance </t>
    <phoneticPr fontId="18" type="noConversion"/>
  </si>
  <si>
    <t>REFERENCING POLICIES</t>
    <phoneticPr fontId="4" type="noConversion"/>
  </si>
  <si>
    <t>Mandatory (Choose the lowest level i.e. data element group (Level 3 category) to assign the 3 level policy structure)</t>
  </si>
  <si>
    <t>BDS_ADDITIONAL_INFO</t>
  </si>
  <si>
    <t>Additional Information used to describe the data standard</t>
  </si>
  <si>
    <t>BDS_AVL_APPLICATION</t>
  </si>
  <si>
    <t xml:space="preserve">Application where the allowed values are stored, </t>
    <phoneticPr fontId="4" type="noConversion"/>
  </si>
  <si>
    <t>BDS_AVL_LINK</t>
  </si>
  <si>
    <r>
      <t>If list of values applies then this must be filled with link to table in POKGSA if table in e-RDM or if AVL external to e-RDM (e.g. wiki page) provide link.  If Data Standard has NO AVL, enter "</t>
    </r>
    <r>
      <rPr>
        <b/>
        <sz val="12"/>
        <color theme="1"/>
        <rFont val="微軟正黑體"/>
        <family val="2"/>
        <charset val="136"/>
      </rPr>
      <t xml:space="preserve">Standard has no allowed values" </t>
    </r>
    <r>
      <rPr>
        <sz val="12"/>
        <color theme="1"/>
        <rFont val="微軟正黑體"/>
        <family val="2"/>
        <charset val="136"/>
      </rPr>
      <t>(Do not leave it blank)</t>
    </r>
  </si>
  <si>
    <t>The link/URL to the allowed values repository</t>
  </si>
  <si>
    <t>BDS_AVL_LINK_DESC</t>
  </si>
  <si>
    <t>If BDS_AVL_Link added then this must be filled (this is a new field)</t>
  </si>
  <si>
    <t>The description of the URL for the Allowed Values</t>
  </si>
  <si>
    <t xml:space="preserve">UniqueTermName
</t>
  </si>
  <si>
    <t>Name</t>
  </si>
  <si>
    <t>Category</t>
  </si>
  <si>
    <t>Description</t>
  </si>
  <si>
    <t>Tags</t>
  </si>
  <si>
    <t>Classifications</t>
  </si>
  <si>
    <t>Part_Of_Terms</t>
  </si>
  <si>
    <t>Related_Terms</t>
  </si>
  <si>
    <t>custom_TermID</t>
  </si>
  <si>
    <t>custom_LocalName</t>
  </si>
  <si>
    <t>[Attribute][Standard_v10]LocalName</t>
    <phoneticPr fontId="40" type="noConversion"/>
  </si>
  <si>
    <t>custom_EnglishName</t>
  </si>
  <si>
    <t>custom_BusinessRule</t>
  </si>
  <si>
    <t>custom_SourceSystem</t>
  </si>
  <si>
    <t>custom_Formula</t>
  </si>
  <si>
    <t>custom_DataType</t>
  </si>
  <si>
    <t>Domain</t>
  </si>
  <si>
    <t>TableName</t>
  </si>
  <si>
    <t>ColumnName</t>
  </si>
  <si>
    <t>SourceCriteria</t>
  </si>
  <si>
    <t>ReferenceData</t>
  </si>
  <si>
    <t>Status</t>
  </si>
  <si>
    <t>Synonyms</t>
    <phoneticPr fontId="40" type="noConversion"/>
  </si>
  <si>
    <t>DataOwnerBG</t>
  </si>
  <si>
    <t>Term Template Names</t>
  </si>
  <si>
    <t>"Standard_v10"</t>
  </si>
  <si>
    <t>Attribute name</t>
    <phoneticPr fontId="40" type="noConversion"/>
  </si>
  <si>
    <t>Must</t>
    <phoneticPr fontId="40" type="noConversion"/>
  </si>
  <si>
    <t>Field Type</t>
    <phoneticPr fontId="40" type="noConversion"/>
  </si>
  <si>
    <t>LOV</t>
    <phoneticPr fontId="40" type="noConversion"/>
  </si>
  <si>
    <t>BusinessRule</t>
  </si>
  <si>
    <t>Text</t>
  </si>
  <si>
    <t>業務規則</t>
  </si>
  <si>
    <t>*</t>
  </si>
  <si>
    <t>資料層級</t>
  </si>
  <si>
    <t>DataType</t>
  </si>
  <si>
    <t>EnglishName</t>
  </si>
  <si>
    <t>英文名稱</t>
  </si>
  <si>
    <t>LocalName</t>
  </si>
  <si>
    <t>當地名稱</t>
  </si>
  <si>
    <t>Sensitivity</t>
  </si>
  <si>
    <t>Single choice</t>
  </si>
  <si>
    <t>資料安全分級</t>
  </si>
  <si>
    <t>General,Sensitive,Confidential</t>
  </si>
  <si>
    <t>SourceColumn</t>
  </si>
  <si>
    <t>特殊取值規則</t>
  </si>
  <si>
    <t>SourceSystem</t>
  </si>
  <si>
    <t>權威系統</t>
  </si>
  <si>
    <t>SourceTable</t>
  </si>
  <si>
    <t>TermID</t>
  </si>
  <si>
    <t>標準編號</t>
  </si>
  <si>
    <t>TermType</t>
  </si>
  <si>
    <t>項目類型</t>
  </si>
  <si>
    <t>Concept,Property,Relationship,Measure,Dimension</t>
  </si>
  <si>
    <t>來源樣版</t>
  </si>
  <si>
    <t>PDM Base Info</t>
    <phoneticPr fontId="27" type="noConversion"/>
  </si>
  <si>
    <t>PDM Transformation Info</t>
    <phoneticPr fontId="27" type="noConversion"/>
  </si>
  <si>
    <t>Related Monthly Table Info</t>
    <phoneticPr fontId="27" type="noConversion"/>
  </si>
  <si>
    <t>Source</t>
    <phoneticPr fontId="27" type="noConversion"/>
  </si>
  <si>
    <t>Mapping Owner</t>
    <phoneticPr fontId="37" type="noConversion"/>
  </si>
  <si>
    <r>
      <t xml:space="preserve">UserDefined Flexible </t>
    </r>
    <r>
      <rPr>
        <sz val="12"/>
        <color theme="1"/>
        <rFont val="微軟正黑體"/>
        <family val="2"/>
        <charset val="136"/>
      </rPr>
      <t>Field</t>
    </r>
    <phoneticPr fontId="27" type="noConversion"/>
  </si>
  <si>
    <t>1. DB Name</t>
    <phoneticPr fontId="37" type="noConversion"/>
  </si>
  <si>
    <t>2.PDM TableName</t>
    <phoneticPr fontId="4" type="noConversion"/>
  </si>
  <si>
    <t>3. Chinese Desc</t>
    <phoneticPr fontId="37" type="noConversion"/>
  </si>
  <si>
    <t>4. Append Delete Columns</t>
    <phoneticPr fontId="37" type="noConversion"/>
  </si>
  <si>
    <t>5. Extraction Method</t>
    <phoneticPr fontId="37" type="noConversion"/>
  </si>
  <si>
    <t>6. Table Type Code (T/V/P/R/ S/J/E/F)</t>
    <phoneticPr fontId="37" type="noConversion"/>
  </si>
  <si>
    <t>7. Update Frequency
(D/B/W/M/I/Y)</t>
    <phoneticPr fontId="37" type="noConversion"/>
  </si>
  <si>
    <t>8. Has DWH Table</t>
    <phoneticPr fontId="37" type="noConversion"/>
  </si>
  <si>
    <t>9. DWH Table Date Column Name</t>
    <phoneticPr fontId="27" type="noConversion"/>
  </si>
  <si>
    <t>10. Source File Name</t>
    <phoneticPr fontId="37" type="noConversion"/>
  </si>
  <si>
    <t>11. Source File Description</t>
    <phoneticPr fontId="37" type="noConversion"/>
  </si>
  <si>
    <t>12. Include InitLoad</t>
    <phoneticPr fontId="37" type="noConversion"/>
  </si>
  <si>
    <t>13. Programer</t>
    <phoneticPr fontId="37" type="noConversion"/>
  </si>
  <si>
    <t>14. Scheduling (Y/N/#)</t>
    <phoneticPr fontId="37" type="noConversion"/>
  </si>
  <si>
    <t>Remark</t>
    <phoneticPr fontId="37" type="noConversion"/>
  </si>
  <si>
    <t>Subject</t>
  </si>
  <si>
    <t>Plan_Date</t>
  </si>
  <si>
    <t>xslFile</t>
  </si>
  <si>
    <t>xslHeader</t>
    <phoneticPr fontId="40" type="noConversion"/>
  </si>
  <si>
    <t>UDFF5</t>
  </si>
  <si>
    <t>UDFF6</t>
  </si>
  <si>
    <t>UDFF7</t>
  </si>
  <si>
    <t>UDFF8</t>
  </si>
  <si>
    <t>UDFF9</t>
  </si>
  <si>
    <t>UDFF10</t>
  </si>
  <si>
    <t>UDFF11</t>
  </si>
  <si>
    <t>UDFF12</t>
  </si>
  <si>
    <t>UDFF13</t>
  </si>
  <si>
    <t>UDFF14</t>
  </si>
  <si>
    <t>UDFF15</t>
  </si>
  <si>
    <t>UDFF17</t>
  </si>
  <si>
    <t>UDFF18</t>
  </si>
  <si>
    <t>UDFF19</t>
  </si>
  <si>
    <t>UDFF20</t>
  </si>
  <si>
    <t>DGP</t>
  </si>
  <si>
    <t>Upsert2</t>
    <phoneticPr fontId="27" type="noConversion"/>
  </si>
  <si>
    <t>X</t>
    <phoneticPr fontId="27" type="noConversion"/>
  </si>
  <si>
    <t>D</t>
    <phoneticPr fontId="4" type="noConversion"/>
  </si>
  <si>
    <t>CATEGORYMAP!B6</t>
    <phoneticPr fontId="40" type="noConversion"/>
  </si>
  <si>
    <t>N</t>
  </si>
  <si>
    <t>xml2csv1.cfg</t>
    <phoneticPr fontId="4" type="noConversion"/>
  </si>
  <si>
    <t>Name,Artifact Type,Category,Description,Tags,Stewards</t>
  </si>
  <si>
    <t>Upsert2</t>
  </si>
  <si>
    <t>X</t>
  </si>
  <si>
    <t>D</t>
  </si>
  <si>
    <t>Terms!B7</t>
    <phoneticPr fontId="40" type="noConversion"/>
  </si>
  <si>
    <t>Jesse</t>
  </si>
  <si>
    <t>Y</t>
  </si>
  <si>
    <t>xml2csv1.cfg</t>
  </si>
  <si>
    <t>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t>
  </si>
  <si>
    <t>DATACLASSES!B7</t>
    <phoneticPr fontId="40" type="noConversion"/>
  </si>
  <si>
    <t>Name,Artifact Type,Category,Description,Stewards,Related Terms, Parent Data Class</t>
    <phoneticPr fontId="40" type="noConversion"/>
  </si>
  <si>
    <t>MtdMatch!B8</t>
    <phoneticPr fontId="40" type="noConversion"/>
  </si>
  <si>
    <t>Y</t>
    <phoneticPr fontId="4" type="noConversion"/>
  </si>
  <si>
    <t>EntityName,ColumnName,GlossaryName</t>
  </si>
  <si>
    <t>PDM</t>
    <phoneticPr fontId="40" type="noConversion"/>
  </si>
  <si>
    <t>Transformation</t>
    <phoneticPr fontId="27" type="noConversion"/>
  </si>
  <si>
    <t>Main Source (MA)</t>
    <phoneticPr fontId="27" type="noConversion"/>
  </si>
  <si>
    <t>DW_DQC Check</t>
    <phoneticPr fontId="27" type="noConversion"/>
  </si>
  <si>
    <t>UserDefined Flexible Field</t>
    <phoneticPr fontId="27" type="noConversion"/>
  </si>
  <si>
    <t>1.
PDM TableName</t>
    <phoneticPr fontId="27" type="noConversion"/>
  </si>
  <si>
    <t>2.
PDM Column Name</t>
    <phoneticPr fontId="27" type="noConversion"/>
  </si>
  <si>
    <t>3.
PK</t>
    <phoneticPr fontId="27" type="noConversion"/>
  </si>
  <si>
    <t>4.
Union</t>
    <phoneticPr fontId="27" type="noConversion"/>
  </si>
  <si>
    <t>5.
Data Type</t>
    <phoneticPr fontId="27" type="noConversion"/>
  </si>
  <si>
    <t>6.
Chinese Description</t>
    <phoneticPr fontId="27" type="noConversion"/>
  </si>
  <si>
    <t>7.
Remark</t>
    <phoneticPr fontId="27" type="noConversion"/>
  </si>
  <si>
    <t>8.
Conversion Rules</t>
    <phoneticPr fontId="37" type="noConversion"/>
  </si>
  <si>
    <t>9.
Condition Rules</t>
    <phoneticPr fontId="27" type="noConversion"/>
  </si>
  <si>
    <t>10.
Reference Table Name</t>
    <phoneticPr fontId="37" type="noConversion"/>
  </si>
  <si>
    <t>11.
Reference Column Name</t>
    <phoneticPr fontId="27" type="noConversion"/>
  </si>
  <si>
    <t>12.
Main Source(MA) DB Name</t>
    <phoneticPr fontId="27" type="noConversion"/>
  </si>
  <si>
    <t>13.
Main Source (MA) Table Name</t>
    <phoneticPr fontId="27" type="noConversion"/>
  </si>
  <si>
    <t>14.
Main Source (MA) Column Name</t>
    <phoneticPr fontId="37" type="noConversion"/>
  </si>
  <si>
    <t>15.
 Data Type</t>
    <phoneticPr fontId="37" type="noConversion"/>
  </si>
  <si>
    <t>16.
Chinese Description</t>
    <phoneticPr fontId="37" type="noConversion"/>
  </si>
  <si>
    <t>17.
Remark</t>
    <phoneticPr fontId="37" type="noConversion"/>
  </si>
  <si>
    <t>18
Reference Table Name</t>
    <phoneticPr fontId="37" type="noConversion"/>
  </si>
  <si>
    <t>19
Reference Column Name</t>
    <phoneticPr fontId="37" type="noConversion"/>
  </si>
  <si>
    <t>20
Reference  Condition</t>
    <phoneticPr fontId="37" type="noConversion"/>
  </si>
  <si>
    <t>21
Reference  Severity Level</t>
    <phoneticPr fontId="37" type="noConversion"/>
  </si>
  <si>
    <t>22
Range Check</t>
    <phoneticPr fontId="27" type="noConversion"/>
  </si>
  <si>
    <t>22
Null Check</t>
    <phoneticPr fontId="27" type="noConversion"/>
  </si>
  <si>
    <t>23
Sum Check Table Name</t>
    <phoneticPr fontId="37" type="noConversion"/>
  </si>
  <si>
    <t>24
Sum Check Column Name</t>
    <phoneticPr fontId="37" type="noConversion"/>
  </si>
  <si>
    <t>25
Sum Check Condition</t>
    <phoneticPr fontId="37" type="noConversion"/>
  </si>
  <si>
    <t>26
Result Set Limitation</t>
    <phoneticPr fontId="27" type="noConversion"/>
  </si>
  <si>
    <t>udField1</t>
    <phoneticPr fontId="27" type="noConversion"/>
  </si>
  <si>
    <t>udfField2</t>
    <phoneticPr fontId="27" type="noConversion"/>
  </si>
  <si>
    <t>udfField3</t>
    <phoneticPr fontId="40" type="noConversion"/>
  </si>
  <si>
    <t>udfField4</t>
  </si>
  <si>
    <t>udfField5</t>
  </si>
  <si>
    <t>udfField6</t>
  </si>
  <si>
    <t>udfField7</t>
  </si>
  <si>
    <t>udfField8</t>
  </si>
  <si>
    <t>udfField9</t>
  </si>
  <si>
    <t>udfField10</t>
  </si>
  <si>
    <t>nvarchar(50)</t>
  </si>
  <si>
    <t>CateName</t>
    <phoneticPr fontId="4" type="noConversion"/>
  </si>
  <si>
    <t>CategoryMap!B6</t>
    <phoneticPr fontId="40" type="noConversion"/>
  </si>
  <si>
    <t>Artifact_Type</t>
    <phoneticPr fontId="40" type="noConversion"/>
  </si>
  <si>
    <t>category</t>
    <phoneticPr fontId="40" type="noConversion"/>
  </si>
  <si>
    <t>Artifact_Type</t>
    <phoneticPr fontId="4" type="noConversion"/>
  </si>
  <si>
    <t>Abs Category</t>
    <phoneticPr fontId="40" type="noConversion"/>
  </si>
  <si>
    <t>Description (Up to 255 Characters)</t>
    <phoneticPr fontId="40" type="noConversion"/>
  </si>
  <si>
    <t>Tags(自行勾稽)</t>
    <phoneticPr fontId="40" type="noConversion"/>
  </si>
  <si>
    <t>Tags</t>
    <phoneticPr fontId="4" type="noConversion"/>
  </si>
  <si>
    <t>Stewards</t>
    <phoneticPr fontId="40" type="noConversion"/>
  </si>
  <si>
    <t>CateStewards</t>
    <phoneticPr fontId="4" type="noConversion"/>
  </si>
  <si>
    <t>UniqueTermName</t>
    <phoneticPr fontId="40" type="noConversion"/>
  </si>
  <si>
    <t>Terms!B7</t>
  </si>
  <si>
    <t>Category</t>
    <phoneticPr fontId="40" type="noConversion"/>
  </si>
  <si>
    <t>Part_Of_Terms</t>
    <phoneticPr fontId="40" type="noConversion"/>
  </si>
  <si>
    <t>Related_Terms</t>
    <phoneticPr fontId="6" type="noConversion"/>
  </si>
  <si>
    <t>Abbreviations</t>
    <phoneticPr fontId="40" type="noConversion"/>
  </si>
  <si>
    <t>custom_ReferenceData</t>
  </si>
  <si>
    <t>{{DGP_STATUS}}</t>
  </si>
  <si>
    <t>Synonyms</t>
  </si>
  <si>
    <t>{{DATAOWNER_BG}}</t>
  </si>
  <si>
    <t>TaskIDmap</t>
  </si>
  <si>
    <t>TermTemplateNames</t>
    <phoneticPr fontId="40" type="noConversion"/>
  </si>
  <si>
    <t>DC-uniName</t>
  </si>
  <si>
    <t>DC-Type</t>
  </si>
  <si>
    <t>DC-Category</t>
  </si>
  <si>
    <t>DC-Business terms</t>
  </si>
  <si>
    <t>DC-Steward</t>
  </si>
  <si>
    <t>Related_Terms</t>
    <phoneticPr fontId="40" type="noConversion"/>
  </si>
  <si>
    <t>DC-Term</t>
  </si>
  <si>
    <t>ParentDataClass</t>
    <phoneticPr fontId="6" type="noConversion"/>
  </si>
  <si>
    <t>EntityName</t>
  </si>
  <si>
    <t>GlossaryName</t>
  </si>
  <si>
    <t>UniqueTermName</t>
  </si>
  <si>
    <t>WKC</t>
    <phoneticPr fontId="40" type="noConversion"/>
  </si>
  <si>
    <t>TERMS!B6</t>
    <phoneticPr fontId="40" type="noConversion"/>
  </si>
  <si>
    <t>Name,Artifact Type,Category,Description,Tags,Classifications,Stewards,Part Of Terms,Related Terms,Abbreviations,custom_TermID,custom_LocalName,custom_EnglishName,custom_BusinessRule,custom_SourceSystem,custom_Formula,custom_DataType</t>
    <phoneticPr fontId="40" type="noConversion"/>
  </si>
  <si>
    <t>Name,Artifact Type,Category,Description,Tags,Classifications,Stewards,Part Of Terms,custom_TermID,custom_LocalName,custom_EnglishName,Abbreviations,custom_BusinessRule,custom_SourceSystem</t>
    <phoneticPr fontId="40" type="noConversion"/>
  </si>
  <si>
    <t>varchar2(50)</t>
    <phoneticPr fontId="4" type="noConversion"/>
  </si>
  <si>
    <t>Name</t>
    <phoneticPr fontId="40" type="noConversion"/>
  </si>
  <si>
    <t>Terms!B6</t>
    <phoneticPr fontId="40" type="noConversion"/>
  </si>
  <si>
    <t>Artifact Type</t>
  </si>
  <si>
    <t>varchar2(51)</t>
  </si>
  <si>
    <t>Agenda</t>
    <phoneticPr fontId="40" type="noConversion"/>
  </si>
  <si>
    <t>Usage</t>
    <phoneticPr fontId="40" type="noConversion"/>
  </si>
  <si>
    <t>Status-Lastupd</t>
    <phoneticPr fontId="40" type="noConversion"/>
  </si>
  <si>
    <t>ErrMessage</t>
  </si>
  <si>
    <t>合計</t>
  </si>
  <si>
    <t>FIN</t>
  </si>
  <si>
    <t>Object</t>
    <phoneticPr fontId="40" type="noConversion"/>
  </si>
  <si>
    <t>Item</t>
    <phoneticPr fontId="40" type="noConversion"/>
  </si>
  <si>
    <t>LastUpdate</t>
    <phoneticPr fontId="40" type="noConversion"/>
  </si>
  <si>
    <t>CurrentMatchFlag</t>
    <phoneticPr fontId="40" type="noConversion"/>
  </si>
  <si>
    <t>Offset</t>
    <phoneticPr fontId="40" type="noConversion"/>
  </si>
  <si>
    <t>Status report</t>
    <phoneticPr fontId="40" type="noConversion"/>
  </si>
  <si>
    <t>status review by owner</t>
    <phoneticPr fontId="40" type="noConversion"/>
  </si>
  <si>
    <t>Daily</t>
    <phoneticPr fontId="40" type="noConversion"/>
  </si>
  <si>
    <t>ErrCheck</t>
  </si>
  <si>
    <t>TRUE</t>
  </si>
  <si>
    <t>FALSE</t>
  </si>
  <si>
    <t>issueCheck hisotry</t>
    <phoneticPr fontId="40" type="noConversion"/>
  </si>
  <si>
    <t>objectlog</t>
    <phoneticPr fontId="40" type="noConversion"/>
  </si>
  <si>
    <t>HRM</t>
    <phoneticPr fontId="40" type="noConversion"/>
  </si>
  <si>
    <t>Terms</t>
    <phoneticPr fontId="40" type="noConversion"/>
  </si>
  <si>
    <t>Absence Code</t>
  </si>
  <si>
    <t>offsetTable</t>
    <phoneticPr fontId="40" type="noConversion"/>
  </si>
  <si>
    <t>ErrCheck report</t>
    <phoneticPr fontId="40" type="noConversion"/>
  </si>
  <si>
    <t>Error check report</t>
    <phoneticPr fontId="40" type="noConversion"/>
  </si>
  <si>
    <t>(全部)</t>
  </si>
  <si>
    <t>加總 - 合計</t>
  </si>
  <si>
    <t>欄標籤</t>
  </si>
  <si>
    <t>Absence Duration</t>
  </si>
  <si>
    <t>ErrCheck track</t>
    <phoneticPr fontId="40" type="noConversion"/>
  </si>
  <si>
    <t>Report to find error reason</t>
    <phoneticPr fontId="40" type="noConversion"/>
  </si>
  <si>
    <t>Statistic-Standard</t>
  </si>
  <si>
    <t>Statistic-Term/Class</t>
    <phoneticPr fontId="40" type="noConversion"/>
  </si>
  <si>
    <t>Statistic-Term/Class-Conv</t>
    <phoneticPr fontId="40" type="noConversion"/>
  </si>
  <si>
    <t>列標籤</t>
  </si>
  <si>
    <t>(空白)</t>
  </si>
  <si>
    <t>總計</t>
  </si>
  <si>
    <t>Absence Name</t>
  </si>
  <si>
    <t>Update history</t>
    <phoneticPr fontId="40" type="noConversion"/>
  </si>
  <si>
    <t>Event</t>
    <phoneticPr fontId="40" type="noConversion"/>
  </si>
  <si>
    <t>Statistic-Steward</t>
  </si>
  <si>
    <t>計數 - 英文名稱</t>
  </si>
  <si>
    <t>計數 - 負責領域</t>
  </si>
  <si>
    <t>isTermUnique</t>
  </si>
  <si>
    <t>欄1</t>
  </si>
  <si>
    <t>欄2</t>
  </si>
  <si>
    <t>欄3</t>
  </si>
  <si>
    <t>欄4</t>
  </si>
  <si>
    <t>欄5</t>
  </si>
  <si>
    <t>Absense Reason</t>
  </si>
  <si>
    <t>Business Term statistic</t>
    <phoneticPr fontId="40" type="noConversion"/>
  </si>
  <si>
    <t>syncTaskID</t>
  </si>
  <si>
    <t>父階關係</t>
  </si>
  <si>
    <t>計數 - 層級</t>
  </si>
  <si>
    <t>isStandard</t>
  </si>
  <si>
    <t>Warning level</t>
    <phoneticPr fontId="40" type="noConversion"/>
  </si>
  <si>
    <t>Error level</t>
    <phoneticPr fontId="40" type="noConversion"/>
  </si>
  <si>
    <t>Action Code</t>
  </si>
  <si>
    <t>Business Term statistic by label</t>
    <phoneticPr fontId="40" type="noConversion"/>
  </si>
  <si>
    <t>LOG</t>
  </si>
  <si>
    <t>中文名稱</t>
  </si>
  <si>
    <t>資料管家</t>
  </si>
  <si>
    <t>SrcWorkbook</t>
  </si>
  <si>
    <t>SrcRowNum</t>
  </si>
  <si>
    <t>別名</t>
  </si>
  <si>
    <t xml:space="preserve"> </t>
  </si>
  <si>
    <t>己完成</t>
    <phoneticPr fontId="40" type="noConversion"/>
  </si>
  <si>
    <t>Action Code Description (CN)</t>
  </si>
  <si>
    <t>CurrentMatchFlag</t>
  </si>
  <si>
    <t>Object log for compare</t>
    <phoneticPr fontId="40" type="noConversion"/>
  </si>
  <si>
    <t>Dimension</t>
  </si>
  <si>
    <t>BPM</t>
  </si>
  <si>
    <t>PNC</t>
  </si>
  <si>
    <t>Action Code Description (EN)</t>
  </si>
  <si>
    <t>HRM</t>
  </si>
  <si>
    <t>ChangeReport</t>
    <phoneticPr fontId="40" type="noConversion"/>
  </si>
  <si>
    <t>Object change report</t>
    <phoneticPr fontId="40" type="noConversion"/>
  </si>
  <si>
    <t>COS</t>
  </si>
  <si>
    <t>PRO</t>
  </si>
  <si>
    <t>待確認</t>
    <phoneticPr fontId="40" type="noConversion"/>
  </si>
  <si>
    <t>Action Date</t>
  </si>
  <si>
    <t>LastUpdate</t>
  </si>
  <si>
    <t>Count multidim/standard data elem</t>
  </si>
  <si>
    <t>STG</t>
  </si>
  <si>
    <t>Address</t>
  </si>
  <si>
    <t>Domain/Steward/Workbook relation</t>
  </si>
  <si>
    <t>Age</t>
  </si>
  <si>
    <t>Property</t>
  </si>
  <si>
    <t>tsai.shang-ju@inventec.com</t>
  </si>
  <si>
    <t>Applicant ID</t>
  </si>
  <si>
    <t>Relationship</t>
  </si>
  <si>
    <t>SAL</t>
  </si>
  <si>
    <t>Applicant Source</t>
  </si>
  <si>
    <t>Department Effective Status</t>
  </si>
  <si>
    <t>Concept</t>
  </si>
  <si>
    <t>QAM</t>
  </si>
  <si>
    <t>Application Name</t>
  </si>
  <si>
    <t>Score</t>
  </si>
  <si>
    <t>Measure</t>
  </si>
  <si>
    <t>As of Date</t>
  </si>
  <si>
    <t>SetID</t>
  </si>
  <si>
    <t>MFG</t>
  </si>
  <si>
    <t>Authorization Date</t>
  </si>
  <si>
    <t>Available Job Opening</t>
  </si>
  <si>
    <t>Average Onboarding Days</t>
  </si>
  <si>
    <t>Average Recruitment Days</t>
  </si>
  <si>
    <t>Baseline Date</t>
  </si>
  <si>
    <t>Batch ID</t>
  </si>
  <si>
    <t>Begin Date</t>
  </si>
  <si>
    <t>BG</t>
  </si>
  <si>
    <t>Birth Date</t>
  </si>
  <si>
    <t>Budget Type</t>
  </si>
  <si>
    <t>Building</t>
  </si>
  <si>
    <t>Business Unit</t>
  </si>
  <si>
    <t>Business Unit/BG</t>
  </si>
  <si>
    <t>ma.vivian@inventec.com</t>
  </si>
  <si>
    <t>Chinese Name</t>
  </si>
  <si>
    <t>City Code</t>
  </si>
  <si>
    <t>City Code Description</t>
  </si>
  <si>
    <t>Close Date</t>
  </si>
  <si>
    <t>Cohead</t>
  </si>
  <si>
    <t>Company Code</t>
  </si>
  <si>
    <t>Country</t>
  </si>
  <si>
    <t>Cross Department Relationship</t>
  </si>
  <si>
    <t>Data Source</t>
  </si>
  <si>
    <t>Data Status</t>
  </si>
  <si>
    <t>Department Decription (EN)</t>
  </si>
  <si>
    <t>Department ID</t>
  </si>
  <si>
    <t>Department ID (Lvl_01)</t>
  </si>
  <si>
    <t>Department ID (Lvl_02)</t>
  </si>
  <si>
    <t>Department ID (Lvl_03)</t>
  </si>
  <si>
    <t>Department ID (Lvl_04)</t>
  </si>
  <si>
    <t>Department ID (Lvl_05)</t>
  </si>
  <si>
    <t>Department ID (Lvl_06)</t>
  </si>
  <si>
    <t>Department ID (Lvl_07)</t>
  </si>
  <si>
    <t>Department ID (Lvl_08)</t>
  </si>
  <si>
    <t>Department ID (Lvl_09)</t>
  </si>
  <si>
    <t>Department ID (Lvl_10)</t>
  </si>
  <si>
    <t>Department ID (Lvl_11)</t>
  </si>
  <si>
    <t>Department_Key</t>
  </si>
  <si>
    <t>Domain Address</t>
  </si>
  <si>
    <t>Duration</t>
  </si>
  <si>
    <t>Education Level</t>
  </si>
  <si>
    <t>Education Level Code</t>
  </si>
  <si>
    <t>Effective Date</t>
  </si>
  <si>
    <t>Effective Sequence</t>
  </si>
  <si>
    <t>Effective Status</t>
  </si>
  <si>
    <t>Email Address</t>
  </si>
  <si>
    <t>Employee Class</t>
  </si>
  <si>
    <t>Employee ID</t>
  </si>
  <si>
    <t>Employee Record</t>
  </si>
  <si>
    <t>Employer</t>
  </si>
  <si>
    <t>End Date</t>
  </si>
  <si>
    <t>End Time</t>
  </si>
  <si>
    <t>Ending Title</t>
  </si>
  <si>
    <t>English Name</t>
  </si>
  <si>
    <t>Expect Onboarding Date</t>
  </si>
  <si>
    <t>Expiration Date</t>
  </si>
  <si>
    <t>Extension Number</t>
  </si>
  <si>
    <t>Fill Rate</t>
  </si>
  <si>
    <t>First Name</t>
  </si>
  <si>
    <t>Floor</t>
  </si>
  <si>
    <t>Full/ Part Time</t>
  </si>
  <si>
    <t>Gender</t>
  </si>
  <si>
    <t>Graduate Status</t>
  </si>
  <si>
    <t>Graduate Status Description (CN)</t>
  </si>
  <si>
    <t>Graduate Status Description (EN)</t>
  </si>
  <si>
    <t>Graduation Date</t>
  </si>
  <si>
    <t>Grantor</t>
  </si>
  <si>
    <t>Grantor Description (CN)</t>
  </si>
  <si>
    <t>Grantor Description (EN)</t>
  </si>
  <si>
    <t>Hightest Graduate Level</t>
  </si>
  <si>
    <t>Hire Date</t>
  </si>
  <si>
    <t>Hiring Dep.</t>
  </si>
  <si>
    <t>Hiring Status</t>
  </si>
  <si>
    <t>Holiday Schedule</t>
  </si>
  <si>
    <t>Honor/ Award Code</t>
  </si>
  <si>
    <t>Honor/ Award Description (CN)</t>
  </si>
  <si>
    <t>Honor/ Award Description (EN)</t>
  </si>
  <si>
    <t>HR Status</t>
  </si>
  <si>
    <t>Information</t>
  </si>
  <si>
    <t>Issue Date</t>
  </si>
  <si>
    <t>Issued By</t>
  </si>
  <si>
    <t>Job Code</t>
  </si>
  <si>
    <t>Job Code Entry Date</t>
  </si>
  <si>
    <t>Job Family</t>
  </si>
  <si>
    <t>Job Function</t>
  </si>
  <si>
    <t>Job Grade</t>
  </si>
  <si>
    <t>Job Grade Entry Date</t>
  </si>
  <si>
    <t>Job ID</t>
  </si>
  <si>
    <t>Job Indicator</t>
  </si>
  <si>
    <t>Job Opening Days</t>
  </si>
  <si>
    <t>Job Status</t>
  </si>
  <si>
    <t>Job Sub Function</t>
  </si>
  <si>
    <t>Job Title</t>
  </si>
  <si>
    <t>Job Title Code</t>
  </si>
  <si>
    <t>Job Title Descrption</t>
  </si>
  <si>
    <t>Labor Type</t>
  </si>
  <si>
    <t>Language Code</t>
  </si>
  <si>
    <t>Last Name</t>
  </si>
  <si>
    <t>Last Update Date</t>
  </si>
  <si>
    <t>Last Working Date</t>
  </si>
  <si>
    <t>License/Certification Code</t>
  </si>
  <si>
    <t>License/Certification Description (CN)</t>
  </si>
  <si>
    <t>License/Certification Description (EN)</t>
  </si>
  <si>
    <t>License/Certification Number</t>
  </si>
  <si>
    <t>Location Code</t>
  </si>
  <si>
    <t>Location of Recruitment</t>
  </si>
  <si>
    <t>Major Code</t>
  </si>
  <si>
    <t>Major Code Description (CN)</t>
  </si>
  <si>
    <t>Major Code Description (EN)</t>
  </si>
  <si>
    <t>Manager Approved</t>
  </si>
  <si>
    <t>Manager ID</t>
  </si>
  <si>
    <t>Manager Level</t>
  </si>
  <si>
    <t>Manager Name</t>
  </si>
  <si>
    <t>Meal Hour</t>
  </si>
  <si>
    <t>Number of Hiring</t>
  </si>
  <si>
    <t>Number of Interview</t>
  </si>
  <si>
    <t>Number of Making Offer</t>
  </si>
  <si>
    <t>Number of Offering</t>
  </si>
  <si>
    <t>Number of Pending Off</t>
  </si>
  <si>
    <t>Number of People Who Are Waiting for Interview</t>
  </si>
  <si>
    <t>Open Date</t>
  </si>
  <si>
    <t>Opening Target Number</t>
  </si>
  <si>
    <t>Organizational Relationship</t>
  </si>
  <si>
    <t>Overtime Belong Date</t>
  </si>
  <si>
    <t>Overtime Compensation Category</t>
  </si>
  <si>
    <t>Overtime Duration</t>
  </si>
  <si>
    <t>Overtime Reason</t>
  </si>
  <si>
    <t>Overtime Type</t>
  </si>
  <si>
    <t>Parent Department ID</t>
  </si>
  <si>
    <t>Parent Set ID</t>
  </si>
  <si>
    <t>Pay Group</t>
  </si>
  <si>
    <t>Plant ID</t>
  </si>
  <si>
    <t>Position Number</t>
  </si>
  <si>
    <t>Postal</t>
  </si>
  <si>
    <t>Punch In Date</t>
  </si>
  <si>
    <t>Punch In Time</t>
  </si>
  <si>
    <t>Punch Out Date</t>
  </si>
  <si>
    <t>Punch Out Time</t>
  </si>
  <si>
    <t>Reason Code</t>
  </si>
  <si>
    <t>Recuriter</t>
  </si>
  <si>
    <t>Regulatory Region</t>
  </si>
  <si>
    <t>Relevant Work Experience</t>
  </si>
  <si>
    <t>Salary Admin Plan</t>
  </si>
  <si>
    <t>Salary Location</t>
  </si>
  <si>
    <t>Salary Location Indicator</t>
  </si>
  <si>
    <t>School Code</t>
  </si>
  <si>
    <t>School Code Description (CN)</t>
  </si>
  <si>
    <t>School Code Description (EN)</t>
  </si>
  <si>
    <t>Set ID</t>
  </si>
  <si>
    <t>Set ID (Lvl_01)</t>
  </si>
  <si>
    <t>Set ID (Lvl_02)</t>
  </si>
  <si>
    <t>Set ID (Lvl_03)</t>
  </si>
  <si>
    <t>Set ID (Lvl_04)</t>
  </si>
  <si>
    <t>Set ID (Lvl_05)</t>
  </si>
  <si>
    <t>Set ID (Lvl_06)</t>
  </si>
  <si>
    <t>Set ID (Lvl_07)</t>
  </si>
  <si>
    <t>Set ID (Lvl_08)</t>
  </si>
  <si>
    <t>Set ID (Lvl_09)</t>
  </si>
  <si>
    <t>Set ID (Lvl_10)</t>
  </si>
  <si>
    <t>Set ID (Lvl_11)</t>
  </si>
  <si>
    <t>Shift End Time</t>
  </si>
  <si>
    <t>Shift Start Time</t>
  </si>
  <si>
    <t>Short Description</t>
  </si>
  <si>
    <t>Site ID</t>
  </si>
  <si>
    <t>Standard Hours</t>
  </si>
  <si>
    <t>Start Date</t>
  </si>
  <si>
    <t>Start Time</t>
  </si>
  <si>
    <t>State</t>
  </si>
  <si>
    <t>Supervisor ID</t>
  </si>
  <si>
    <t>Supervisor Level</t>
  </si>
  <si>
    <t>Supervisor Level Entry Date</t>
  </si>
  <si>
    <t>Termination Date</t>
  </si>
  <si>
    <t>Test Code</t>
  </si>
  <si>
    <t>Test Code Description (CN)</t>
  </si>
  <si>
    <t>Test Code Description (EN)</t>
  </si>
  <si>
    <t>Tree Level</t>
  </si>
  <si>
    <t>Work Experience</t>
  </si>
  <si>
    <t>Workflow Status</t>
  </si>
  <si>
    <t>DataClasses</t>
    <phoneticPr fontId="40" type="noConversion"/>
  </si>
  <si>
    <t>Address-01</t>
  </si>
  <si>
    <t>Address-02</t>
  </si>
  <si>
    <t>Address-03</t>
  </si>
  <si>
    <t>Address-04</t>
  </si>
  <si>
    <t>Address-05</t>
  </si>
  <si>
    <t>BG-01</t>
  </si>
  <si>
    <t>Business Unit-01</t>
  </si>
  <si>
    <t>Country-01</t>
  </si>
  <si>
    <t>Description-01</t>
  </si>
  <si>
    <t>Effective Status-01</t>
  </si>
  <si>
    <t>Extension Number-01</t>
  </si>
  <si>
    <t>Hightest Graduate Level-01</t>
  </si>
  <si>
    <t>HR Status-01</t>
  </si>
  <si>
    <t>Job Family-01</t>
  </si>
  <si>
    <t>Job Function-01</t>
  </si>
  <si>
    <t>Job Grade-01</t>
  </si>
  <si>
    <t>Job Title Code-01</t>
  </si>
  <si>
    <t>Labor Type-01</t>
  </si>
  <si>
    <t>Last Name-01</t>
  </si>
  <si>
    <t>Last Working Date-01</t>
  </si>
  <si>
    <t>Location Code-01</t>
  </si>
  <si>
    <t>Location Code-02</t>
  </si>
  <si>
    <t>Manager ID-01</t>
  </si>
  <si>
    <t>Manager Name-01</t>
  </si>
  <si>
    <t>Parent Department ID-01</t>
  </si>
  <si>
    <t>Parent Department ID-02</t>
  </si>
  <si>
    <t>Salary Location-01</t>
  </si>
  <si>
    <t>1. Workforce Administrator</t>
  </si>
  <si>
    <t>1.1. Job Data</t>
  </si>
  <si>
    <t xml:space="preserve">1.1.1. Job Current Data </t>
  </si>
  <si>
    <t xml:space="preserve">1.1.2. Job History Data </t>
  </si>
  <si>
    <t>1.1.3. Set up Table (Mapping Table)</t>
  </si>
  <si>
    <t>1.2. Organization Data</t>
  </si>
  <si>
    <t>1.2.1. Organization Chart</t>
  </si>
  <si>
    <t>1.2.2. Direct Line Report</t>
  </si>
  <si>
    <t>1.3. Personal Data</t>
  </si>
  <si>
    <t>1.3.1. Person Profile</t>
  </si>
  <si>
    <t>2. Absence Management</t>
  </si>
  <si>
    <t>2.1. Leave Application</t>
  </si>
  <si>
    <t>2.2. Overtime Application</t>
  </si>
  <si>
    <t>3.Time and Labor</t>
  </si>
  <si>
    <t>3.1. Attendence Record</t>
  </si>
  <si>
    <t>3.1.1. Work Schedule</t>
  </si>
  <si>
    <t>3.1.2. Work Schedule Definition</t>
  </si>
  <si>
    <t>3.1.3. Manager Schedule Assignment</t>
  </si>
  <si>
    <t>4. Recruiting</t>
  </si>
  <si>
    <t>4.1 New Employee Application</t>
  </si>
  <si>
    <t>4.2 Recruiting Dashboard</t>
  </si>
  <si>
    <t>4.3 Applicant Data</t>
  </si>
  <si>
    <t>5. Data Management</t>
  </si>
  <si>
    <t>5.1 Control Information</t>
  </si>
  <si>
    <t>5.2 Management Information</t>
  </si>
  <si>
    <t>Language Score</t>
  </si>
  <si>
    <t>Action Code-01</t>
  </si>
  <si>
    <t>BG-02</t>
  </si>
  <si>
    <t>Business Unit-02</t>
  </si>
  <si>
    <t>Data Source-01</t>
  </si>
  <si>
    <t>Data Status-01</t>
  </si>
  <si>
    <t>Department ID-01</t>
  </si>
  <si>
    <t>Description-02</t>
  </si>
  <si>
    <t>Effective Date-01</t>
  </si>
  <si>
    <t>Effective Status-02</t>
  </si>
  <si>
    <t>Full/ Part Time-01</t>
  </si>
  <si>
    <t>Holiday Schedule-01</t>
  </si>
  <si>
    <t>HR Status-02</t>
  </si>
  <si>
    <t>Job Code-01</t>
  </si>
  <si>
    <t>Job Family-02</t>
  </si>
  <si>
    <t>Job Grade-02</t>
  </si>
  <si>
    <t>Last Update Date-01</t>
  </si>
  <si>
    <t>Location Code-03</t>
  </si>
  <si>
    <t>Organizational Relationship-01</t>
  </si>
  <si>
    <t>Plant ID-01</t>
  </si>
  <si>
    <t>Reason Code-01</t>
  </si>
  <si>
    <t>Regulatory Region-01</t>
  </si>
  <si>
    <t>Salary Location-02</t>
  </si>
  <si>
    <t>Set ID-01</t>
  </si>
  <si>
    <t>Site ID-01</t>
  </si>
  <si>
    <t>Supervisor ID-01</t>
  </si>
  <si>
    <t>Tree Level-01</t>
  </si>
  <si>
    <t>Domain</t>
    <phoneticPr fontId="4" type="noConversion"/>
  </si>
  <si>
    <t>Uni Name( must unique)</t>
    <phoneticPr fontId="4" type="noConversion"/>
  </si>
  <si>
    <t>Parent UniName</t>
    <phoneticPr fontId="4" type="noConversion"/>
  </si>
  <si>
    <t>Stewards</t>
    <phoneticPr fontId="4" type="noConversion"/>
  </si>
  <si>
    <r>
      <t>Tags(</t>
    </r>
    <r>
      <rPr>
        <b/>
        <sz val="14"/>
        <color indexed="8"/>
        <rFont val="細明體"/>
        <family val="3"/>
        <charset val="136"/>
      </rPr>
      <t>自行勾稽)</t>
    </r>
    <phoneticPr fontId="4" type="noConversion"/>
  </si>
  <si>
    <t>Description (Up to 255 Characters)</t>
    <phoneticPr fontId="4" type="noConversion"/>
  </si>
  <si>
    <t>Abs Category</t>
    <phoneticPr fontId="4" type="noConversion"/>
  </si>
  <si>
    <t>SrcSheet</t>
    <phoneticPr fontId="4" type="noConversion"/>
  </si>
  <si>
    <t>SrcWorkbook</t>
    <phoneticPr fontId="4" type="noConversion"/>
  </si>
  <si>
    <t>SrcRowNum</t>
    <phoneticPr fontId="4" type="noConversion"/>
  </si>
  <si>
    <t>CateDomain</t>
    <phoneticPr fontId="4" type="noConversion"/>
  </si>
  <si>
    <t>CateID</t>
    <phoneticPr fontId="4" type="noConversion"/>
  </si>
  <si>
    <t>IECP2-BPM-DataStandard-v1.0.xlsx</t>
  </si>
  <si>
    <t>category</t>
    <phoneticPr fontId="4" type="noConversion"/>
  </si>
  <si>
    <t>IntLoad</t>
    <phoneticPr fontId="4" type="noConversion"/>
  </si>
  <si>
    <t>Process Standard</t>
  </si>
  <si>
    <t>category</t>
  </si>
  <si>
    <t/>
  </si>
  <si>
    <t>IntLoad</t>
  </si>
  <si>
    <t>Regulation</t>
  </si>
  <si>
    <t>GDPR</t>
  </si>
  <si>
    <t>IEC_STD_V10 &gt;&gt; Regulation</t>
  </si>
  <si>
    <t>IFRS</t>
  </si>
  <si>
    <t>存貨之會計處理準則</t>
  </si>
  <si>
    <t>IEC_STD_V10 &gt;&gt; Regulation &gt;&gt; IFRS</t>
  </si>
  <si>
    <t>Common</t>
  </si>
  <si>
    <t>AutoMetaData</t>
  </si>
  <si>
    <t>IEC_STD_V10 &gt;&gt; Common</t>
  </si>
  <si>
    <t>RefData</t>
  </si>
  <si>
    <t>Data Standard</t>
  </si>
  <si>
    <t>INV</t>
  </si>
  <si>
    <t>IEC_STD_V10 &gt;&gt; Data Standard</t>
  </si>
  <si>
    <t>PUR</t>
  </si>
  <si>
    <t>PLN</t>
  </si>
  <si>
    <t>RND</t>
  </si>
  <si>
    <t>SCM</t>
  </si>
  <si>
    <t>SVC</t>
  </si>
  <si>
    <t>QAM</t>
    <phoneticPr fontId="4" type="noConversion"/>
  </si>
  <si>
    <t>QAＭ</t>
    <phoneticPr fontId="4" type="noConversion"/>
  </si>
  <si>
    <t>CUS</t>
  </si>
  <si>
    <t>CMN</t>
  </si>
  <si>
    <t xml:space="preserve">Analytics </t>
  </si>
  <si>
    <t>Dashboard</t>
  </si>
  <si>
    <t xml:space="preserve">IEC_STD_V10 &gt;&gt; Analytics </t>
  </si>
  <si>
    <t>IEC_STD_V10 &gt;&gt; Analytics</t>
  </si>
  <si>
    <t>1：事業發展</t>
  </si>
  <si>
    <t>IEC_STD_V10 &gt;&gt; Analytics  &gt;&gt; Dashboard</t>
  </si>
  <si>
    <t>IEC_STD_V10 &gt;&gt; Analytics &gt;&gt; Dashboard</t>
  </si>
  <si>
    <t>1.1：新事業發展</t>
  </si>
  <si>
    <t>IEC_STD_V10 &gt;&gt; Analytics  &gt;&gt; Dashboard &gt;&gt; 1：事業發展</t>
  </si>
  <si>
    <t>IEC_STD_V10 &gt;&gt; Analytics &gt;&gt; Dashboard &gt;&gt; 1：事業發展</t>
  </si>
  <si>
    <t>1.1.1：新事業營收現況</t>
  </si>
  <si>
    <t>IEC_STD_V10 &gt;&gt; Analytics  &gt;&gt; Dashboard &gt;&gt; 1：事業發展 &gt;&gt; 1.1：新事業發展</t>
  </si>
  <si>
    <t>IEC_STD_V10 &gt;&gt; Analytics &gt;&gt; Dashboard &gt;&gt; 1：事業發展 &gt;&gt; 1.1：新事業發展</t>
  </si>
  <si>
    <t>1.1.2：新事業發展進程</t>
  </si>
  <si>
    <t>1.2：投資併購</t>
  </si>
  <si>
    <t>1.2.1：投資併購預算與獲利達成狀況</t>
  </si>
  <si>
    <t>IEC_STD_V10 &gt;&gt; Analytics  &gt;&gt; Dashboard &gt;&gt; 1：事業發展 &gt;&gt; 1.2：投資併購</t>
  </si>
  <si>
    <t>IEC_STD_V10 &gt;&gt; Analytics &gt;&gt; Dashboard &gt;&gt; 1：事業發展 &gt;&gt; 1.2：投資併購</t>
  </si>
  <si>
    <t>1.2.2：投資併購各標的貢獻狀況&amp;投資組合ROI</t>
  </si>
  <si>
    <t>1.2.2：投資併購各標的貢獻狀況&amp;amp;投資組合ROI</t>
  </si>
  <si>
    <t>2：客戶關係管理</t>
  </si>
  <si>
    <t>2.1：管理客戶</t>
  </si>
  <si>
    <t>IEC_STD_V10 &gt;&gt; Analytics  &gt;&gt; Dashboard &gt;&gt; 2：客戶關係管理</t>
  </si>
  <si>
    <t>IEC_STD_V10 &gt;&gt; Analytics &gt;&gt; Dashboard &gt;&gt; 2：客戶關係管理</t>
  </si>
  <si>
    <t>2.1.1：管理客戶增長–客戶營收及毛利分析</t>
  </si>
  <si>
    <t>IEC_STD_V10 &gt;&gt; Analytics  &gt;&gt; Dashboard &gt;&gt; 2：客戶關係管理 &gt;&gt; 2.1：管理客戶</t>
  </si>
  <si>
    <t>IEC_STD_V10 &gt;&gt; Analytics &gt;&gt; Dashboard &gt;&gt; 2：客戶關係管理 &gt;&gt; 2.1：管理客戶</t>
  </si>
  <si>
    <t>2.1.2：管理客戶增長–新客戶/新產品專案獲取現況</t>
  </si>
  <si>
    <t>2.2：管理RFQ</t>
  </si>
  <si>
    <t>2.3：營收與獲利</t>
  </si>
  <si>
    <t>2.3.1：管理營收與獲利–營收與銷量達成狀況</t>
  </si>
  <si>
    <t>IEC_STD_V10 &gt;&gt; Analytics  &gt;&gt; Dashboard &gt;&gt; 2：客戶關係管理 &gt;&gt; 2.3：營收與獲利</t>
  </si>
  <si>
    <t>IEC_STD_V10 &gt;&gt; Analytics &gt;&gt; Dashboard &gt;&gt; 2：客戶關係管理 &gt;&gt; 2.3：營收與獲利</t>
  </si>
  <si>
    <t>2.3.2：管理營收與獲利–預估營收與銷量</t>
  </si>
  <si>
    <t>2.4：管理客戶滿意度</t>
  </si>
  <si>
    <t>3：作業管理</t>
  </si>
  <si>
    <t>3.1：管理RD</t>
  </si>
  <si>
    <t>IEC_STD_V10 &gt;&gt; Analytics  &gt;&gt; Dashboard &gt;&gt; 3：作業管理</t>
  </si>
  <si>
    <t>IEC_STD_V10 &gt;&gt; Analytics &gt;&gt; Dashboard &gt;&gt; 3：作業管理</t>
  </si>
  <si>
    <t>3.1.1：管理RD –新產品開發專案時程管理(TTM)</t>
  </si>
  <si>
    <t>IEC_STD_V10 &gt;&gt; Analytics  &gt;&gt; Dashboard &gt;&gt; 3：作業管理 &gt;&gt; 3.1：管理RD</t>
  </si>
  <si>
    <t>IEC_STD_V10 &gt;&gt; Analytics &gt;&gt; Dashboard &gt;&gt; 3：作業管理 &gt;&gt; 3.1：管理RD</t>
  </si>
  <si>
    <t>3.1.2：管理RD –新產品開發專案獲利管理(TTP)</t>
  </si>
  <si>
    <t>3.1.3：管理RD –NRE 管理</t>
  </si>
  <si>
    <t>3.1.4：管理RD –Design Quality 管理</t>
  </si>
  <si>
    <t>3.2：管理MFG</t>
  </si>
  <si>
    <t>3.2.1：管理MFG –製造管理費用分析(MVA Gap、MCU、CPP、CPH)</t>
  </si>
  <si>
    <t>IEC_STD_V10 &gt;&gt; Analytics  &gt;&gt; Dashboard &gt;&gt; 3：作業管理 &gt;&gt; 3.2：管理MFG</t>
  </si>
  <si>
    <t>IEC_STD_V10 &gt;&gt; Analytics &gt;&gt; Dashboard &gt;&gt; 3：作業管理 &gt;&gt; 3.2：管理MFG</t>
  </si>
  <si>
    <t>3.2.2：管理MFG –L6&amp;L10 OEE分析</t>
  </si>
  <si>
    <t>3.2.2：管理MFG –L6&amp;amp;L10 OEE分析</t>
  </si>
  <si>
    <t>3.3：管理品質</t>
  </si>
  <si>
    <t>3.3.1：管理品質–退貨管理(Line/Field Return)</t>
  </si>
  <si>
    <t>IEC_STD_V10 &gt;&gt; Analytics  &gt;&gt; Dashboard &gt;&gt; 3：作業管理 &gt;&gt; 3.3：管理品質</t>
  </si>
  <si>
    <t>IEC_STD_V10 &gt;&gt; Analytics &gt;&gt; Dashboard &gt;&gt; 3：作業管理 &gt;&gt; 3.3：管理品質</t>
  </si>
  <si>
    <t>3.3.2 : Line/Field Return</t>
    <phoneticPr fontId="4" type="noConversion"/>
  </si>
  <si>
    <t>3.3.2：L6&amp;L10 OEE 分析</t>
  </si>
  <si>
    <t>3.3.2：L6&amp;amp;L10 OEE 分析</t>
  </si>
  <si>
    <t>3.4: 管理採購-材料成本管理</t>
  </si>
  <si>
    <t>3.4.1：年度採購節省費用管理</t>
  </si>
  <si>
    <t>3.4：管理採購</t>
  </si>
  <si>
    <t>IEC_STD_V10 &gt;&gt; Analytics  &gt;&gt; Dashboard &gt;&gt; 3：作業管理 &gt;&gt; 3.4：管理採購</t>
  </si>
  <si>
    <t>IEC_STD_V10 &gt;&gt; Analytics &gt;&gt; Dashboard &gt;&gt; 3：作業管理 &gt;&gt; 3.4：管理採購</t>
  </si>
  <si>
    <t>3.4.2：VMI 比率管理</t>
  </si>
  <si>
    <t>3.4.3：供應商表現(OTD、IQC) 管理</t>
  </si>
  <si>
    <t>3.5：管理資材</t>
  </si>
  <si>
    <t>3.5.1：L6 Fulfillment &amp; MTD 目標達成狀況</t>
  </si>
  <si>
    <t>IEC_STD_V10 &gt;&gt; Analytics  &gt;&gt; Dashboard &gt;&gt; 3：作業管理 &gt;&gt; 3.5：管理資材</t>
  </si>
  <si>
    <t>3.5.1：L6 Fulfillment &amp;amp; MTD 目標達成狀況</t>
  </si>
  <si>
    <t>IEC_STD_V10 &gt;&gt; Analytics &gt;&gt; Dashboard &gt;&gt; 3：作業管理 &gt;&gt; 3.5：管理資材</t>
  </si>
  <si>
    <t>3.5.2：CTS 達標狀況</t>
  </si>
  <si>
    <t>3.5.3：庫齡及DOI 管理</t>
  </si>
  <si>
    <t>3.5.4：庫存價值分析</t>
  </si>
  <si>
    <t>3.5.5：需求預測準確率</t>
  </si>
  <si>
    <t>3.5.6：整體報廢金額分析</t>
  </si>
  <si>
    <t>4：資源管理</t>
  </si>
  <si>
    <t>4.1：管理營業規劃</t>
  </si>
  <si>
    <t>IEC_STD_V10 &gt;&gt; Analytics  &gt;&gt; Dashboard &gt;&gt; 4：資源管理</t>
  </si>
  <si>
    <t>IEC_STD_V10 &gt;&gt; Analytics &gt;&gt; Dashboard &gt;&gt; 4：資源管理</t>
  </si>
  <si>
    <t>4.2：管理PNL</t>
  </si>
  <si>
    <t>4.3：管理資產負債</t>
  </si>
  <si>
    <t>Management Report</t>
  </si>
  <si>
    <t>作業及報表</t>
  </si>
  <si>
    <t xml:space="preserve"> LCM-存貨之評價與表達</t>
  </si>
  <si>
    <t>IEC_STD_V10 &gt;&gt; Analytics  &gt;&gt; 作業及報表</t>
  </si>
  <si>
    <t>IEC_STD_V10 &gt;&gt; Analytics &gt;&gt; 作業及報表</t>
  </si>
  <si>
    <t>IECP2-DG-DataStandard-DEMO-v1.0.xlsx</t>
  </si>
  <si>
    <t>計數 - Name</t>
  </si>
  <si>
    <t>CateID</t>
  </si>
  <si>
    <t>CateDomain</t>
  </si>
  <si>
    <t>CateName</t>
  </si>
  <si>
    <t>Artifact_Type</t>
  </si>
  <si>
    <t>CateStewards</t>
  </si>
  <si>
    <t>Agenda</t>
  </si>
  <si>
    <t>Purpose</t>
  </si>
  <si>
    <t>Timing</t>
  </si>
  <si>
    <t>isShow</t>
  </si>
  <si>
    <t>Statistic by item</t>
  </si>
  <si>
    <t>Statistic</t>
  </si>
  <si>
    <t>Weekly</t>
  </si>
  <si>
    <t>isPSG</t>
  </si>
  <si>
    <t>Legend</t>
  </si>
  <si>
    <t>Value</t>
  </si>
  <si>
    <t>Statistic by item type</t>
  </si>
  <si>
    <t>Min Len</t>
  </si>
  <si>
    <t>Snapshot by item</t>
    <phoneticPr fontId="40" type="noConversion"/>
  </si>
  <si>
    <t>Q1</t>
  </si>
  <si>
    <t>Trend of data standardization</t>
  </si>
  <si>
    <t>Standardization Trend by Type</t>
  </si>
  <si>
    <t>Concept and item</t>
  </si>
  <si>
    <t>Q3</t>
  </si>
  <si>
    <t>isConcept</t>
  </si>
  <si>
    <t>加總 - 資料項</t>
  </si>
  <si>
    <t>加總 - 資料表</t>
  </si>
  <si>
    <t>SNAPDATE</t>
    <phoneticPr fontId="40" type="noConversion"/>
  </si>
  <si>
    <t>負責領域1</t>
  </si>
  <si>
    <t>層級</t>
  </si>
  <si>
    <t>資料表</t>
  </si>
  <si>
    <t>資料項</t>
  </si>
  <si>
    <t>IQR</t>
  </si>
  <si>
    <t>isOutlier</t>
  </si>
  <si>
    <t>Multi-Dimension Analysis</t>
  </si>
  <si>
    <t>Model Analysis</t>
  </si>
  <si>
    <t>P.3.9.0: 材料成本管理</t>
  </si>
  <si>
    <t>Quartile in Term Len</t>
  </si>
  <si>
    <t>L Bound</t>
  </si>
  <si>
    <t>Dist with Term Len</t>
  </si>
  <si>
    <t>Outlier with Term Length</t>
  </si>
  <si>
    <t>Outlier detection</t>
  </si>
  <si>
    <t>Phase</t>
  </si>
  <si>
    <t>業務定義</t>
  </si>
  <si>
    <t>平均值 - lenTerms</t>
  </si>
  <si>
    <t>U Bound</t>
  </si>
  <si>
    <t>計數 - lenTerms</t>
  </si>
  <si>
    <t>P.2.2.0: RFQ 管理</t>
  </si>
  <si>
    <t>Outlier with Term Len</t>
  </si>
  <si>
    <t>P.2.1.0: 產品營收與銷量達成率</t>
  </si>
  <si>
    <t>P.3.10.0: Forecast管理</t>
  </si>
  <si>
    <t>P.3.5.0: DOI 管理</t>
  </si>
  <si>
    <t>P.3.13.0: 良率管理</t>
  </si>
  <si>
    <t>0027</t>
  </si>
  <si>
    <t>0028</t>
  </si>
  <si>
    <t>0029</t>
  </si>
  <si>
    <t>0030</t>
  </si>
  <si>
    <t>0031</t>
  </si>
  <si>
    <t>0032</t>
  </si>
  <si>
    <t>0033</t>
  </si>
  <si>
    <t>0034</t>
  </si>
  <si>
    <t>0002</t>
  </si>
  <si>
    <t>0003</t>
  </si>
  <si>
    <t>0004</t>
  </si>
  <si>
    <t>0005</t>
  </si>
  <si>
    <t>0006</t>
  </si>
  <si>
    <t>Standardization Trend by Domain</t>
  </si>
  <si>
    <t>0007</t>
  </si>
  <si>
    <t>0008</t>
  </si>
  <si>
    <t>0009</t>
  </si>
  <si>
    <t>0010</t>
  </si>
  <si>
    <t>0011</t>
  </si>
  <si>
    <t>0012</t>
  </si>
  <si>
    <t>0019</t>
  </si>
  <si>
    <t>0020</t>
  </si>
  <si>
    <t>0021</t>
  </si>
  <si>
    <t>0022</t>
  </si>
  <si>
    <t>0023</t>
  </si>
  <si>
    <t>0024</t>
  </si>
  <si>
    <t>0025</t>
  </si>
  <si>
    <t>P.3.13.0: 材料成本管理</t>
  </si>
  <si>
    <t>0014</t>
  </si>
  <si>
    <t>0015</t>
  </si>
  <si>
    <t>0016</t>
  </si>
  <si>
    <t>0017</t>
  </si>
  <si>
    <t>ErrorIndicator</t>
    <phoneticPr fontId="4" type="noConversion"/>
  </si>
  <si>
    <t>termSeq</t>
  </si>
  <si>
    <t>termID</t>
  </si>
  <si>
    <t>加總 - ErrCount</t>
  </si>
  <si>
    <t>0001</t>
  </si>
  <si>
    <t>glossary_term</t>
  </si>
  <si>
    <t>&amp;quot;&amp;quot;</t>
  </si>
  <si>
    <t>General</t>
  </si>
  <si>
    <t>&amp;quot;N/A&amp;quot;</t>
  </si>
  <si>
    <t>代碼類</t>
  </si>
  <si>
    <t>文本類</t>
  </si>
  <si>
    <t>日期類</t>
  </si>
  <si>
    <t>Currency</t>
  </si>
  <si>
    <t>金額類</t>
  </si>
  <si>
    <t>數值類</t>
  </si>
  <si>
    <t>0013</t>
  </si>
  <si>
    <t>0018</t>
  </si>
  <si>
    <t>0026</t>
  </si>
  <si>
    <t>BU</t>
  </si>
  <si>
    <t>Count of 負責領域</t>
  </si>
  <si>
    <t>負責領域</t>
    <phoneticPr fontId="6" type="noConversion"/>
  </si>
  <si>
    <t>指定同義詞</t>
    <phoneticPr fontId="6" type="noConversion"/>
  </si>
  <si>
    <t>UDF04</t>
  </si>
  <si>
    <t>UDF05</t>
  </si>
  <si>
    <t>UDF06</t>
  </si>
  <si>
    <t>UDF07</t>
  </si>
  <si>
    <t>UDF08</t>
  </si>
  <si>
    <t>UDF09</t>
  </si>
  <si>
    <t>UDF10</t>
  </si>
  <si>
    <t>UDF11</t>
  </si>
  <si>
    <t>UDF12</t>
  </si>
  <si>
    <t>UDF13</t>
  </si>
  <si>
    <t>UDF14</t>
  </si>
  <si>
    <t>UDF15</t>
  </si>
  <si>
    <t>uniName</t>
  </si>
  <si>
    <t>Category</t>
    <phoneticPr fontId="4" type="noConversion"/>
  </si>
  <si>
    <t>Category-WKC</t>
    <phoneticPr fontId="4" type="noConversion"/>
  </si>
  <si>
    <t>TermNameMap</t>
    <phoneticPr fontId="4" type="noConversion"/>
  </si>
  <si>
    <t>Term Name</t>
    <phoneticPr fontId="4" type="noConversion"/>
  </si>
  <si>
    <t>Abbreviations</t>
    <phoneticPr fontId="4" type="noConversion"/>
  </si>
  <si>
    <t>Artifact Type</t>
    <phoneticPr fontId="4" type="noConversion"/>
  </si>
  <si>
    <t xml:space="preserve">Description </t>
    <phoneticPr fontId="4" type="noConversion"/>
  </si>
  <si>
    <t>Data Classes</t>
    <phoneticPr fontId="4" type="noConversion"/>
  </si>
  <si>
    <t>Classifications</t>
    <phoneticPr fontId="4" type="noConversion"/>
  </si>
  <si>
    <t>pk_POT</t>
    <phoneticPr fontId="6" type="noConversion"/>
  </si>
  <si>
    <t>idxTerms</t>
    <phoneticPr fontId="40" type="noConversion"/>
  </si>
  <si>
    <t>idxPart_Of_Terms</t>
    <phoneticPr fontId="40" type="noConversion"/>
  </si>
  <si>
    <t>idxRelated_Terms</t>
    <phoneticPr fontId="6" type="noConversion"/>
  </si>
  <si>
    <t>pkSynoyms</t>
  </si>
  <si>
    <t>cntPkSynoyms</t>
  </si>
  <si>
    <t>idxAltSynoyms</t>
    <phoneticPr fontId="6" type="noConversion"/>
  </si>
  <si>
    <t>idxSynoyms</t>
  </si>
  <si>
    <t>Part_Of_TermsMap</t>
    <phoneticPr fontId="40" type="noConversion"/>
  </si>
  <si>
    <t>Part_Of_Terms-WKC</t>
    <phoneticPr fontId="40" type="noConversion"/>
  </si>
  <si>
    <t>termIDpk</t>
    <phoneticPr fontId="6" type="noConversion"/>
  </si>
  <si>
    <t>termID</t>
    <phoneticPr fontId="6" type="noConversion"/>
  </si>
  <si>
    <t>custom_Formula</t>
    <phoneticPr fontId="6" type="noConversion"/>
  </si>
  <si>
    <t>custom_DataType</t>
    <phoneticPr fontId="6" type="noConversion"/>
  </si>
  <si>
    <t>custom_Relative</t>
    <phoneticPr fontId="6" type="noConversion"/>
  </si>
  <si>
    <t>Classifi-Category</t>
    <phoneticPr fontId="4" type="noConversion"/>
  </si>
  <si>
    <r>
      <rPr>
        <b/>
        <sz val="14"/>
        <color theme="0"/>
        <rFont val="Calibri"/>
        <family val="2"/>
      </rPr>
      <t>Classification Name</t>
    </r>
    <r>
      <rPr>
        <sz val="14"/>
        <color theme="0"/>
        <rFont val="Calibri"/>
        <family val="2"/>
        <charset val="136"/>
        <scheme val="minor"/>
      </rPr>
      <t xml:space="preserve">
</t>
    </r>
    <phoneticPr fontId="4" type="noConversion"/>
  </si>
  <si>
    <t>UniqueTermNameMap</t>
    <phoneticPr fontId="4" type="noConversion"/>
  </si>
  <si>
    <t>UniqueTermName</t>
    <phoneticPr fontId="4" type="noConversion"/>
  </si>
  <si>
    <t xml:space="preserve">Classifi-Description </t>
    <phoneticPr fontId="4" type="noConversion"/>
  </si>
  <si>
    <t>Parent Classification</t>
    <phoneticPr fontId="4" type="noConversion"/>
  </si>
  <si>
    <t>mapTableName</t>
  </si>
  <si>
    <t>mapColumnName</t>
  </si>
  <si>
    <t>TableName</t>
    <phoneticPr fontId="4" type="noConversion"/>
  </si>
  <si>
    <t>ColumnName</t>
    <phoneticPr fontId="4" type="noConversion"/>
  </si>
  <si>
    <t>idxTaskID</t>
  </si>
  <si>
    <t>DCpk</t>
    <phoneticPr fontId="4" type="noConversion"/>
  </si>
  <si>
    <t>DCpk-term</t>
    <phoneticPr fontId="4" type="noConversion"/>
  </si>
  <si>
    <t>DC-SEQ</t>
    <phoneticPr fontId="6" type="noConversion"/>
  </si>
  <si>
    <t>DC-ID</t>
    <phoneticPr fontId="6" type="noConversion"/>
  </si>
  <si>
    <t>DC-uniName</t>
    <phoneticPr fontId="4" type="noConversion"/>
  </si>
  <si>
    <t>DC-Type</t>
    <phoneticPr fontId="6" type="noConversion"/>
  </si>
  <si>
    <t>DC-Category</t>
    <phoneticPr fontId="4" type="noConversion"/>
  </si>
  <si>
    <t>DC-Business terms</t>
    <phoneticPr fontId="4" type="noConversion"/>
  </si>
  <si>
    <t>DC-Steward</t>
    <phoneticPr fontId="4" type="noConversion"/>
  </si>
  <si>
    <t>DC-Description</t>
    <phoneticPr fontId="4" type="noConversion"/>
  </si>
  <si>
    <t>DC-RegClean</t>
    <phoneticPr fontId="6" type="noConversion"/>
  </si>
  <si>
    <t>DC-RegUppper</t>
    <phoneticPr fontId="6" type="noConversion"/>
  </si>
  <si>
    <t>DC-RegEx</t>
    <phoneticPr fontId="6" type="noConversion"/>
  </si>
  <si>
    <t>DC-Term</t>
    <phoneticPr fontId="6" type="noConversion"/>
  </si>
  <si>
    <t>DC-UDFF1</t>
    <phoneticPr fontId="6" type="noConversion"/>
  </si>
  <si>
    <t>DC-Colpk</t>
    <phoneticPr fontId="6" type="noConversion"/>
  </si>
  <si>
    <t>DC-idxType</t>
    <phoneticPr fontId="6" type="noConversion"/>
  </si>
  <si>
    <t>isShow</t>
    <phoneticPr fontId="6" type="noConversion"/>
  </si>
  <si>
    <t>isPSG</t>
    <phoneticPr fontId="6" type="noConversion"/>
  </si>
  <si>
    <t>isTermUnique</t>
    <phoneticPr fontId="6" type="noConversion"/>
  </si>
  <si>
    <t>isDCUnique</t>
    <phoneticPr fontId="6" type="noConversion"/>
  </si>
  <si>
    <t>isDCcolUnique</t>
    <phoneticPr fontId="6" type="noConversion"/>
  </si>
  <si>
    <t>cntConcept</t>
  </si>
  <si>
    <t>Status</t>
    <phoneticPr fontId="6" type="noConversion"/>
  </si>
  <si>
    <t>warnStatus</t>
  </si>
  <si>
    <t>warnTerm-Naming</t>
  </si>
  <si>
    <t>warnSynoym-NotFound</t>
    <phoneticPr fontId="6" type="noConversion"/>
  </si>
  <si>
    <t>warnSynoym-Duplicate</t>
  </si>
  <si>
    <t>warnSynoym-chkTask</t>
  </si>
  <si>
    <t>errChkDataType-Prop-Relationship</t>
    <phoneticPr fontId="6" type="noConversion"/>
  </si>
  <si>
    <t>ErrCheck</t>
    <phoneticPr fontId="6" type="noConversion"/>
  </si>
  <si>
    <t>ErrMessage</t>
    <phoneticPr fontId="6" type="noConversion"/>
  </si>
  <si>
    <t>ErrCount</t>
    <phoneticPr fontId="6" type="noConversion"/>
  </si>
  <si>
    <t>lenTerms</t>
  </si>
  <si>
    <t>Sensitivity</t>
    <phoneticPr fontId="6" type="noConversion"/>
  </si>
  <si>
    <t>data_class</t>
  </si>
  <si>
    <t>CMN &gt;&gt; AutoAssign</t>
  </si>
  <si>
    <t>Date</t>
  </si>
  <si>
    <t>-01</t>
  </si>
  <si>
    <t>^()$</t>
  </si>
  <si>
    <t>-02</t>
  </si>
  <si>
    <t>-03</t>
  </si>
  <si>
    <t>-04</t>
  </si>
  <si>
    <t>-05</t>
  </si>
  <si>
    <t>-06</t>
  </si>
  <si>
    <t>-07</t>
  </si>
  <si>
    <t>-08</t>
  </si>
  <si>
    <t>-09</t>
  </si>
  <si>
    <t>-10</t>
  </si>
  <si>
    <t>-11</t>
  </si>
  <si>
    <t>-12</t>
  </si>
  <si>
    <t>-13</t>
  </si>
  <si>
    <t>-14</t>
  </si>
  <si>
    <t>-15</t>
  </si>
  <si>
    <t>-16</t>
  </si>
  <si>
    <t>-17</t>
  </si>
  <si>
    <t>-18</t>
  </si>
  <si>
    <t>-19</t>
  </si>
  <si>
    <t>-20</t>
  </si>
  <si>
    <t>-21</t>
  </si>
  <si>
    <t>-22</t>
  </si>
  <si>
    <t>-23</t>
  </si>
  <si>
    <t>-24</t>
  </si>
  <si>
    <t>比例類</t>
  </si>
  <si>
    <t>-25</t>
  </si>
  <si>
    <t>-26</t>
  </si>
  <si>
    <t>-27</t>
  </si>
  <si>
    <t>-28</t>
  </si>
  <si>
    <t>-29</t>
  </si>
  <si>
    <t>-30</t>
  </si>
  <si>
    <t>-31</t>
  </si>
  <si>
    <t>-32</t>
  </si>
  <si>
    <t>-33</t>
  </si>
  <si>
    <t>-34</t>
  </si>
  <si>
    <t>warnTerm-EngChCompare,</t>
  </si>
  <si>
    <t>編碼類</t>
  </si>
  <si>
    <t>Month</t>
  </si>
  <si>
    <t>&amp;quot;Category&amp;quot;</t>
  </si>
  <si>
    <t>備註</t>
  </si>
  <si>
    <t>註記類</t>
  </si>
  <si>
    <t>資料來源Property</t>
  </si>
  <si>
    <t>日期時間類</t>
  </si>
  <si>
    <t>IEC_STD_V10 &gt;&gt; Common &gt;&gt; AutoMetaData</t>
  </si>
  <si>
    <t>:</t>
  </si>
  <si>
    <t xml:space="preserve">Description </t>
  </si>
  <si>
    <t>#N/A</t>
  </si>
  <si>
    <t>Classifi-Category</t>
  </si>
  <si>
    <t xml:space="preserve">Classification Name
</t>
  </si>
  <si>
    <t xml:space="preserve">Classifi-Description </t>
  </si>
  <si>
    <t>Parent Classification</t>
  </si>
  <si>
    <t>isDCUnique</t>
  </si>
  <si>
    <t>ParentDataClass</t>
  </si>
  <si>
    <t>DC-RegEx</t>
  </si>
  <si>
    <t>uniName</t>
    <phoneticPr fontId="4" type="noConversion"/>
  </si>
  <si>
    <t xml:space="preserve"> Category</t>
    <phoneticPr fontId="4" type="noConversion"/>
  </si>
  <si>
    <t>Steward</t>
    <phoneticPr fontId="4" type="noConversion"/>
  </si>
  <si>
    <t>Description</t>
    <phoneticPr fontId="4" type="noConversion"/>
  </si>
  <si>
    <t>Example</t>
    <phoneticPr fontId="4" type="noConversion"/>
  </si>
  <si>
    <t>Type</t>
    <phoneticPr fontId="4" type="noConversion"/>
  </si>
  <si>
    <t>ListedValue</t>
    <phoneticPr fontId="4" type="noConversion"/>
  </si>
  <si>
    <t>RefData</t>
    <phoneticPr fontId="4" type="noConversion"/>
  </si>
  <si>
    <t>Data_RegEx</t>
    <phoneticPr fontId="4" type="noConversion"/>
  </si>
  <si>
    <t>Threshold(%)</t>
    <phoneticPr fontId="4" type="noConversion"/>
  </si>
  <si>
    <t>CaseSensitive</t>
    <phoneticPr fontId="4" type="noConversion"/>
  </si>
  <si>
    <t>ExactSpacing</t>
    <phoneticPr fontId="4" type="noConversion"/>
  </si>
  <si>
    <t>WholeWords</t>
    <phoneticPr fontId="4" type="noConversion"/>
  </si>
  <si>
    <t>RegEx</t>
    <phoneticPr fontId="4" type="noConversion"/>
  </si>
  <si>
    <t>Date</t>
    <phoneticPr fontId="4" type="noConversion"/>
  </si>
  <si>
    <t>Number</t>
    <phoneticPr fontId="4" type="noConversion"/>
  </si>
  <si>
    <t>Text</t>
    <phoneticPr fontId="4" type="noConversion"/>
  </si>
  <si>
    <t>Time</t>
    <phoneticPr fontId="4" type="noConversion"/>
  </si>
  <si>
    <t>TimeStamp</t>
    <phoneticPr fontId="4" type="noConversion"/>
  </si>
  <si>
    <t>min</t>
    <phoneticPr fontId="4" type="noConversion"/>
  </si>
  <si>
    <t>Max</t>
    <phoneticPr fontId="4" type="noConversion"/>
  </si>
  <si>
    <t>P1</t>
    <phoneticPr fontId="4" type="noConversion"/>
  </si>
  <si>
    <t>P2</t>
    <phoneticPr fontId="4" type="noConversion"/>
  </si>
  <si>
    <t>P3</t>
    <phoneticPr fontId="4" type="noConversion"/>
  </si>
  <si>
    <t>P4</t>
    <phoneticPr fontId="4" type="noConversion"/>
  </si>
  <si>
    <t>T1</t>
    <phoneticPr fontId="4" type="noConversion"/>
  </si>
  <si>
    <t>T2</t>
  </si>
  <si>
    <t>T3</t>
  </si>
  <si>
    <t>T4</t>
  </si>
  <si>
    <t>Quantity</t>
  </si>
  <si>
    <t>ListedValue</t>
  </si>
  <si>
    <t>A,B,C,D</t>
    <phoneticPr fontId="4" type="noConversion"/>
  </si>
  <si>
    <t>V</t>
  </si>
  <si>
    <t xml:space="preserve"> &gt;&gt; DataClass_1</t>
  </si>
  <si>
    <t>Identifier</t>
  </si>
  <si>
    <t>Code</t>
    <phoneticPr fontId="4" type="noConversion"/>
  </si>
  <si>
    <t>Indicator</t>
  </si>
  <si>
    <t>Percentage</t>
  </si>
  <si>
    <t>時間類</t>
  </si>
  <si>
    <t>YN類</t>
    <phoneticPr fontId="4" type="noConversion"/>
  </si>
  <si>
    <t>TBD</t>
    <phoneticPr fontId="4" type="noConversion"/>
  </si>
  <si>
    <t>Business Start</t>
  </si>
  <si>
    <t>Business End</t>
  </si>
  <si>
    <t>Secondary Categories</t>
  </si>
  <si>
    <t>Parent Data Class</t>
  </si>
  <si>
    <t>Status</t>
    <phoneticPr fontId="40" type="noConversion"/>
  </si>
  <si>
    <t>Account Number</t>
  </si>
  <si>
    <t>A value representing an Account Number.</t>
  </si>
  <si>
    <t>Address  Line 3</t>
  </si>
  <si>
    <t>Address Line 3 of a multi-line address.</t>
  </si>
  <si>
    <t>Address Line 1</t>
  </si>
  <si>
    <t>Address Line 1 of a multi-line address.</t>
  </si>
  <si>
    <t>Address Line 2</t>
  </si>
  <si>
    <t>Address Line 2 of a multi-line address.</t>
  </si>
  <si>
    <t>Airport Code</t>
  </si>
  <si>
    <t>A string representing the IATA airport code.</t>
  </si>
  <si>
    <t>American Express Card</t>
  </si>
  <si>
    <t>A 16-18 character number that identifies an American Express credit card account.</t>
  </si>
  <si>
    <t>Credit Card Number</t>
  </si>
  <si>
    <t>BIC</t>
  </si>
  <si>
    <t>Bank Identifier Code.</t>
  </si>
  <si>
    <t>Boolean</t>
  </si>
  <si>
    <t>Numeric or alpha code for boolean values. Either 0 or 1, or True or False, Yes or No.</t>
  </si>
  <si>
    <t>Canada Post Code</t>
  </si>
  <si>
    <t>A system of postal codes that are used by Canada Post.</t>
  </si>
  <si>
    <t>Canada Province Code</t>
  </si>
  <si>
    <t>Two-letter alphabetic codes that are used to identify Canada provinces.</t>
  </si>
  <si>
    <t>Canada Province Name</t>
  </si>
  <si>
    <t>Specifies the name of Canada Provinces and territories.</t>
  </si>
  <si>
    <t>Canadian Social Insurance Number (SIN)</t>
  </si>
  <si>
    <t>A social insurance number (SIN) is a number issued in Canada to administer various government programs.</t>
  </si>
  <si>
    <t>City</t>
  </si>
  <si>
    <t>A place name such as a city or town.</t>
  </si>
  <si>
    <t>Code</t>
  </si>
  <si>
    <t xml:space="preserve">System-defined data values from a domain data value set, each of which has a specific meaning, for example, product status codes. </t>
  </si>
  <si>
    <t>Color</t>
  </si>
  <si>
    <t>A string representing color.</t>
  </si>
  <si>
    <t>Commercial and Government Entity Code</t>
  </si>
  <si>
    <t>A string of length five characters representing the CAGE code.</t>
  </si>
  <si>
    <t>Computer Host Name</t>
  </si>
  <si>
    <t>Hostname is a label that is assigned to a device connected to a computer network and is used to identify the device.</t>
  </si>
  <si>
    <t>Country Code</t>
  </si>
  <si>
    <t>A standard code defined for most of the countries and dependent areas in the world.</t>
  </si>
  <si>
    <t>Country Name</t>
  </si>
  <si>
    <t>Specifies the name of any country.</t>
  </si>
  <si>
    <t>Credit Card Expiration Date</t>
  </si>
  <si>
    <t>A date value in format month/year representing a credit card expiration date.</t>
  </si>
  <si>
    <t>Credit Card Number.</t>
  </si>
  <si>
    <t>TBD</t>
    <phoneticPr fontId="40" type="noConversion"/>
  </si>
  <si>
    <t>Credit Card Validation Number</t>
  </si>
  <si>
    <t>A 3 or 4 digits number representing a credit card validation number.</t>
  </si>
  <si>
    <t>A number followed or following a currency symbol.</t>
  </si>
  <si>
    <t>Y</t>
    <phoneticPr fontId="40" type="noConversion"/>
  </si>
  <si>
    <t>Current Procedural Terminology</t>
  </si>
  <si>
    <t>CPT medical code set.</t>
  </si>
  <si>
    <t>Customer Number</t>
  </si>
  <si>
    <t>A value representing a customer Number.</t>
  </si>
  <si>
    <t>datahub_class</t>
  </si>
  <si>
    <t>datahub_term</t>
  </si>
  <si>
    <t>Data values which are specific date, time, or duration references, for example, a product order date.</t>
  </si>
  <si>
    <t>Date of Birth</t>
  </si>
  <si>
    <t>Data values which are dates, and likely to represent a date of birth.</t>
  </si>
  <si>
    <t>Diners Club Card</t>
  </si>
  <si>
    <t>A 15-18 character number that identifies a Diners Club credit card account.</t>
  </si>
  <si>
    <t>Discover Card</t>
  </si>
  <si>
    <t>A 17-18 character number that identifies a Discover Card credit card account.</t>
  </si>
  <si>
    <t>Driver's License</t>
  </si>
  <si>
    <t>A string representing a driver license.</t>
  </si>
  <si>
    <t>DUNS Number</t>
  </si>
  <si>
    <t>A unique numeric identifier assigned by Dun &amp; Bradstreet (D&amp;B) to a business entity.</t>
  </si>
  <si>
    <t>An email address identifies an email box to which email messages are delivered.</t>
  </si>
  <si>
    <t>Employment Status</t>
  </si>
  <si>
    <t>A string representing employment status.</t>
  </si>
  <si>
    <t>Ethnicity</t>
  </si>
  <si>
    <t>A string representing ethnicity/ethnic group.</t>
  </si>
  <si>
    <t>Eye Color</t>
  </si>
  <si>
    <t>A string representing eye color.</t>
  </si>
  <si>
    <t>First Name of an individual.</t>
  </si>
  <si>
    <t>Fortune 1000 Company</t>
  </si>
  <si>
    <t>A string representing the name of a company from the Fortune 1000 list.</t>
  </si>
  <si>
    <t>Organization Name</t>
  </si>
  <si>
    <t>French INSEE Number</t>
  </si>
  <si>
    <t>The INSEE code is a numerical indexing code used by the French National Institute for Statistics and Economic Studies (INSEE) to identify various entities, including communes, d?穢partements.</t>
  </si>
  <si>
    <t>An alpha code setting for gender. Either M or F, or Male or Female.</t>
  </si>
  <si>
    <t>Geographic Coordinates</t>
  </si>
  <si>
    <t>A string representing the longitude and latitude in degrees.</t>
  </si>
  <si>
    <t>Germany Vehicle Registration Number</t>
  </si>
  <si>
    <t>A string representing a registration number for a German car.</t>
  </si>
  <si>
    <t>Hair Color</t>
  </si>
  <si>
    <t>A string representing hair color.</t>
  </si>
  <si>
    <t>Health Insurance Claim Number</t>
  </si>
  <si>
    <t>A code assigned by the Social Security Administration to an individual for the purpose of identifying him/her as a Medicare beneficiary.</t>
  </si>
  <si>
    <t>Hobby/Leisure Activity</t>
  </si>
  <si>
    <t>A string representing hobby, interest, enthusiasm or pastime of a person.</t>
  </si>
  <si>
    <t>Honorific</t>
  </si>
  <si>
    <t>Salutation of a person added before the first name (name prefix).</t>
  </si>
  <si>
    <t>IBAN</t>
  </si>
  <si>
    <t>A string representing an International Bank Account Number.</t>
  </si>
  <si>
    <t>ICD-10</t>
  </si>
  <si>
    <t>The 10th revision of the International Statistical Classification of Diseases and Related Health Problems, a medical classification list by the World Health Organization (WHO)</t>
  </si>
  <si>
    <t xml:space="preserve">Non-intelligent data values that are typically unique, and are used to reference a specific entity, for example, a product number. </t>
  </si>
  <si>
    <t>INCO Terms (International Commercial Terms)</t>
  </si>
  <si>
    <t>A three characters string representing INCO Terms.</t>
  </si>
  <si>
    <t>Code values that have only two mutually-exclusive values in the domain set, for example, a product Make/Buy indicator, that are often called Flags.</t>
  </si>
  <si>
    <t>Individual Taxpayer Identification Number (ITIN)</t>
  </si>
  <si>
    <t>Nine digit tax processing number issued by the Internal Revenue Service (IRS) to individuals who are required to have a U.S. taxpayer identification number but who do not have, and are not eligible to obtain a SSN.</t>
  </si>
  <si>
    <t>International Mobile Equipment Identity (IMEI)</t>
  </si>
  <si>
    <t>A Unique 15-digit serial number given to every mobile phone which can then be used to check information such as the phone's Country of Origin, the Manufacturer and its Model Number.</t>
  </si>
  <si>
    <t>International Securities Identification Number (ISIN)</t>
  </si>
  <si>
    <t>An International Securities Identification Number (ISIN) uniquely identifies a security.</t>
  </si>
  <si>
    <t>International Standard Book Number (ISBN)</t>
  </si>
  <si>
    <t>The International Standard Book Number (ISBN) is a 13-digit number assigned by standard book numbering agencies to control and facilitate activities within the publishing industry.</t>
  </si>
  <si>
    <t>International Standard Industrial Classification</t>
  </si>
  <si>
    <t>A string representing International Standard Industrial Classification of All Economic Activities.</t>
  </si>
  <si>
    <t>Internet Protocol Address</t>
  </si>
  <si>
    <t>An Internet Protocol address (IP address) is a numerical label assigned to each device (e.g., computer, printer) participating in a computer network that uses the Internet Protocol for communication.</t>
  </si>
  <si>
    <t>Internet Protocol Version 6 Address</t>
  </si>
  <si>
    <t>Internet Protocol version 6 (IPv6) is the latest version of the Internet Protocol.</t>
  </si>
  <si>
    <t>Ireland Eircode</t>
  </si>
  <si>
    <t>A system of postal codes that are used by An Post, Ireland's postal service.</t>
  </si>
  <si>
    <t>ISO 3166-2 Code</t>
  </si>
  <si>
    <t>A string representing ISO 3166-2 code of state/province of a country.</t>
  </si>
  <si>
    <t>Italian Fiscal Code</t>
  </si>
  <si>
    <t xml:space="preserve">The Italian fiscal code card, officially known as Italy's Codice Fiscale, is the tax code card in Italy, </t>
  </si>
  <si>
    <t>Japan Credit Bureau (JCB)</t>
  </si>
  <si>
    <t xml:space="preserve">A 17-18 character number that identifies a Japanese Credit Bureau (JCB) credit card account. </t>
  </si>
  <si>
    <t>Language Code or Name</t>
  </si>
  <si>
    <t>Language Code or Name as per ISO 639 specification (International Organization for Standardization)</t>
  </si>
  <si>
    <t>Last Name of an individual.</t>
  </si>
  <si>
    <t>Latitude</t>
  </si>
  <si>
    <t>A decimal number or a string representing the latitude in degrees.</t>
  </si>
  <si>
    <t>Legal Marital/Civil Status.</t>
  </si>
  <si>
    <t>A string representing marital/civil status.</t>
  </si>
  <si>
    <t>Longitude</t>
  </si>
  <si>
    <t>A decimal number or a string representing the longitude in degrees.</t>
  </si>
  <si>
    <t>Mac Address</t>
  </si>
  <si>
    <t>A media access control address (MAC address) of a computer is a unique identifier assigned to network interfaces for communications.</t>
  </si>
  <si>
    <t>Master Card</t>
  </si>
  <si>
    <t>A 17-18 character number that identifies a Master Card credit card account.</t>
  </si>
  <si>
    <t>Middle Name</t>
  </si>
  <si>
    <t>Middle Name of an individual.</t>
  </si>
  <si>
    <t>A string or integer value representing a month in a date.</t>
  </si>
  <si>
    <t>Name Suffix</t>
  </si>
  <si>
    <t>A string representing a Name Suffix</t>
  </si>
  <si>
    <t>NoClassDetected</t>
  </si>
  <si>
    <t>No Data Class was detected for the value(s) during analysis of the given column.</t>
  </si>
  <si>
    <t>A string representing the name of an Organization.</t>
  </si>
  <si>
    <t>Passport Number</t>
  </si>
  <si>
    <t>Passport number is the unique ID assigned to a travel document, usually issued by the government of a nation, that certifies the identity and nationality of its holder for the purpose of international travel.</t>
  </si>
  <si>
    <t>A number representing a percentage.</t>
  </si>
  <si>
    <t>Person Name</t>
  </si>
  <si>
    <t>Name of an individual.</t>
  </si>
  <si>
    <t>Political Party</t>
  </si>
  <si>
    <t>A string representing a Political Party.</t>
  </si>
  <si>
    <t>Numerical data values that could be used in a computation, for example, a product price.</t>
  </si>
  <si>
    <t>A String representing a relationship between two or more people.</t>
  </si>
  <si>
    <t>Religion</t>
  </si>
  <si>
    <t>String representing a religion.</t>
  </si>
  <si>
    <t>Routing Transit Number</t>
  </si>
  <si>
    <t>A nine digit code, used in the United States, identifying financial institutions.</t>
  </si>
  <si>
    <t>Spanish Fiscal Identification Number</t>
  </si>
  <si>
    <t>The NIF is the Spanish tax identification number.</t>
  </si>
  <si>
    <t>State/Province Name</t>
  </si>
  <si>
    <t>A string representing a state/province name of a country.</t>
  </si>
  <si>
    <t>Temperature</t>
  </si>
  <si>
    <t>A number representing a temperature.</t>
  </si>
  <si>
    <t>TestClass</t>
  </si>
  <si>
    <t>his is [an example](http://example.com/ "Title") inline link.
[This link](http://example.net/) has no title attribute.</t>
  </si>
  <si>
    <t>Free-form alphanumeric data values from an unlimited domain set, for example, a product description.</t>
  </si>
  <si>
    <t>UK National Insurance Number</t>
  </si>
  <si>
    <t>It is a number used in the United Kingdom (UK) in the administration of the National Insurance or Social Security System.</t>
  </si>
  <si>
    <t>UK Post Code</t>
  </si>
  <si>
    <t>A system of postal codes that are used by UK's Royal Mail.</t>
  </si>
  <si>
    <t>UK Province Code</t>
  </si>
  <si>
    <t>Two-letter alphabetic codes that are used to identify UK provinces.</t>
  </si>
  <si>
    <t>Uniform Resource Locator</t>
  </si>
  <si>
    <t>A URL is one type of Uniform Resource Identifier (URI); the generic term for all types of names and addresses that refer to objects on the World Wide Web.</t>
  </si>
  <si>
    <t>Universal Product Code (UPC)</t>
  </si>
  <si>
    <t>The Universal Product Code (UPC) is a barcode symbology that is widely used in many countries, for tracking trade items in stores.</t>
  </si>
  <si>
    <t>US County</t>
  </si>
  <si>
    <t>A string representing a United States county name.</t>
  </si>
  <si>
    <t>US Employer Identification Number</t>
  </si>
  <si>
    <t>Nine digit number to identify US employer, typically in nn-nnnnnnn format with dash (-) being optional. IRS lists valid two digit prefixes at their site.</t>
  </si>
  <si>
    <t>US National Drug Code</t>
  </si>
  <si>
    <t>10 digit code to identify US National Drug Code (NDC) represented either in 4-4-3, 5-3-2 or 5-4-1, often without dashes. UPC-A bar code of NDC coded product package embeds its NDC code.</t>
  </si>
  <si>
    <t>US Phone Number</t>
  </si>
  <si>
    <t>US Phone Number is a string of specific numbers that a telephone or cell phone user can dial to reach another telephone or mobile phone in the United States (US).</t>
  </si>
  <si>
    <t>US Social Security Number</t>
  </si>
  <si>
    <t>In the United States, a Social Security number (SSN) is a unique nine-digit number issued to U.S. citizens, permanent residents, and temporary (working) residents.</t>
  </si>
  <si>
    <t>US Social Security Number Last 4</t>
  </si>
  <si>
    <t>The last four digits of a United States Social Security Number (SSN).</t>
  </si>
  <si>
    <t>US Standard Industrial Classification</t>
  </si>
  <si>
    <t>A 4-digit number used to classify industries in the United States.</t>
  </si>
  <si>
    <t>US State Capital Name</t>
  </si>
  <si>
    <t>Specifies the name of U.S. states and territories Capitals.</t>
  </si>
  <si>
    <t>US State Code</t>
  </si>
  <si>
    <t>Two-letter alphabetic codes used to identify U.S. states and certain other associated areas.</t>
  </si>
  <si>
    <t>US State Name</t>
  </si>
  <si>
    <t>Specifies the name of U.S. states and territories.</t>
  </si>
  <si>
    <t>US Street Name</t>
  </si>
  <si>
    <t>A string representing a street name in the US.</t>
  </si>
  <si>
    <t>US Zip Code</t>
  </si>
  <si>
    <t>US ZIP codes are a system of postal codes used by the United States Postal Service (USPS) since 1963.</t>
  </si>
  <si>
    <t>Vehicle Identification Number (VIN)</t>
  </si>
  <si>
    <t>A vehicle identification number (VIN), also called a chassis number, is a unique code, including a serial number, used by the automotive industry to identify individual motor vehicles.</t>
  </si>
  <si>
    <t>VISA Card</t>
  </si>
  <si>
    <t>A 17-18 character number that identifies a VISA credit card account.</t>
  </si>
  <si>
    <t>Protection of Sensitive Information</t>
  </si>
  <si>
    <t>policy</t>
  </si>
  <si>
    <t>Data Privacy</t>
  </si>
  <si>
    <t xml:space="preserve">This policy governs data classified as sensitive information as defined by government and industry regulations as designated by the Office of Data Governance. </t>
    <phoneticPr fontId="40" type="noConversion"/>
  </si>
  <si>
    <t>Purpose</t>
    <phoneticPr fontId="40" type="noConversion"/>
  </si>
  <si>
    <t>Role</t>
    <phoneticPr fontId="40" type="noConversion"/>
  </si>
  <si>
    <t>Connection</t>
    <phoneticPr fontId="40" type="noConversion"/>
  </si>
  <si>
    <t>Source data connection</t>
    <phoneticPr fontId="40" type="noConversion"/>
  </si>
  <si>
    <t>User</t>
    <phoneticPr fontId="40" type="noConversion"/>
  </si>
  <si>
    <t>Finance</t>
  </si>
  <si>
    <t>Data Sterward</t>
    <phoneticPr fontId="40" type="noConversion"/>
  </si>
  <si>
    <t>Data Engineer</t>
    <phoneticPr fontId="40" type="noConversion"/>
  </si>
  <si>
    <t>User ID</t>
    <phoneticPr fontId="40" type="noConversion"/>
  </si>
  <si>
    <t>技術窗口</t>
  </si>
  <si>
    <t>HR</t>
    <phoneticPr fontId="4" type="noConversion"/>
  </si>
  <si>
    <t>DataZone</t>
    <phoneticPr fontId="40" type="noConversion"/>
  </si>
  <si>
    <t>PublishZone</t>
    <phoneticPr fontId="40" type="noConversion"/>
  </si>
  <si>
    <t>RD</t>
    <phoneticPr fontId="4" type="noConversion"/>
  </si>
  <si>
    <t>SCM</t>
    <phoneticPr fontId="4" type="noConversion"/>
  </si>
  <si>
    <t>HR</t>
    <phoneticPr fontId="40" type="noConversion"/>
  </si>
  <si>
    <t>Seq</t>
  </si>
  <si>
    <t>ChineseName</t>
  </si>
  <si>
    <t>LE</t>
  </si>
  <si>
    <t>Module</t>
  </si>
  <si>
    <t>MajorTeam</t>
  </si>
  <si>
    <t>Major Role</t>
  </si>
  <si>
    <t>Unique</t>
  </si>
  <si>
    <t>TEL-TW</t>
  </si>
  <si>
    <t>Ext</t>
  </si>
  <si>
    <t>E-mail</t>
  </si>
  <si>
    <t>Department</t>
  </si>
  <si>
    <t>LastUpd</t>
  </si>
  <si>
    <t>護照英文</t>
  </si>
  <si>
    <t>權限</t>
  </si>
  <si>
    <t>isRemote</t>
  </si>
  <si>
    <t>Group</t>
  </si>
  <si>
    <t>專案管理</t>
  </si>
  <si>
    <t>產品分析</t>
  </si>
  <si>
    <t>行銷分析</t>
  </si>
  <si>
    <t>系統分析</t>
  </si>
  <si>
    <t>UDF7</t>
  </si>
  <si>
    <t>UDF8</t>
  </si>
  <si>
    <t>Abe Yang</t>
    <phoneticPr fontId="46" type="noConversion"/>
  </si>
  <si>
    <t>楊長良</t>
    <phoneticPr fontId="46" type="noConversion"/>
  </si>
  <si>
    <t>Inventec</t>
    <phoneticPr fontId="46" type="noConversion"/>
  </si>
  <si>
    <t>SAP</t>
  </si>
  <si>
    <t>IT</t>
  </si>
  <si>
    <t>IT</t>
    <phoneticPr fontId="46" type="noConversion"/>
  </si>
  <si>
    <t>Yang.Abe@inventec.com</t>
  </si>
  <si>
    <t>Alan Yang</t>
    <phoneticPr fontId="46" type="noConversion"/>
  </si>
  <si>
    <r>
      <t>楊俊英</t>
    </r>
    <r>
      <rPr>
        <sz val="12"/>
        <color theme="1"/>
        <rFont val="Helvetica Neue"/>
        <family val="2"/>
      </rPr>
      <t> </t>
    </r>
  </si>
  <si>
    <t>PMO</t>
    <phoneticPr fontId="46" type="noConversion"/>
  </si>
  <si>
    <t>BA</t>
  </si>
  <si>
    <t>RD</t>
    <phoneticPr fontId="46" type="noConversion"/>
  </si>
  <si>
    <t>Yang.Alan@inventec.com</t>
  </si>
  <si>
    <t>Albert Chen</t>
  </si>
  <si>
    <t>陳彥呈</t>
  </si>
  <si>
    <t>DG</t>
  </si>
  <si>
    <t>數位中心</t>
  </si>
  <si>
    <t>chen.albertyc@inventec.com</t>
  </si>
  <si>
    <t>Alex Lee</t>
    <phoneticPr fontId="46" type="noConversion"/>
  </si>
  <si>
    <r>
      <t>李明倫</t>
    </r>
    <r>
      <rPr>
        <sz val="12"/>
        <color theme="1"/>
        <rFont val="Helvetica Neue"/>
        <family val="2"/>
      </rPr>
      <t> </t>
    </r>
  </si>
  <si>
    <t>BU1</t>
    <phoneticPr fontId="46" type="noConversion"/>
  </si>
  <si>
    <t>PM(HPE)</t>
    <phoneticPr fontId="46" type="noConversion"/>
  </si>
  <si>
    <t>Lee.AlexML@inventec.com</t>
  </si>
  <si>
    <t>Andy Hsu</t>
    <phoneticPr fontId="46" type="noConversion"/>
  </si>
  <si>
    <t>BU5</t>
    <phoneticPr fontId="46" type="noConversion"/>
  </si>
  <si>
    <t>BA</t>
    <phoneticPr fontId="46" type="noConversion"/>
  </si>
  <si>
    <t>BU5 業務五處</t>
    <phoneticPr fontId="46" type="noConversion"/>
  </si>
  <si>
    <t> hsu.andy@inventec.com</t>
  </si>
  <si>
    <t>Annie Yang</t>
    <phoneticPr fontId="46" type="noConversion"/>
  </si>
  <si>
    <t>IBM</t>
    <phoneticPr fontId="46" type="noConversion"/>
  </si>
  <si>
    <t>RPT</t>
    <phoneticPr fontId="46" type="noConversion"/>
  </si>
  <si>
    <t>iX-Package Consultant</t>
    <phoneticPr fontId="46" type="noConversion"/>
  </si>
  <si>
    <t>Annie.Yang@ibm.com</t>
    <phoneticPr fontId="46" type="noConversion"/>
  </si>
  <si>
    <t>儀表板技術顧問</t>
    <phoneticPr fontId="46" type="noConversion"/>
  </si>
  <si>
    <t>Confirmed</t>
  </si>
  <si>
    <t>iX</t>
    <phoneticPr fontId="46" type="noConversion"/>
  </si>
  <si>
    <t>Anting Teng</t>
    <phoneticPr fontId="6" type="noConversion"/>
  </si>
  <si>
    <t>IBM</t>
  </si>
  <si>
    <t>BA</t>
    <phoneticPr fontId="6" type="noConversion"/>
  </si>
  <si>
    <t>Business Consultant</t>
    <phoneticPr fontId="46" type="noConversion"/>
  </si>
  <si>
    <t>Anting.Teng@ibm.com</t>
    <phoneticPr fontId="46" type="noConversion"/>
  </si>
  <si>
    <t>策略顧問</t>
    <phoneticPr fontId="46" type="noConversion"/>
  </si>
  <si>
    <t>ES</t>
    <phoneticPr fontId="46" type="noConversion"/>
  </si>
  <si>
    <t>Arch Chen</t>
  </si>
  <si>
    <t>WWOC</t>
  </si>
  <si>
    <t>WWOC</t>
    <phoneticPr fontId="3" type="noConversion"/>
  </si>
  <si>
    <t> chen.arch@inventec.com</t>
  </si>
  <si>
    <t>Ario Chen</t>
    <phoneticPr fontId="46" type="noConversion"/>
  </si>
  <si>
    <t>DG</t>
    <phoneticPr fontId="6" type="noConversion"/>
  </si>
  <si>
    <t>DG Consultant</t>
    <phoneticPr fontId="46" type="noConversion"/>
  </si>
  <si>
    <t>Ario.Chen@ibm.com</t>
    <phoneticPr fontId="46" type="noConversion"/>
  </si>
  <si>
    <t>資料治理顧問</t>
  </si>
  <si>
    <t>CBDS</t>
  </si>
  <si>
    <t>Ashley Lai</t>
    <phoneticPr fontId="46" type="noConversion"/>
  </si>
  <si>
    <t>ashley.yh.lai@ibm.com</t>
  </si>
  <si>
    <t>Belle Lin</t>
    <phoneticPr fontId="46" type="noConversion"/>
  </si>
  <si>
    <t>RPT</t>
    <phoneticPr fontId="6" type="noConversion"/>
  </si>
  <si>
    <t>Belle.YJ.Lin@ibm.com</t>
    <phoneticPr fontId="46" type="noConversion"/>
  </si>
  <si>
    <t>Brian Yang</t>
    <phoneticPr fontId="46" type="noConversion"/>
  </si>
  <si>
    <t>楊士興</t>
    <phoneticPr fontId="46" type="noConversion"/>
  </si>
  <si>
    <t>Yang.Brian@inventec.com</t>
  </si>
  <si>
    <t>Bucky Lee</t>
    <phoneticPr fontId="46" type="noConversion"/>
  </si>
  <si>
    <t>DC</t>
    <phoneticPr fontId="6" type="noConversion"/>
  </si>
  <si>
    <t>Bucky.YH.Lee@ibm.com</t>
    <phoneticPr fontId="46" type="noConversion"/>
  </si>
  <si>
    <t>Carol Wang</t>
    <phoneticPr fontId="46" type="noConversion"/>
  </si>
  <si>
    <t>IT 工程系統開發部</t>
  </si>
  <si>
    <t>Wang.Carol@inventec.com</t>
  </si>
  <si>
    <t>Cathy Lin</t>
    <phoneticPr fontId="6" type="noConversion"/>
  </si>
  <si>
    <t>cathyl@tw.ibm.com</t>
    <phoneticPr fontId="46" type="noConversion"/>
  </si>
  <si>
    <t>CH Chen</t>
    <phoneticPr fontId="3" type="noConversion"/>
  </si>
  <si>
    <t>WWOC / 服務專案部</t>
    <phoneticPr fontId="3" type="noConversion"/>
  </si>
  <si>
    <t> chen.ch@inventec.com</t>
  </si>
  <si>
    <t>Charles</t>
  </si>
  <si>
    <t>WWOC 全球品質本部</t>
  </si>
  <si>
    <t>chiu.charles@inventec.com</t>
  </si>
  <si>
    <t>Chen.Chih-yuan</t>
  </si>
  <si>
    <t>陳志遠</t>
  </si>
  <si>
    <t>企業電腦事業群/全球營運中心</t>
  </si>
  <si>
    <t>Chen.Chih-yuan@inventec.com</t>
  </si>
  <si>
    <t>Chen-I Huang</t>
  </si>
  <si>
    <t>wu.gary@inventec.com</t>
    <phoneticPr fontId="46" type="noConversion"/>
  </si>
  <si>
    <t>Cynthia Chen</t>
    <phoneticPr fontId="3" type="noConversion"/>
  </si>
  <si>
    <t>SCM 策略採購處</t>
    <phoneticPr fontId="3" type="noConversion"/>
  </si>
  <si>
    <t> chen.cynthia-tao@inventec.com</t>
  </si>
  <si>
    <t>Daphne Chao</t>
    <phoneticPr fontId="46" type="noConversion"/>
  </si>
  <si>
    <t>趙彩秀</t>
    <phoneticPr fontId="46" type="noConversion"/>
  </si>
  <si>
    <t>SCM Head</t>
    <phoneticPr fontId="46" type="noConversion"/>
  </si>
  <si>
    <t>Chao.Daphne@inventec.com</t>
  </si>
  <si>
    <t>DF Qian</t>
    <phoneticPr fontId="46" type="noConversion"/>
  </si>
  <si>
    <t>BU6</t>
    <phoneticPr fontId="46" type="noConversion"/>
  </si>
  <si>
    <t>BU6 商務運籌處</t>
    <phoneticPr fontId="46" type="noConversion"/>
  </si>
  <si>
    <t> qian.danfeng@inventec.com.cn</t>
  </si>
  <si>
    <t>Eric Huang</t>
  </si>
  <si>
    <t>IPT / MFG</t>
    <phoneticPr fontId="3" type="noConversion"/>
  </si>
  <si>
    <t>huang.ericdc@inventec.com</t>
  </si>
  <si>
    <t>Evan Chien</t>
  </si>
  <si>
    <t>BU6 雲網方案事業部</t>
    <phoneticPr fontId="46" type="noConversion"/>
  </si>
  <si>
    <t> chien.evan@inventec.com</t>
    <phoneticPr fontId="46" type="noConversion"/>
  </si>
  <si>
    <t>Fan.Gang</t>
    <phoneticPr fontId="46" type="noConversion"/>
  </si>
  <si>
    <r>
      <t>范剛</t>
    </r>
    <r>
      <rPr>
        <sz val="12"/>
        <color theme="1"/>
        <rFont val="Helvetica Neue"/>
        <family val="2"/>
      </rPr>
      <t> </t>
    </r>
  </si>
  <si>
    <t>MFG</t>
    <phoneticPr fontId="46" type="noConversion"/>
  </si>
  <si>
    <t>Fan.Gang@inventec.com</t>
  </si>
  <si>
    <t>Felice Peng</t>
    <phoneticPr fontId="3" type="noConversion"/>
  </si>
  <si>
    <t>SCM 策略採購五部</t>
    <phoneticPr fontId="3" type="noConversion"/>
  </si>
  <si>
    <t> peng.felice@inventec.com</t>
  </si>
  <si>
    <t>Flora Po</t>
    <phoneticPr fontId="46" type="noConversion"/>
  </si>
  <si>
    <t>Flora.Po@ibm.com</t>
  </si>
  <si>
    <t>Flora Yu</t>
    <phoneticPr fontId="46" type="noConversion"/>
  </si>
  <si>
    <t>游惠茹</t>
    <phoneticPr fontId="46" type="noConversion"/>
  </si>
  <si>
    <t>BPM</t>
    <phoneticPr fontId="46" type="noConversion"/>
  </si>
  <si>
    <t>Yu.FloraHJ@inventec.com</t>
  </si>
  <si>
    <t>Foster Yo</t>
    <phoneticPr fontId="46" type="noConversion"/>
  </si>
  <si>
    <t>PMO</t>
    <phoneticPr fontId="6" type="noConversion"/>
  </si>
  <si>
    <t>Foster.Yo@ibm.com</t>
    <phoneticPr fontId="46" type="noConversion"/>
  </si>
  <si>
    <t>首席策略顧問</t>
    <phoneticPr fontId="46" type="noConversion"/>
  </si>
  <si>
    <t>Frank Hsieh</t>
  </si>
  <si>
    <t>Inventec</t>
  </si>
  <si>
    <t>huang.joe-win@inventec.com</t>
  </si>
  <si>
    <t>Gang Fan</t>
  </si>
  <si>
    <t>WWOC 天津研發本部,Service Head</t>
    <phoneticPr fontId="46" type="noConversion"/>
  </si>
  <si>
    <t>fan.gang@inventec.com</t>
  </si>
  <si>
    <t>Gary Wu</t>
  </si>
  <si>
    <t>George Lin</t>
  </si>
  <si>
    <t>林宏州</t>
  </si>
  <si>
    <t>BU6 Head</t>
  </si>
  <si>
    <t>lin.george@inventec.com</t>
  </si>
  <si>
    <t>GL Guo</t>
  </si>
  <si>
    <t>WWOC 產品一處</t>
  </si>
  <si>
    <t>guo.gui-long@inventec.com</t>
  </si>
  <si>
    <t>Hank Chen</t>
    <phoneticPr fontId="46" type="noConversion"/>
  </si>
  <si>
    <t>iX-Architect/Developer</t>
    <phoneticPr fontId="46" type="noConversion"/>
  </si>
  <si>
    <t>chenhank@tw.ibm.com</t>
  </si>
  <si>
    <t>Hendry Huang</t>
    <phoneticPr fontId="46" type="noConversion"/>
  </si>
  <si>
    <t>黃英哲</t>
    <phoneticPr fontId="46" type="noConversion"/>
  </si>
  <si>
    <t>EBG IT Head</t>
    <phoneticPr fontId="46" type="noConversion"/>
  </si>
  <si>
    <t>Huang.Hendry@inventec.com</t>
  </si>
  <si>
    <t>Ian Wang</t>
    <phoneticPr fontId="46" type="noConversion"/>
  </si>
  <si>
    <r>
      <t>王一安</t>
    </r>
    <r>
      <rPr>
        <sz val="12"/>
        <color theme="1"/>
        <rFont val="Helvetica Neue"/>
        <family val="2"/>
      </rPr>
      <t> </t>
    </r>
  </si>
  <si>
    <t>EBG IT 副主管</t>
    <phoneticPr fontId="46" type="noConversion"/>
  </si>
  <si>
    <t>Wang.Ian@Inventec.com</t>
  </si>
  <si>
    <t>IT 伺服器資訊開發中心</t>
  </si>
  <si>
    <t>wang.ian@inventec.com</t>
  </si>
  <si>
    <t>Irene Lin</t>
    <phoneticPr fontId="46" type="noConversion"/>
  </si>
  <si>
    <t>Irene.Lin@ibm.com</t>
  </si>
  <si>
    <t>Iris Chiou</t>
  </si>
  <si>
    <t>SCM 供需部</t>
    <phoneticPr fontId="3" type="noConversion"/>
  </si>
  <si>
    <t> chiou.iris@inventec.com</t>
  </si>
  <si>
    <t>Ivan Wu</t>
  </si>
  <si>
    <t xml:space="preserve">吳家銘 </t>
  </si>
  <si>
    <t>BU2 Head</t>
  </si>
  <si>
    <t>wu.ivan@inventec.com</t>
  </si>
  <si>
    <t>Jack Tsai</t>
    <phoneticPr fontId="46" type="noConversion"/>
  </si>
  <si>
    <t>蔡枝安</t>
    <phoneticPr fontId="46" type="noConversion"/>
  </si>
  <si>
    <t>EBG Head</t>
    <phoneticPr fontId="46" type="noConversion"/>
  </si>
  <si>
    <t>Tsai.Jack@inventec.com</t>
  </si>
  <si>
    <t>Jacky Lin</t>
    <phoneticPr fontId="46" type="noConversion"/>
  </si>
  <si>
    <t>林嘉麒</t>
    <phoneticPr fontId="46" type="noConversion"/>
  </si>
  <si>
    <t>Lin.Jacky@inventec.com</t>
  </si>
  <si>
    <t>Jacob Lee</t>
    <phoneticPr fontId="46" type="noConversion"/>
  </si>
  <si>
    <t>jacob.lee@ibm.com</t>
  </si>
  <si>
    <t>James Yu</t>
    <phoneticPr fontId="46" type="noConversion"/>
  </si>
  <si>
    <t>俞國華</t>
    <phoneticPr fontId="46" type="noConversion"/>
  </si>
  <si>
    <t>Yu.JamesKH@inventec.com</t>
  </si>
  <si>
    <t>Janet Lin</t>
    <phoneticPr fontId="46" type="noConversion"/>
  </si>
  <si>
    <t>林姿佑</t>
    <phoneticPr fontId="46" type="noConversion"/>
  </si>
  <si>
    <t>Lin.JanetT.Y@inventec.com</t>
  </si>
  <si>
    <t>Jasmine Yang</t>
    <phoneticPr fontId="46" type="noConversion"/>
  </si>
  <si>
    <t>BU5 專案管理五處</t>
    <phoneticPr fontId="46" type="noConversion"/>
  </si>
  <si>
    <t> yang.jasmine@inventec.com</t>
  </si>
  <si>
    <t>Jeff Lee</t>
    <phoneticPr fontId="46" type="noConversion"/>
  </si>
  <si>
    <t>BU2</t>
    <phoneticPr fontId="46" type="noConversion"/>
  </si>
  <si>
    <t>BU2 專案管理二B處</t>
    <phoneticPr fontId="46" type="noConversion"/>
  </si>
  <si>
    <t> lee.jeffjc@inventec.com</t>
  </si>
  <si>
    <t>Jennifer Chen</t>
    <phoneticPr fontId="46" type="noConversion"/>
  </si>
  <si>
    <t>jennchen@tw.ibm.com</t>
    <phoneticPr fontId="46" type="noConversion"/>
  </si>
  <si>
    <t>Jenny Chen</t>
    <phoneticPr fontId="46" type="noConversion"/>
  </si>
  <si>
    <t>jennyc@tw.ibm.com</t>
    <phoneticPr fontId="46" type="noConversion"/>
  </si>
  <si>
    <t>Jenny Lee</t>
    <phoneticPr fontId="46" type="noConversion"/>
  </si>
  <si>
    <t>李雪菁</t>
    <phoneticPr fontId="46" type="noConversion"/>
  </si>
  <si>
    <t>Lee.JennyHC@inventec.com</t>
  </si>
  <si>
    <t>Jeremy Chiang</t>
    <phoneticPr fontId="6" type="noConversion"/>
  </si>
  <si>
    <t>Jeremy.Chiang@ibm.com</t>
    <phoneticPr fontId="6" type="noConversion"/>
  </si>
  <si>
    <t>Jerry Yen</t>
    <phoneticPr fontId="46" type="noConversion"/>
  </si>
  <si>
    <t>閻承隆</t>
    <phoneticPr fontId="46" type="noConversion"/>
  </si>
  <si>
    <t>MFG Head</t>
    <phoneticPr fontId="46" type="noConversion"/>
  </si>
  <si>
    <t>Yen.Jerry@inventec.com</t>
  </si>
  <si>
    <t>Jerry Yen</t>
  </si>
  <si>
    <t>yen.jerry@inventec.com</t>
  </si>
  <si>
    <t>Jesse Wei</t>
    <phoneticPr fontId="6" type="noConversion"/>
  </si>
  <si>
    <t>魏鴻雄</t>
    <phoneticPr fontId="6" type="noConversion"/>
  </si>
  <si>
    <t>web.jesse@gmail.com</t>
    <phoneticPr fontId="46" type="noConversion"/>
  </si>
  <si>
    <t>jessewei@tw.ibm.com</t>
    <phoneticPr fontId="46" type="noConversion"/>
  </si>
  <si>
    <t>Jimmy Wu</t>
    <phoneticPr fontId="3" type="noConversion"/>
  </si>
  <si>
    <t>WWOC / 品質改善工程課</t>
    <phoneticPr fontId="3" type="noConversion"/>
  </si>
  <si>
    <t> wu.jimmy@inventec.com</t>
  </si>
  <si>
    <t>Joanne Tu</t>
    <phoneticPr fontId="46" type="noConversion"/>
  </si>
  <si>
    <t>塗蕓緁</t>
    <phoneticPr fontId="46" type="noConversion"/>
  </si>
  <si>
    <t>EBG助理</t>
    <phoneticPr fontId="46" type="noConversion"/>
  </si>
  <si>
    <t>Tu.Joanne@inventec.com</t>
  </si>
  <si>
    <t>Joe-win Huang</t>
    <phoneticPr fontId="46" type="noConversion"/>
  </si>
  <si>
    <t>Joe-Win Huang</t>
  </si>
  <si>
    <t>John Busby</t>
  </si>
  <si>
    <t>busby.john@inventec.com</t>
  </si>
  <si>
    <t>Johnny Kao</t>
    <phoneticPr fontId="46" type="noConversion"/>
  </si>
  <si>
    <t>iX-Architect</t>
    <phoneticPr fontId="46" type="noConversion"/>
  </si>
  <si>
    <t>johnnyym@tw.ibm.com</t>
    <phoneticPr fontId="46" type="noConversion"/>
  </si>
  <si>
    <t>Joseph Li</t>
    <phoneticPr fontId="46" type="noConversion"/>
  </si>
  <si>
    <t>李進源</t>
    <phoneticPr fontId="46" type="noConversion"/>
  </si>
  <si>
    <t>Li.Joseph@inventec.com</t>
  </si>
  <si>
    <t>Joyce Chen</t>
    <phoneticPr fontId="46" type="noConversion"/>
  </si>
  <si>
    <t>陳斐文</t>
    <phoneticPr fontId="46" type="noConversion"/>
  </si>
  <si>
    <t>BU2 專案管理二A處</t>
  </si>
  <si>
    <t> chen.joycefw@inventec.com</t>
    <phoneticPr fontId="46" type="noConversion"/>
  </si>
  <si>
    <t>Joyce Wang</t>
    <phoneticPr fontId="46" type="noConversion"/>
  </si>
  <si>
    <t>汪靜怡</t>
    <phoneticPr fontId="46" type="noConversion"/>
  </si>
  <si>
    <t>BPM 營運企劃部</t>
  </si>
  <si>
    <t>Wang.JoyceCY@inventec.com</t>
  </si>
  <si>
    <t>Justen Chen</t>
  </si>
  <si>
    <t>BU6 專案管理處</t>
    <phoneticPr fontId="46" type="noConversion"/>
  </si>
  <si>
    <t> chen.justen@inventec.com</t>
  </si>
  <si>
    <t>Kelly Tsou</t>
    <phoneticPr fontId="3" type="noConversion"/>
  </si>
  <si>
    <t> tsou.kelly@inventec.com</t>
  </si>
  <si>
    <t>Kenneth Yang</t>
  </si>
  <si>
    <t>WWOC TAO/ IE營運管理部</t>
  </si>
  <si>
    <t> yang.kenneth@inventec.com</t>
  </si>
  <si>
    <t>Kevin Liang</t>
  </si>
  <si>
    <t>WWOC 全球營運中心</t>
  </si>
  <si>
    <t> liang.kevin@inventec.com</t>
  </si>
  <si>
    <t>KY Peng</t>
    <phoneticPr fontId="46" type="noConversion"/>
  </si>
  <si>
    <t>彭光裕</t>
    <phoneticPr fontId="46" type="noConversion"/>
  </si>
  <si>
    <t>Peng.KY@inventec.com</t>
  </si>
  <si>
    <t>Kyle Wei</t>
    <phoneticPr fontId="46" type="noConversion"/>
  </si>
  <si>
    <t>iX-Developer</t>
    <phoneticPr fontId="46" type="noConversion"/>
  </si>
  <si>
    <t>kyle.wei@ibm.com</t>
    <phoneticPr fontId="46" type="noConversion"/>
  </si>
  <si>
    <t>Lien Ku</t>
    <phoneticPr fontId="46" type="noConversion"/>
  </si>
  <si>
    <t>Lien.CL.Ku@ibm.com</t>
  </si>
  <si>
    <t>Lillian Chiu</t>
  </si>
  <si>
    <t>BPM 成本分析二部</t>
    <phoneticPr fontId="3" type="noConversion"/>
  </si>
  <si>
    <t> chiu.lillian@inventec.com</t>
  </si>
  <si>
    <t>Lily  Liao</t>
    <phoneticPr fontId="46" type="noConversion"/>
  </si>
  <si>
    <t>廖笠婷</t>
    <phoneticPr fontId="46" type="noConversion"/>
  </si>
  <si>
    <t>SCM</t>
    <phoneticPr fontId="46" type="noConversion"/>
  </si>
  <si>
    <t>Liao.Lily@inventec.com</t>
  </si>
  <si>
    <t>Lin.Lewie</t>
    <phoneticPr fontId="46" type="noConversion"/>
  </si>
  <si>
    <t>林鈺淵</t>
    <phoneticPr fontId="46" type="noConversion"/>
  </si>
  <si>
    <t>lin.lewie@inventec.com</t>
  </si>
  <si>
    <t>Linda An</t>
    <phoneticPr fontId="46" type="noConversion"/>
  </si>
  <si>
    <t>anlinda@tw.ibm.com</t>
    <phoneticPr fontId="46" type="noConversion"/>
  </si>
  <si>
    <t>Lino Li</t>
  </si>
  <si>
    <t>李瑞進</t>
    <phoneticPr fontId="46" type="noConversion"/>
  </si>
  <si>
    <t>BU1 Head</t>
    <phoneticPr fontId="46" type="noConversion"/>
  </si>
  <si>
    <t>Li.Lino@inventec.com</t>
  </si>
  <si>
    <t>LM Huang</t>
    <phoneticPr fontId="46" type="noConversion"/>
  </si>
  <si>
    <t>黃立孟</t>
    <phoneticPr fontId="46" type="noConversion"/>
  </si>
  <si>
    <t>MFG Ｈead</t>
    <phoneticPr fontId="46" type="noConversion"/>
  </si>
  <si>
    <t>Huang.LM@inventec.com</t>
  </si>
  <si>
    <t>Louis Lai</t>
  </si>
  <si>
    <t>SCM SCM系統部</t>
  </si>
  <si>
    <t> lai.louis@inventec.com</t>
  </si>
  <si>
    <t>Louis Lai</t>
    <phoneticPr fontId="46" type="noConversion"/>
  </si>
  <si>
    <t>Lai.Louis@inventec.com</t>
  </si>
  <si>
    <t>Maurice WU</t>
  </si>
  <si>
    <t>巫永財</t>
    <phoneticPr fontId="46" type="noConversion"/>
  </si>
  <si>
    <t>總經理</t>
    <phoneticPr fontId="46" type="noConversion"/>
  </si>
  <si>
    <t>Wu.Maurice@inventec.com</t>
  </si>
  <si>
    <t xml:space="preserve">Maxine Chen </t>
    <phoneticPr fontId="46" type="noConversion"/>
  </si>
  <si>
    <t>陳芷伶</t>
    <phoneticPr fontId="46" type="noConversion"/>
  </si>
  <si>
    <t>英業達總部助理</t>
    <phoneticPr fontId="46" type="noConversion"/>
  </si>
  <si>
    <t>chen.maxine@inventec.com</t>
  </si>
  <si>
    <t>Michael Chen</t>
    <phoneticPr fontId="46" type="noConversion"/>
  </si>
  <si>
    <t>BU2 業務二處</t>
    <phoneticPr fontId="46" type="noConversion"/>
  </si>
  <si>
    <t> chen.michaeltw@inventec.com</t>
  </si>
  <si>
    <t>Miles Lee</t>
    <phoneticPr fontId="3" type="noConversion"/>
  </si>
  <si>
    <t>SCM 供需/庫存管理部</t>
    <phoneticPr fontId="3" type="noConversion"/>
  </si>
  <si>
    <t> lee.miles@inventec.com</t>
  </si>
  <si>
    <t>Milly Yang</t>
    <phoneticPr fontId="46" type="noConversion"/>
  </si>
  <si>
    <t>楊千慧</t>
    <phoneticPr fontId="46" type="noConversion"/>
  </si>
  <si>
    <t>Yang.Milly@inventec.com</t>
  </si>
  <si>
    <t>MJ Hsieh</t>
    <phoneticPr fontId="46" type="noConversion"/>
  </si>
  <si>
    <t>hsiehmj@tw.ibm.com</t>
    <phoneticPr fontId="46" type="noConversion"/>
  </si>
  <si>
    <t>首席資料科學家</t>
    <phoneticPr fontId="46" type="noConversion"/>
  </si>
  <si>
    <t>Nicole</t>
  </si>
  <si>
    <t>SCM 供需/庫存管理部</t>
  </si>
  <si>
    <t>feng.nicole@inventec.com</t>
  </si>
  <si>
    <t>Nicole Feng</t>
    <phoneticPr fontId="46" type="noConversion"/>
  </si>
  <si>
    <r>
      <t>馮家芳</t>
    </r>
    <r>
      <rPr>
        <sz val="12"/>
        <color theme="1"/>
        <rFont val="Helvetica Neue"/>
        <family val="2"/>
      </rPr>
      <t> </t>
    </r>
  </si>
  <si>
    <t>Feng.Nicole@inventec.com</t>
  </si>
  <si>
    <t>Nydia Hsieh</t>
  </si>
  <si>
    <t>hsieh.nydia@inventec.com</t>
    <phoneticPr fontId="46" type="noConversion"/>
  </si>
  <si>
    <t>Partrick Huang</t>
    <phoneticPr fontId="46" type="noConversion"/>
  </si>
  <si>
    <t>黃丕佑</t>
    <phoneticPr fontId="46" type="noConversion"/>
  </si>
  <si>
    <t>PM(AME)</t>
    <phoneticPr fontId="46" type="noConversion"/>
  </si>
  <si>
    <t>Huang.Patrick@Inventec.com</t>
  </si>
  <si>
    <t>Peggy Yeh</t>
    <phoneticPr fontId="3" type="noConversion"/>
  </si>
  <si>
    <t> yeh.peggy@inventec.com</t>
  </si>
  <si>
    <t>Peter Lin</t>
  </si>
  <si>
    <r>
      <t>林倍揚</t>
    </r>
    <r>
      <rPr>
        <sz val="12"/>
        <color theme="1"/>
        <rFont val="Helvetica Neue"/>
        <family val="2"/>
      </rPr>
      <t> </t>
    </r>
  </si>
  <si>
    <t>Lin.Peter-Tao@inventec.com</t>
  </si>
  <si>
    <t>Pin Yu</t>
    <phoneticPr fontId="46" type="noConversion"/>
  </si>
  <si>
    <t>Consultant</t>
  </si>
  <si>
    <t>yuyunpin@gmail.com</t>
  </si>
  <si>
    <t>yunpinyu@ibm.com</t>
    <phoneticPr fontId="46" type="noConversion"/>
  </si>
  <si>
    <t>Rex Chen</t>
  </si>
  <si>
    <t>TBD</t>
  </si>
  <si>
    <t>chen.rex@inventec.com</t>
    <phoneticPr fontId="46" type="noConversion"/>
  </si>
  <si>
    <t>Richard Huang</t>
    <phoneticPr fontId="3" type="noConversion"/>
  </si>
  <si>
    <t>WWOC / 項目管理處</t>
    <phoneticPr fontId="3" type="noConversion"/>
  </si>
  <si>
    <t> huang.richard@inventec.com</t>
  </si>
  <si>
    <t>Rocky Qiu</t>
    <phoneticPr fontId="3" type="noConversion"/>
  </si>
  <si>
    <t> qiu.rocky@inventec.com</t>
  </si>
  <si>
    <t>Roger Cheng</t>
    <phoneticPr fontId="46" type="noConversion"/>
  </si>
  <si>
    <t> cheng.roger@inventec.com</t>
    <phoneticPr fontId="46" type="noConversion"/>
  </si>
  <si>
    <t> cheng.roger@inventec.com</t>
  </si>
  <si>
    <t>Sam Yeh</t>
    <phoneticPr fontId="46" type="noConversion"/>
  </si>
  <si>
    <t>葉力誠</t>
    <phoneticPr fontId="46" type="noConversion"/>
  </si>
  <si>
    <t>董事長辦公室負責人</t>
    <phoneticPr fontId="46" type="noConversion"/>
  </si>
  <si>
    <t>yeh.lc.sam@inventec.com</t>
  </si>
  <si>
    <t>Sammy Tseng</t>
    <phoneticPr fontId="46" type="noConversion"/>
  </si>
  <si>
    <t>BU5 第二事業部</t>
    <phoneticPr fontId="46" type="noConversion"/>
  </si>
  <si>
    <t> tseng.sammy@inventec.com</t>
  </si>
  <si>
    <t>Sharon Liang</t>
    <phoneticPr fontId="46" type="noConversion"/>
  </si>
  <si>
    <t>sharon Liang</t>
  </si>
  <si>
    <t>liang.sharon@inventec.com</t>
    <phoneticPr fontId="46" type="noConversion"/>
  </si>
  <si>
    <t>Stephen Wei</t>
    <phoneticPr fontId="46" type="noConversion"/>
  </si>
  <si>
    <t>魏智斌</t>
    <phoneticPr fontId="46" type="noConversion"/>
  </si>
  <si>
    <t>Wei.Stephen@inventec.com</t>
  </si>
  <si>
    <t>Susan Huang</t>
    <phoneticPr fontId="46" type="noConversion"/>
  </si>
  <si>
    <t>susanh@tw.ibm.com</t>
    <phoneticPr fontId="46" type="noConversion"/>
  </si>
  <si>
    <t>Tang.TomYW</t>
  </si>
  <si>
    <t>湯盈萬</t>
  </si>
  <si>
    <t>全球營運中心/全球客戶服務本部,WWOC Head</t>
    <phoneticPr fontId="46" type="noConversion"/>
  </si>
  <si>
    <t>Tang.TomYW@inventec.com</t>
  </si>
  <si>
    <t>PMO</t>
  </si>
  <si>
    <t>Terry Chen</t>
  </si>
  <si>
    <t> chen.chih-yuan@inventec.com</t>
  </si>
  <si>
    <t>Tom Cho</t>
    <phoneticPr fontId="46" type="noConversion"/>
  </si>
  <si>
    <t>卓桐華</t>
    <phoneticPr fontId="46" type="noConversion"/>
  </si>
  <si>
    <t>董事長</t>
    <phoneticPr fontId="46" type="noConversion"/>
  </si>
  <si>
    <t>Cho.Tom@inventec.com</t>
  </si>
  <si>
    <t>Tom Tang</t>
    <phoneticPr fontId="3" type="noConversion"/>
  </si>
  <si>
    <t>WWOC / 全球客戶服務本部</t>
    <phoneticPr fontId="3" type="noConversion"/>
  </si>
  <si>
    <t> tang.tomyw@inventec.com</t>
  </si>
  <si>
    <t>Tom Wu</t>
    <phoneticPr fontId="46" type="noConversion"/>
  </si>
  <si>
    <r>
      <t>吳勉輝</t>
    </r>
    <r>
      <rPr>
        <sz val="12"/>
        <color theme="1"/>
        <rFont val="Helvetica Neue"/>
        <family val="2"/>
      </rPr>
      <t> </t>
    </r>
  </si>
  <si>
    <t>Wu.Tom@inventec.com</t>
  </si>
  <si>
    <t>Troy Chen</t>
    <phoneticPr fontId="46" type="noConversion"/>
  </si>
  <si>
    <t>BU5 專案管理處</t>
    <phoneticPr fontId="46" type="noConversion"/>
  </si>
  <si>
    <t> chen.troy@inventec.com</t>
  </si>
  <si>
    <t>Una Lin</t>
    <phoneticPr fontId="46" type="noConversion"/>
  </si>
  <si>
    <r>
      <t>林榆虹</t>
    </r>
    <r>
      <rPr>
        <sz val="12"/>
        <color theme="1"/>
        <rFont val="Helvetica Neue"/>
        <family val="2"/>
      </rPr>
      <t> </t>
    </r>
  </si>
  <si>
    <t> Lin.Una@inventec.com</t>
  </si>
  <si>
    <t>Vincent Lin</t>
  </si>
  <si>
    <t>林書如</t>
  </si>
  <si>
    <t>BU5</t>
  </si>
  <si>
    <t>BU5 Head</t>
  </si>
  <si>
    <t>lin.vincent@inventec.com</t>
  </si>
  <si>
    <t>Vivian Ju</t>
  </si>
  <si>
    <t>朱惠琴</t>
    <phoneticPr fontId="46" type="noConversion"/>
  </si>
  <si>
    <t>BPM Head</t>
    <phoneticPr fontId="46" type="noConversion"/>
  </si>
  <si>
    <t>Ju.Vivian@inventec.com</t>
  </si>
  <si>
    <t>Vivian Ma</t>
  </si>
  <si>
    <t>策略中心</t>
  </si>
  <si>
    <t>Weichao Chen</t>
    <phoneticPr fontId="46" type="noConversion"/>
  </si>
  <si>
    <t>陳維超</t>
    <phoneticPr fontId="46" type="noConversion"/>
  </si>
  <si>
    <t>CDO</t>
    <phoneticPr fontId="46" type="noConversion"/>
  </si>
  <si>
    <t>chen.wei-chao@inventec.com</t>
  </si>
  <si>
    <t>Winnie Lo</t>
    <phoneticPr fontId="6" type="noConversion"/>
  </si>
  <si>
    <t>PM</t>
  </si>
  <si>
    <t>winnielo@tw.ibm.com</t>
    <phoneticPr fontId="46" type="noConversion"/>
  </si>
  <si>
    <t>York Kuo</t>
    <phoneticPr fontId="46" type="noConversion"/>
  </si>
  <si>
    <t>York.HE.Kuo@ibm.com</t>
    <phoneticPr fontId="46" type="noConversion"/>
  </si>
  <si>
    <t>Yu.Chin-Pao</t>
    <phoneticPr fontId="46" type="noConversion"/>
  </si>
  <si>
    <t>游進寶</t>
    <phoneticPr fontId="46" type="noConversion"/>
  </si>
  <si>
    <t>財務長</t>
    <phoneticPr fontId="46" type="noConversion"/>
  </si>
  <si>
    <t>Yu.Chin-Pao@inventec.com</t>
  </si>
  <si>
    <t>Yvonne Chiu</t>
    <phoneticPr fontId="46" type="noConversion"/>
  </si>
  <si>
    <t>iX-Designer</t>
    <phoneticPr fontId="46" type="noConversion"/>
  </si>
  <si>
    <t>yvonne.yf.chiu@ibm.com</t>
    <phoneticPr fontId="46" type="noConversion"/>
  </si>
  <si>
    <t>Zuro Chang</t>
    <phoneticPr fontId="46" type="noConversion"/>
  </si>
  <si>
    <t>張明淇 IEC1</t>
  </si>
  <si>
    <t>IT</t>
    <phoneticPr fontId="6" type="noConversion"/>
  </si>
  <si>
    <t>數位中心</t>
    <phoneticPr fontId="46" type="noConversion"/>
  </si>
  <si>
    <t>chang.zuro@inventec.com</t>
  </si>
  <si>
    <t>Shang Ju Tsai</t>
    <phoneticPr fontId="46" type="noConversion"/>
  </si>
  <si>
    <t>蔡尚儒</t>
  </si>
  <si>
    <t>FIN</t>
    <phoneticPr fontId="6" type="noConversion"/>
  </si>
  <si>
    <t>FIN</t>
    <phoneticPr fontId="46" type="noConversion"/>
  </si>
  <si>
    <t>Becky Tseng</t>
    <phoneticPr fontId="46" type="noConversion"/>
  </si>
  <si>
    <t>曾于珊</t>
  </si>
  <si>
    <t>工程系統開發部</t>
    <phoneticPr fontId="46" type="noConversion"/>
  </si>
  <si>
    <t>tseng.becky@inventec.com</t>
  </si>
  <si>
    <t>Peter Hsieh</t>
    <phoneticPr fontId="46" type="noConversion"/>
  </si>
  <si>
    <t>謝志偉</t>
  </si>
  <si>
    <t>工程資訊部</t>
    <phoneticPr fontId="46" type="noConversion"/>
  </si>
  <si>
    <t>hsieh.peterc.w@inventec.com</t>
  </si>
  <si>
    <t>MergeFile-Version</t>
  </si>
  <si>
    <t>Running Model</t>
    <phoneticPr fontId="37" type="noConversion"/>
  </si>
  <si>
    <t>Gen FileList</t>
    <phoneticPr fontId="37" type="noConversion"/>
  </si>
  <si>
    <t>Map:PK</t>
    <phoneticPr fontId="37" type="noConversion"/>
  </si>
  <si>
    <t>Map:RowCnt</t>
    <phoneticPr fontId="37" type="noConversion"/>
  </si>
  <si>
    <t>TargetSheetList</t>
    <phoneticPr fontId="37" type="noConversion"/>
  </si>
  <si>
    <t>Column Num</t>
    <phoneticPr fontId="37" type="noConversion"/>
  </si>
  <si>
    <t>Head Num</t>
    <phoneticPr fontId="37" type="noConversion"/>
  </si>
  <si>
    <t>Pattern</t>
    <phoneticPr fontId="37" type="noConversion"/>
  </si>
  <si>
    <t>Update Range</t>
    <phoneticPr fontId="27" type="noConversion"/>
  </si>
  <si>
    <t>QueryModel</t>
    <phoneticPr fontId="27" type="noConversion"/>
  </si>
  <si>
    <t>Attribute!Source Table</t>
    <phoneticPr fontId="27" type="noConversion"/>
  </si>
  <si>
    <t>Parameter LOV</t>
    <phoneticPr fontId="40" type="noConversion"/>
  </si>
  <si>
    <t>1.2</t>
    <phoneticPr fontId="40" type="noConversion"/>
  </si>
  <si>
    <t>1-Merge</t>
    <phoneticPr fontId="40" type="noConversion"/>
  </si>
  <si>
    <t>2-Sub Dir</t>
  </si>
  <si>
    <t>1</t>
  </si>
  <si>
    <t>2</t>
    <phoneticPr fontId="40" type="noConversion"/>
  </si>
  <si>
    <t>40</t>
  </si>
  <si>
    <t xml:space="preserve"> </t>
    <phoneticPr fontId="37" type="noConversion"/>
  </si>
  <si>
    <t>C:\tools\xls\SKL_EDW_TableDetail_v1.2e.xls!Data Inventory Detail!4!$A$2:$O$30000</t>
    <phoneticPr fontId="27" type="noConversion"/>
  </si>
  <si>
    <t>Gen FileList</t>
  </si>
  <si>
    <t>Model to generate file list</t>
    <phoneticPr fontId="40" type="noConversion"/>
  </si>
  <si>
    <t>The way generate source file  list</t>
    <phoneticPr fontId="40" type="noConversion"/>
  </si>
  <si>
    <t>1-Auto Same Dir, 2-Auto Sub Dir, 3-Auto Select Dir ,4-Manual,5-File</t>
  </si>
  <si>
    <t>ActionControl</t>
    <phoneticPr fontId="40" type="noConversion"/>
  </si>
  <si>
    <t>Merge, Compare, Update</t>
    <phoneticPr fontId="27" type="noConversion"/>
  </si>
  <si>
    <t>Last Message</t>
    <phoneticPr fontId="27" type="noConversion"/>
  </si>
  <si>
    <t>Value Only</t>
  </si>
  <si>
    <t>Attribute!SRC  Name</t>
    <phoneticPr fontId="27" type="noConversion"/>
  </si>
  <si>
    <t>Copy model when merge or split</t>
    <phoneticPr fontId="40" type="noConversion"/>
  </si>
  <si>
    <t>Set True to speed up or contain reference formula, false will copy all incl. format, formula..</t>
    <phoneticPr fontId="40" type="noConversion"/>
  </si>
  <si>
    <t>Boolean</t>
    <phoneticPr fontId="40" type="noConversion"/>
  </si>
  <si>
    <t>CopyFormat</t>
    <phoneticPr fontId="40" type="noConversion"/>
  </si>
  <si>
    <t>Merge, Compare,  Update, Split</t>
    <phoneticPr fontId="27" type="noConversion"/>
  </si>
  <si>
    <t>C:\Tools\xls\SKL_SAS_EDW_v1.1b.xlsx!DDS!2!$A$2:$O$30000</t>
    <phoneticPr fontId="27" type="noConversion"/>
  </si>
  <si>
    <t>Copy Header</t>
  </si>
  <si>
    <t>Copy worksheet from 1st src or not</t>
    <phoneticPr fontId="40" type="noConversion"/>
  </si>
  <si>
    <t>When start from blank sheet you may like set to True, to save template time</t>
    <phoneticPr fontId="40" type="noConversion"/>
  </si>
  <si>
    <t>Merge, Update, Split</t>
    <phoneticPr fontId="27" type="noConversion"/>
  </si>
  <si>
    <t>FileName</t>
    <phoneticPr fontId="37" type="noConversion"/>
  </si>
  <si>
    <t>DirSelect</t>
  </si>
  <si>
    <t>Clear Formula</t>
  </si>
  <si>
    <t>Clear then fill formula area</t>
    <phoneticPr fontId="40" type="noConversion"/>
  </si>
  <si>
    <t>When formula are column based and vary in row length</t>
    <phoneticPr fontId="40" type="noConversion"/>
  </si>
  <si>
    <t>Integer(True, False,1)</t>
    <phoneticPr fontId="40" type="noConversion"/>
  </si>
  <si>
    <t>Range</t>
    <phoneticPr fontId="40" type="noConversion"/>
  </si>
  <si>
    <t>MultipleSheet</t>
  </si>
  <si>
    <t>Target sheet map to many src sheet</t>
    <phoneticPr fontId="40" type="noConversion"/>
  </si>
  <si>
    <t>Merge, Compare,  Update</t>
    <phoneticPr fontId="27" type="noConversion"/>
  </si>
  <si>
    <t>2000_Standard/</t>
    <phoneticPr fontId="4" type="noConversion"/>
  </si>
  <si>
    <t>DirSelect</t>
    <phoneticPr fontId="37" type="noConversion"/>
  </si>
  <si>
    <t>Prompt to select directory</t>
    <phoneticPr fontId="37" type="noConversion"/>
  </si>
  <si>
    <t>True/false</t>
    <phoneticPr fontId="37" type="noConversion"/>
  </si>
  <si>
    <t>1</t>
    <phoneticPr fontId="4" type="noConversion"/>
  </si>
  <si>
    <t>wsSkipHidden</t>
    <phoneticPr fontId="40" type="noConversion"/>
  </si>
  <si>
    <t>Skip hidden worksheet</t>
    <phoneticPr fontId="37" type="noConversion"/>
  </si>
  <si>
    <t>MetaData</t>
    <phoneticPr fontId="4" type="noConversion"/>
  </si>
  <si>
    <t>PostFunction</t>
  </si>
  <si>
    <t>wbSkipMe</t>
  </si>
  <si>
    <t xml:space="preserve">Skip this workbook </t>
    <phoneticPr fontId="37" type="noConversion"/>
  </si>
  <si>
    <t>ref</t>
    <phoneticPr fontId="4" type="noConversion"/>
  </si>
  <si>
    <t>TrackRow</t>
  </si>
  <si>
    <t>Track column incl. source row#</t>
    <phoneticPr fontId="40" type="noConversion"/>
  </si>
  <si>
    <t>ALL</t>
    <phoneticPr fontId="27" type="noConversion"/>
  </si>
  <si>
    <t>1. Project Management</t>
  </si>
  <si>
    <t>Key</t>
  </si>
  <si>
    <t>Key column</t>
    <phoneticPr fontId="40" type="noConversion"/>
  </si>
  <si>
    <t>Number</t>
    <phoneticPr fontId="40" type="noConversion"/>
  </si>
  <si>
    <t>Compare</t>
    <phoneticPr fontId="27" type="noConversion"/>
  </si>
  <si>
    <t>Updating Param</t>
  </si>
  <si>
    <t>Param sheet for update process</t>
    <phoneticPr fontId="40" type="noConversion"/>
  </si>
  <si>
    <t>Ex: Map param sheet ! Reduce param sheet</t>
    <phoneticPr fontId="40" type="noConversion"/>
  </si>
  <si>
    <t>String: ParamSheet!ParamSheet</t>
    <phoneticPr fontId="40" type="noConversion"/>
  </si>
  <si>
    <t>ControlFlow</t>
    <phoneticPr fontId="40" type="noConversion"/>
  </si>
  <si>
    <t>Update</t>
    <phoneticPr fontId="27" type="noConversion"/>
  </si>
  <si>
    <t>D:\OneDrive - Inventec Corp\Operational\2000_Standard\PSG\MFG\PSG_MFG_Datastandard_QAM_v1.1.xlsx</t>
    <phoneticPr fontId="4" type="noConversion"/>
  </si>
  <si>
    <t>PreAction</t>
  </si>
  <si>
    <t>Param sheet before this process</t>
    <phoneticPr fontId="40" type="noConversion"/>
  </si>
  <si>
    <t>ex. Collect data dictionary before PDM mapping</t>
    <phoneticPr fontId="40" type="noConversion"/>
  </si>
  <si>
    <t>String: ParamSheet[!ParamSheet]*</t>
    <phoneticPr fontId="40" type="noConversion"/>
  </si>
  <si>
    <t>D:\OneDrive - Inventec Corp\Operational\2000_Standard\PSG\PNC\PSG_PNC_Datastandard_v1.0.xlsx</t>
    <phoneticPr fontId="4" type="noConversion"/>
  </si>
  <si>
    <t>PostAction</t>
  </si>
  <si>
    <t>Param sheet after this process</t>
    <phoneticPr fontId="40" type="noConversion"/>
  </si>
  <si>
    <t>ex. Split to different subject area after map PDM</t>
    <phoneticPr fontId="40" type="noConversion"/>
  </si>
  <si>
    <t>D:\OneDrive - Inventec Corp\Operational\2000_Standard\PSG\PNC\PSG_PNC_MultiDim_v1.1.xlsx</t>
    <phoneticPr fontId="4" type="noConversion"/>
  </si>
  <si>
    <t>PreFunction</t>
  </si>
  <si>
    <t>Excel macro before this process</t>
    <phoneticPr fontId="40" type="noConversion"/>
  </si>
  <si>
    <t>ex. Refersh pivot table after collect data dictionary</t>
    <phoneticPr fontId="40" type="noConversion"/>
  </si>
  <si>
    <t>String: WorkbookName!MacroName</t>
    <phoneticPr fontId="40" type="noConversion"/>
  </si>
  <si>
    <t>D:\OneDrive - Inventec Corp\Operational\2000_Standard\PSG\PRO\PSG_PRO_MultiDim_v1.1.xlsx</t>
    <phoneticPr fontId="4" type="noConversion"/>
  </si>
  <si>
    <t>Excel macro after this process</t>
    <phoneticPr fontId="40" type="noConversion"/>
  </si>
  <si>
    <t>ex. Add standard who column before split process</t>
    <phoneticPr fontId="40" type="noConversion"/>
  </si>
  <si>
    <t>D:\OneDrive - Inventec Corp\Operational\2000_Standard\PSG\PRO\PSG_PRO_Standard_v1.1.xlsx</t>
    <phoneticPr fontId="4" type="noConversion"/>
  </si>
  <si>
    <t xml:space="preserve">Keep CalcOption </t>
  </si>
  <si>
    <t xml:space="preserve">Set Calcoption back </t>
    <phoneticPr fontId="40" type="noConversion"/>
  </si>
  <si>
    <t>Merge, Split</t>
    <phoneticPr fontId="27" type="noConversion"/>
  </si>
  <si>
    <t>D:\OneDrive - Inventec Corp\Operational\2000_Standard\PSG\QAM\PSG_QAM_Datastandard_v1.5.xlsx</t>
    <phoneticPr fontId="4" type="noConversion"/>
  </si>
  <si>
    <t>Allow Cascade</t>
  </si>
  <si>
    <t>Cascade process start up or not</t>
    <phoneticPr fontId="40" type="noConversion"/>
  </si>
  <si>
    <t>D:\OneDrive - Inventec Corp\Operational\2000_Standard\PSG\QAM\PSG_QAM_MultiDim_v1.5.xlsx</t>
    <phoneticPr fontId="4" type="noConversion"/>
  </si>
  <si>
    <t>SplitOneHeader</t>
  </si>
  <si>
    <t>Split in one header, ignore src header #</t>
    <phoneticPr fontId="40" type="noConversion"/>
  </si>
  <si>
    <t>ex. Used when split from pivot table</t>
    <phoneticPr fontId="40" type="noConversion"/>
  </si>
  <si>
    <t>Split</t>
    <phoneticPr fontId="27" type="noConversion"/>
  </si>
  <si>
    <t>D:\OneDrive - Inventec Corp\Operational\2000_Standard\PSG\SAL\PSG_COS_Datastandard_LOG_v1.0.xlsx</t>
    <phoneticPr fontId="4" type="noConversion"/>
  </si>
  <si>
    <t>SplitTemplate</t>
  </si>
  <si>
    <t>Split template when target workbook not exist</t>
  </si>
  <si>
    <t>String: FullPathWorkbookName</t>
    <phoneticPr fontId="40" type="noConversion"/>
  </si>
  <si>
    <t>D:\OneDrive - Inventec Corp\Operational\2000_Standard\PSG\SAL\PSG_COS_Datastandard_QAM_v1.1.xlsx</t>
    <phoneticPr fontId="4" type="noConversion"/>
  </si>
  <si>
    <t>GenFileListOnly</t>
  </si>
  <si>
    <t>Process stop after generate file list</t>
    <phoneticPr fontId="40" type="noConversion"/>
  </si>
  <si>
    <t>D:\OneDrive - Inventec Corp\Operational\2000_Standard\PSG\SAL\PSG_COS_Datastandard_SAL_v1.0.xlsx</t>
    <phoneticPr fontId="4" type="noConversion"/>
  </si>
  <si>
    <t>Compare Param</t>
    <phoneticPr fontId="27" type="noConversion"/>
  </si>
  <si>
    <t>Param sheet for compare process</t>
    <phoneticPr fontId="40" type="noConversion"/>
  </si>
  <si>
    <t>Ex: CompareSrcParam</t>
    <phoneticPr fontId="40" type="noConversion"/>
  </si>
  <si>
    <t>String: ParamSheet</t>
    <phoneticPr fontId="40" type="noConversion"/>
  </si>
  <si>
    <t>D:\OneDrive - Inventec Corp\Operational\2000_Standard\PSG\SAL\PSG_SAL_Datastandard_v1.0.xlsx</t>
    <phoneticPr fontId="4" type="noConversion"/>
  </si>
  <si>
    <t>Compare Pivot</t>
    <phoneticPr fontId="27" type="noConversion"/>
  </si>
  <si>
    <t>Generate Pivot for compare result</t>
    <phoneticPr fontId="27" type="noConversion"/>
  </si>
  <si>
    <t>String: Worksheet</t>
    <phoneticPr fontId="40" type="noConversion"/>
  </si>
  <si>
    <t>_VT_COMP_PV</t>
  </si>
  <si>
    <t>D:\OneDrive - Inventec Corp\Operational\2000_Standard\PSG\SAL\PSG_SAL_MultiDim_v1.0.xlsx</t>
    <phoneticPr fontId="4" type="noConversion"/>
  </si>
  <si>
    <t>vtLogger</t>
    <phoneticPr fontId="27" type="noConversion"/>
  </si>
  <si>
    <t xml:space="preserve">Predefined logger, or user defined log function </t>
    <phoneticPr fontId="27" type="noConversion"/>
  </si>
  <si>
    <t>Ex. "Worksheet"</t>
    <phoneticPr fontId="27" type="noConversion"/>
  </si>
  <si>
    <t>String: "Worksheet", or WorkbookName!MacroName</t>
    <phoneticPr fontId="40" type="noConversion"/>
  </si>
  <si>
    <t>Worksheet</t>
  </si>
  <si>
    <t>D:\Operational\2000_Standard\PSG\SAL\PSG_COS_Datastandard_SAL_v1.0.xlsx</t>
    <phoneticPr fontId="4" type="noConversion"/>
  </si>
  <si>
    <t>vtLogLevel</t>
    <phoneticPr fontId="27" type="noConversion"/>
  </si>
  <si>
    <t xml:space="preserve">Log level </t>
    <phoneticPr fontId="27" type="noConversion"/>
  </si>
  <si>
    <t>Ex. 127, tracking all message</t>
    <phoneticPr fontId="27" type="noConversion"/>
  </si>
  <si>
    <t>Integer: SYS=1 | ERROR=2 | TRACE=4 | DEBUG=8 | FLOW=16</t>
    <phoneticPr fontId="27" type="noConversion"/>
  </si>
  <si>
    <t>1+2+4</t>
    <phoneticPr fontId="27" type="noConversion"/>
  </si>
  <si>
    <t>D:\Operational\2000_Standard\PSG\SAL\PSG_SAL_Datastandard_v1.0.xlsx</t>
    <phoneticPr fontId="4" type="noConversion"/>
  </si>
  <si>
    <t>vtLogParam</t>
    <phoneticPr fontId="27" type="noConversion"/>
  </si>
  <si>
    <t>Sheetname used by vtLogger="Worksheet"</t>
    <phoneticPr fontId="27" type="noConversion"/>
  </si>
  <si>
    <t>Ex: DQC_Compare@0228.xlsm!Log</t>
    <phoneticPr fontId="27" type="noConversion"/>
  </si>
  <si>
    <t>String: [WB]!Sheetname, _NONE_</t>
    <phoneticPr fontId="40" type="noConversion"/>
  </si>
  <si>
    <t>D:\Operational\2000_Standard\PSG\SAL\PSG_SAL_MultiDim_v1.0.xlsx</t>
    <phoneticPr fontId="4" type="noConversion"/>
  </si>
  <si>
    <t>DataList</t>
    <phoneticPr fontId="4" type="noConversion"/>
  </si>
  <si>
    <t>CategoryRoot</t>
    <phoneticPr fontId="4" type="noConversion"/>
  </si>
  <si>
    <t>DGP_Template</t>
  </si>
  <si>
    <t>=TEXTJOIN(",",FALSE, F3:F13)</t>
    <phoneticPr fontId="4" type="noConversion"/>
  </si>
  <si>
    <t>Default Contact</t>
  </si>
  <si>
    <r>
      <rPr>
        <b/>
        <sz val="14"/>
        <color indexed="8"/>
        <rFont val="Calibri"/>
        <family val="2"/>
      </rPr>
      <t>Classification Name</t>
    </r>
    <r>
      <rPr>
        <b/>
        <sz val="14"/>
        <color theme="1"/>
        <rFont val="Calibri"/>
        <family val="2"/>
        <charset val="136"/>
        <scheme val="minor"/>
      </rPr>
      <t xml:space="preserve">
</t>
    </r>
    <phoneticPr fontId="4" type="noConversion"/>
  </si>
  <si>
    <t>TermType</t>
    <phoneticPr fontId="4" type="noConversion"/>
  </si>
  <si>
    <t>Standard_v10</t>
  </si>
  <si>
    <t>=udfMergeRange( F3:F30)</t>
    <phoneticPr fontId="4" type="noConversion"/>
  </si>
  <si>
    <t>Sensitive</t>
    <phoneticPr fontId="4" type="noConversion"/>
  </si>
  <si>
    <t>HRM,SCM,BPM,BU,MFG,RND,SAL,SCM,SVC,PRO,PLN,FIN,STG,QAM,LOG,COS,PNC</t>
    <phoneticPr fontId="4" type="noConversion"/>
  </si>
  <si>
    <t>HRM</t>
    <phoneticPr fontId="4" type="noConversion"/>
  </si>
  <si>
    <t>Confidential</t>
    <phoneticPr fontId="4" type="noConversion"/>
  </si>
  <si>
    <t>General</t>
    <phoneticPr fontId="4" type="noConversion"/>
  </si>
  <si>
    <r>
      <t>P</t>
    </r>
    <r>
      <rPr>
        <sz val="12"/>
        <color theme="1"/>
        <rFont val="微軟正黑體"/>
        <family val="2"/>
        <charset val="136"/>
      </rPr>
      <t>RO</t>
    </r>
    <phoneticPr fontId="4" type="noConversion"/>
  </si>
  <si>
    <r>
      <t>P</t>
    </r>
    <r>
      <rPr>
        <sz val="12"/>
        <color theme="1"/>
        <rFont val="微軟正黑體"/>
        <family val="2"/>
        <charset val="136"/>
      </rPr>
      <t>LN</t>
    </r>
    <phoneticPr fontId="4" type="noConversion"/>
  </si>
  <si>
    <r>
      <t>Q</t>
    </r>
    <r>
      <rPr>
        <sz val="12"/>
        <color theme="1"/>
        <rFont val="微軟正黑體"/>
        <family val="2"/>
        <charset val="136"/>
      </rPr>
      <t>AM</t>
    </r>
    <phoneticPr fontId="4" type="noConversion"/>
  </si>
  <si>
    <r>
      <t>L</t>
    </r>
    <r>
      <rPr>
        <sz val="12"/>
        <color theme="1"/>
        <rFont val="微軟正黑體"/>
        <family val="2"/>
        <charset val="136"/>
      </rPr>
      <t>OG</t>
    </r>
    <phoneticPr fontId="4" type="noConversion"/>
  </si>
  <si>
    <t>COS</t>
    <phoneticPr fontId="4" type="noConversion"/>
  </si>
  <si>
    <r>
      <t>P</t>
    </r>
    <r>
      <rPr>
        <sz val="12"/>
        <color theme="1"/>
        <rFont val="微軟正黑體"/>
        <family val="2"/>
        <charset val="136"/>
      </rPr>
      <t>NC</t>
    </r>
    <phoneticPr fontId="4" type="noConversion"/>
  </si>
  <si>
    <t>Uni Name</t>
    <phoneticPr fontId="4" type="noConversion"/>
  </si>
  <si>
    <t>Abs Policies</t>
    <phoneticPr fontId="4" type="noConversion"/>
  </si>
  <si>
    <t>Information Governance Domain</t>
    <phoneticPr fontId="4" type="noConversion"/>
  </si>
  <si>
    <t>IG Domains</t>
    <phoneticPr fontId="4" type="noConversion"/>
  </si>
  <si>
    <t>Collection of all immediate Line of Business Policies pertaining to the Customer data domain</t>
    <phoneticPr fontId="4" type="noConversion"/>
  </si>
  <si>
    <t>Customer Data</t>
    <phoneticPr fontId="4" type="noConversion"/>
  </si>
  <si>
    <t xml:space="preserve">Policies define those policies that cover the basic information governance domains and are not delegated from other governance focus areas and domains. </t>
    <phoneticPr fontId="4" type="noConversion"/>
  </si>
  <si>
    <t>IG Domains</t>
  </si>
  <si>
    <t>Product and Service Data</t>
    <phoneticPr fontId="4" type="noConversion"/>
  </si>
  <si>
    <t xml:space="preserve">Collection of all immediate Line of Business Policies pertaining to the Product and Service data domain. </t>
  </si>
  <si>
    <t xml:space="preserve">Know Your Customer (KYC) </t>
  </si>
  <si>
    <t>KYC</t>
    <phoneticPr fontId="4" type="noConversion"/>
  </si>
  <si>
    <t>Here Know Your Customer (KYC) represents a set of policies and rules used to verify the identity of the customer, provide a comprehensive trusted view of a customer, customer relationships and groupings</t>
    <phoneticPr fontId="4" type="noConversion"/>
  </si>
  <si>
    <t>Customer Data</t>
  </si>
  <si>
    <t xml:space="preserve">Customer Marketing Information Utilization </t>
  </si>
  <si>
    <t xml:space="preserve">Cust. Marketing Info. Ut. </t>
    <phoneticPr fontId="4" type="noConversion"/>
  </si>
  <si>
    <t xml:space="preserve">Customer Marketing requires customer information to be current and of sufficient value to support marketing campaigns with minimal cost </t>
  </si>
  <si>
    <t>Worker</t>
  </si>
  <si>
    <t>Expertise Taxonomy Group</t>
  </si>
  <si>
    <t>Enterprise Structure</t>
  </si>
  <si>
    <t>Human Resources Group</t>
  </si>
  <si>
    <t>Organizational Management</t>
  </si>
  <si>
    <t>Personnel Data</t>
  </si>
  <si>
    <t>Business Defination</t>
    <phoneticPr fontId="4" type="noConversion"/>
  </si>
  <si>
    <t>Operator</t>
    <phoneticPr fontId="4" type="noConversion"/>
  </si>
  <si>
    <t>Contain?</t>
    <phoneticPr fontId="4" type="noConversion"/>
  </si>
  <si>
    <t>EntityName</t>
    <phoneticPr fontId="4" type="noConversion"/>
  </si>
  <si>
    <t>Action</t>
    <phoneticPr fontId="4" type="noConversion"/>
  </si>
  <si>
    <t>mask data if term name matched</t>
    <phoneticPr fontId="4" type="noConversion"/>
  </si>
  <si>
    <t>Term</t>
  </si>
  <si>
    <t>contain any</t>
  </si>
  <si>
    <t>BG_1</t>
    <phoneticPr fontId="4" type="noConversion"/>
  </si>
  <si>
    <t>mask data</t>
  </si>
  <si>
    <t>deney access to data</t>
  </si>
  <si>
    <t>14:37:27.00![TRACE]!cmd /c copy  /Y  C:\temp\dgp\DGP\Terms\DG_IEC_STD_V10_Terms-P.3.9.0.csv C:\temp\dgp\</t>
  </si>
  <si>
    <t>14:37:28.00![TRACE]!cmd /c copy  /Y  C:\temp\dgp\DGP\MtdMatch\DG_IEC_STD_V10_MtdMatch-P.3.9.0.csv C:\temp\dgp\</t>
    <phoneticPr fontId="4" type="noConversion"/>
  </si>
  <si>
    <t>14:42:13.00![SYS]![LOGEND]!0!&lt;&lt;&lt;&lt;&lt;&lt;&lt;&lt;&lt;&lt;&lt;&lt;&lt;&lt;&lt;[2022-06-28]@[14:42:13]</t>
    <phoneticPr fontId="4" type="noConversion"/>
  </si>
  <si>
    <t>14:50:16.00![SYS]![LOGSTART]!0!&gt;&gt;&gt;&gt;&gt;&gt;&gt;&gt;&gt;&gt;&gt;&gt;&gt;&gt;&gt;[2022-06-28]@[14:50:16]</t>
  </si>
  <si>
    <t>14:50:36.00![SYS]![LOGEND]!0!&lt;&lt;&lt;&lt;&lt;&lt;&lt;&lt;&lt;&lt;&lt;&lt;&lt;&lt;&lt;[2022-06-28]@[14:50:36]</t>
  </si>
  <si>
    <t>14:53:50.00![SYS]![LOGSTART]!0!&gt;&gt;&gt;&gt;&gt;&gt;&gt;&gt;&gt;&gt;&gt;&gt;&gt;&gt;&gt;[2022-06-28]@[14:53:50]</t>
  </si>
  <si>
    <t>14:54:06.00![SYS]![LOGEND]!0!&lt;&lt;&lt;&lt;&lt;&lt;&lt;&lt;&lt;&lt;&lt;&lt;&lt;&lt;&lt;[2022-06-28]@[14:54:06]</t>
  </si>
  <si>
    <t>14:56:39.00![SYS]![LOGSTART]!0!&gt;&gt;&gt;&gt;&gt;&gt;&gt;&gt;&gt;&gt;&gt;&gt;&gt;&gt;&gt;[2022-06-28]@[14:56:39]</t>
  </si>
  <si>
    <t>14:56:57.00![SYS]![LOGEND]!0!&lt;&lt;&lt;&lt;&lt;&lt;&lt;&lt;&lt;&lt;&lt;&lt;&lt;&lt;&lt;[2022-06-28]@[14:56:57]</t>
  </si>
  <si>
    <t>14:57:52.00![SYS]![LOGSTART]!0!&gt;&gt;&gt;&gt;&gt;&gt;&gt;&gt;&gt;&gt;&gt;&gt;&gt;&gt;&gt;[2022-06-28]@[14:57:52]</t>
  </si>
  <si>
    <t>14:58:08.00![SYS]![LOGEND]!0!&lt;&lt;&lt;&lt;&lt;&lt;&lt;&lt;&lt;&lt;&lt;&lt;&lt;&lt;&lt;[2022-06-28]@[14:58:08]</t>
  </si>
  <si>
    <t>14:59:36.00![SYS]![LOGSTART]!0!&gt;&gt;&gt;&gt;&gt;&gt;&gt;&gt;&gt;&gt;&gt;&gt;&gt;&gt;&gt;[2022-06-28]@[14:59:36]</t>
  </si>
  <si>
    <t>14:59:53.00![SYS]![LOGEND]!0!&lt;&lt;&lt;&lt;&lt;&lt;&lt;&lt;&lt;&lt;&lt;&lt;&lt;&lt;&lt;[2022-06-28]@[14:59:53]</t>
  </si>
  <si>
    <t>17:39:08.00![SYS]![LOGSTART]!0!&gt;&gt;&gt;&gt;&gt;&gt;&gt;&gt;&gt;&gt;&gt;&gt;&gt;&gt;&gt;[2022-06-28]@[17:39:08]</t>
  </si>
  <si>
    <t>17:39:26.00![SYS]![LOGEND]!0!&lt;&lt;&lt;&lt;&lt;&lt;&lt;&lt;&lt;&lt;&lt;&lt;&lt;&lt;&lt;[2022-06-28]@[17:39:26]</t>
  </si>
  <si>
    <t>17:42:45.00![SYS]![LOGSTART]!0!&gt;&gt;&gt;&gt;&gt;&gt;&gt;&gt;&gt;&gt;&gt;&gt;&gt;&gt;&gt;[2022-06-28]@[17:42:45]</t>
  </si>
  <si>
    <t>17:42:57.00![SYS]![LOGEND]!0!&lt;&lt;&lt;&lt;&lt;&lt;&lt;&lt;&lt;&lt;&lt;&lt;&lt;&lt;&lt;[2022-06-28]@[17:42:57]</t>
  </si>
  <si>
    <t>17:46:26.00![SYS]![LOGSTART]!0!&gt;&gt;&gt;&gt;&gt;&gt;&gt;&gt;&gt;&gt;&gt;&gt;&gt;&gt;&gt;[2022-06-28]@[17:46:26]</t>
  </si>
  <si>
    <t>17:46:39.00![SYS]![LOGEND]!0!&lt;&lt;&lt;&lt;&lt;&lt;&lt;&lt;&lt;&lt;&lt;&lt;&lt;&lt;&lt;[2022-06-28]@[17:46:39]</t>
  </si>
  <si>
    <t>14:53:37.00![SYS]![LOGSTART]!0!&gt;&gt;&gt;&gt;&gt;&gt;&gt;&gt;&gt;&gt;&gt;&gt;&gt;&gt;&gt;[2022-06-29]@[14:53:37]</t>
  </si>
  <si>
    <t>14:53:54.00![SYS]![LOGEND]!0!&lt;&lt;&lt;&lt;&lt;&lt;&lt;&lt;&lt;&lt;&lt;&lt;&lt;&lt;&lt;[2022-06-29]@[14:53:54]</t>
  </si>
  <si>
    <t>07:41:57.00![SYS]![LOGSTART]!0!&gt;&gt;&gt;&gt;&gt;&gt;&gt;&gt;&gt;&gt;&gt;&gt;&gt;&gt;&gt;[2022-06-30]@[07:41:57]</t>
  </si>
  <si>
    <t>07:42:13.00![SYS]![LOGEND]!0!&lt;&lt;&lt;&lt;&lt;&lt;&lt;&lt;&lt;&lt;&lt;&lt;&lt;&lt;&lt;[2022-06-30]@[07:42:13]</t>
  </si>
  <si>
    <t>07:43:02.00![SYS]![LOGSTART]!0!&gt;&gt;&gt;&gt;&gt;&gt;&gt;&gt;&gt;&gt;&gt;&gt;&gt;&gt;&gt;[2022-06-30]@[07:43:02]</t>
  </si>
  <si>
    <t>15:44:28.00![SYS]![LOGSTART]!0!&gt;&gt;&gt;&gt;&gt;&gt;&gt;&gt;&gt;&gt;&gt;&gt;&gt;&gt;&gt;[2022-07-01]@[15:44:28]</t>
  </si>
  <si>
    <t>15:44:46.00![SYS]![LOGEND]!0!&lt;&lt;&lt;&lt;&lt;&lt;&lt;&lt;&lt;&lt;&lt;&lt;&lt;&lt;&lt;[2022-07-01]@[15:44:46]</t>
  </si>
  <si>
    <t>18:39:42.00![SYS]![LOGSTART]!0!&gt;&gt;&gt;&gt;&gt;&gt;&gt;&gt;&gt;&gt;&gt;&gt;&gt;&gt;&gt;[2022-10-22]@[18:39:42]</t>
  </si>
  <si>
    <t>18:40:07.00![SYS]![LOGEND]!0!&lt;&lt;&lt;&lt;&lt;&lt;&lt;&lt;&lt;&lt;&lt;&lt;&lt;&lt;&lt;[2022-10-22]@[18:40:07]</t>
  </si>
  <si>
    <t>08:12:46.00![SYS]![LOGSTART]!0!&gt;&gt;&gt;&gt;&gt;&gt;&gt;&gt;&gt;&gt;&gt;&gt;&gt;&gt;&gt;[2022-10-29]@[08:12:46]</t>
  </si>
  <si>
    <t>08:13:09.00![SYS]![LOGEND]!0!&lt;&lt;&lt;&lt;&lt;&lt;&lt;&lt;&lt;&lt;&lt;&lt;&lt;&lt;&lt;[2022-10-29]@[08:13:09]</t>
  </si>
  <si>
    <t>09:15:20.00![SYS]![LOGSTART]!0!&gt;&gt;&gt;&gt;&gt;&gt;&gt;&gt;&gt;&gt;&gt;&gt;&gt;&gt;&gt;[2022-11-01]@[09:15:20]</t>
    <phoneticPr fontId="4" type="noConversion"/>
  </si>
  <si>
    <t>09:15:37.00![SYS]![LOGEND]!0!&lt;&lt;&lt;&lt;&lt;&lt;&lt;&lt;&lt;&lt;&lt;&lt;&lt;&lt;&lt;[2022-11-01]@[09:15:37]</t>
    <phoneticPr fontId="4" type="noConversion"/>
  </si>
  <si>
    <t>09:17:42.00![SYS]![LOGSTART]!0!&gt;&gt;&gt;&gt;&gt;&gt;&gt;&gt;&gt;&gt;&gt;&gt;&gt;&gt;&gt;[2022-11-01]@[09:17:42]</t>
    <phoneticPr fontId="4" type="noConversion"/>
  </si>
  <si>
    <t>09:17:52.00![SYS]![LOGEND]!0!&lt;&lt;&lt;&lt;&lt;&lt;&lt;&lt;&lt;&lt;&lt;&lt;&lt;&lt;&lt;[2022-11-01]@[09:17:52]</t>
    <phoneticPr fontId="4" type="noConversion"/>
  </si>
  <si>
    <t>09:21:20.00![SYS]![LOGSTART]!0!&gt;&gt;&gt;&gt;&gt;&gt;&gt;&gt;&gt;&gt;&gt;&gt;&gt;&gt;&gt;[2022-11-01]@[09:21:20]</t>
    <phoneticPr fontId="4" type="noConversion"/>
  </si>
  <si>
    <t>09:21:30.00![SYS]![LOGEND]!0!&lt;&lt;&lt;&lt;&lt;&lt;&lt;&lt;&lt;&lt;&lt;&lt;&lt;&lt;&lt;[2022-11-01]@[09:21:30]</t>
    <phoneticPr fontId="4" type="noConversion"/>
  </si>
  <si>
    <t>09:27:55.00![SYS]![LOGSTART]!0!&gt;&gt;&gt;&gt;&gt;&gt;&gt;&gt;&gt;&gt;&gt;&gt;&gt;&gt;&gt;[2022-11-01]@[09:27:55]</t>
    <phoneticPr fontId="4" type="noConversion"/>
  </si>
  <si>
    <t>09:28:06.00![SYS]![LOGEND]!0!&lt;&lt;&lt;&lt;&lt;&lt;&lt;&lt;&lt;&lt;&lt;&lt;&lt;&lt;&lt;[2022-11-01]@[09:28:06]</t>
    <phoneticPr fontId="4" type="noConversion"/>
  </si>
  <si>
    <t>09:30:56.00![SYS]![LOGSTART]!0!&gt;&gt;&gt;&gt;&gt;&gt;&gt;&gt;&gt;&gt;&gt;&gt;&gt;&gt;&gt;[2022-11-01]@[09:30:56]</t>
    <phoneticPr fontId="4" type="noConversion"/>
  </si>
  <si>
    <t>09:31:07.00![SYS]![LOGEND]!0!&lt;&lt;&lt;&lt;&lt;&lt;&lt;&lt;&lt;&lt;&lt;&lt;&lt;&lt;&lt;[2022-11-01]@[09:31:07]</t>
    <phoneticPr fontId="4" type="noConversion"/>
  </si>
  <si>
    <t>09:33:12.00![SYS]![LOGSTART]!0!&gt;&gt;&gt;&gt;&gt;&gt;&gt;&gt;&gt;&gt;&gt;&gt;&gt;&gt;&gt;[2022-11-01]@[09:33:12]</t>
    <phoneticPr fontId="4" type="noConversion"/>
  </si>
  <si>
    <t>09:33:24.00![SYS]![LOGEND]!0!&lt;&lt;&lt;&lt;&lt;&lt;&lt;&lt;&lt;&lt;&lt;&lt;&lt;&lt;&lt;[2022-11-01]@[09:33:24]</t>
    <phoneticPr fontId="4" type="noConversion"/>
  </si>
  <si>
    <t>09:51:19.00![SYS]![LOGSTART]!0!&gt;&gt;&gt;&gt;&gt;&gt;&gt;&gt;&gt;&gt;&gt;&gt;&gt;&gt;&gt;[2022-11-01]@[09:51:19]</t>
    <phoneticPr fontId="4" type="noConversion"/>
  </si>
  <si>
    <t>09:51:30.00![SYS]![LOGEND]!0!&lt;&lt;&lt;&lt;&lt;&lt;&lt;&lt;&lt;&lt;&lt;&lt;&lt;&lt;&lt;[2022-11-01]@[09:51:30]</t>
    <phoneticPr fontId="4" type="noConversion"/>
  </si>
  <si>
    <t>09:53:49.00![SYS]![LOGSTART]!0!&gt;&gt;&gt;&gt;&gt;&gt;&gt;&gt;&gt;&gt;&gt;&gt;&gt;&gt;&gt;[2022-11-01]@[09:53:49]</t>
    <phoneticPr fontId="4" type="noConversion"/>
  </si>
  <si>
    <t>09:53:59.00![SYS]![LOGEND]!0!&lt;&lt;&lt;&lt;&lt;&lt;&lt;&lt;&lt;&lt;&lt;&lt;&lt;&lt;&lt;[2022-11-01]@[09:53:59]</t>
    <phoneticPr fontId="4" type="noConversion"/>
  </si>
  <si>
    <t>09:55:10.00![SYS]![LOGSTART]!0!&gt;&gt;&gt;&gt;&gt;&gt;&gt;&gt;&gt;&gt;&gt;&gt;&gt;&gt;&gt;[2022-11-01]@[09:55:10]</t>
    <phoneticPr fontId="4" type="noConversion"/>
  </si>
  <si>
    <t>09:55:21.00![SYS]![LOGEND]!0!&lt;&lt;&lt;&lt;&lt;&lt;&lt;&lt;&lt;&lt;&lt;&lt;&lt;&lt;&lt;[2022-11-01]@[09:55:21]</t>
    <phoneticPr fontId="4" type="noConversion"/>
  </si>
  <si>
    <t>INDEX::**********</t>
  </si>
  <si>
    <t>15:47:57.00![SYS]![LOGSTART]!0!&gt;&gt;&gt;&gt;&gt;&gt;&gt;&gt;&gt;&gt;&gt;&gt;&gt;&gt;&gt;[2022-12-07]@[15:47:57]</t>
  </si>
  <si>
    <t>C:\Users\jesse\Inventec Corp\IEC1 PSG 資料治理 - Operational\2000_Standard\CORP\FIN\DG_FIN_DataStandard_v4.0.xlsx</t>
  </si>
  <si>
    <t>C:\Users\jesse\Inventec Corp\IEC1 PSG 資料治理 - Operational\2000_Standard\CORP\FIN\DG_FIN_MultiDim_v4.0.xlsx</t>
  </si>
  <si>
    <t>C:\Users\jesse\Inventec Corp\IEC1 PSG 資料治理 - Operational\2000_Standard\CORP\STG\DG_STG_DataStandard_EBO.xlsx</t>
  </si>
  <si>
    <t>C:\Users\jesse\Inventec Corp\IEC1 PSG 資料治理 - Operational\2000_Standard\CORP\STG\DG_STG_DataStandard_v4.0.xlsx</t>
  </si>
  <si>
    <t>C:\Users\jesse\Inventec Corp\IEC1 PSG 資料治理 - Operational\2000_Standard\CORP\STG\DG_STG_MultiDim_EBO.xlsx</t>
  </si>
  <si>
    <t>C:\Users\jesse\Inventec Corp\IEC1 PSG 資料治理 - Operational\2000_Standard\CORP\STG\DG_STG_MultiDim_v4.0.xlsx</t>
  </si>
  <si>
    <t>C:\Users\jesse\Inventec Corp\IEC1 PSG 資料治理 - Operational\2000_Standard\PSG\LOG\PSG_LOG_DataStandard_P.3.10.0 Forecast管理_v1.0.xlsx</t>
  </si>
  <si>
    <t>C:\Users\jesse\Inventec Corp\IEC1 PSG 資料治理 - Operational\2000_Standard\PSG\LOG\PSG_LOG_DataStandard_P.3.5.0 DOI 管理_v1.0.xlsx</t>
  </si>
  <si>
    <t>C:\Users\jesse\Inventec Corp\IEC1 PSG 資料治理 - Operational\2000_Standard\PSG\LOG\PSG_LOG_MultiDim_P.3.10.0 Forecast管理_v1.0.xlsx</t>
  </si>
  <si>
    <t>C:\Users\jesse\Inventec Corp\IEC1 PSG 資料治理 - Operational\2000_Standard\PSG\LOG\PSG_LOG_MultiDim_P.3.5.0 DOI 管理_v1.0.xlsx</t>
  </si>
  <si>
    <t>15:47:57.00![ERROR]!_x000D_
52: 不正確的檔案名稱或數目_x000D_
_x000D_
ModuleName: udfMERGEgenFileList_x000D_
 FILE:[PARAM:udfParam]</t>
  </si>
  <si>
    <t>01:04:31.00![SYS]![LOGSTART]!0!&gt;&gt;&gt;&gt;&gt;&gt;&gt;&gt;&gt;&gt;&gt;&gt;&gt;&gt;&gt;[2023-03-06]@[01:04:31]</t>
  </si>
  <si>
    <t>DG_MTD_DataStandard_S1.0.01_v1.0.xlsx</t>
  </si>
  <si>
    <t>C:\Proj\saastoolset\datapca\docs\DG\S1.0.01-MTDconverter_Template\2000_Standard\MTD_converter\DG_MTD_DataStandard_S1.0.01_v1.0.xlsx</t>
  </si>
  <si>
    <t>SrcSheet</t>
  </si>
  <si>
    <t>MTD</t>
  </si>
  <si>
    <t>S1.0.01:</t>
  </si>
  <si>
    <t>jessewei@tw.ibm.com</t>
  </si>
  <si>
    <t>INT_DOI_TERMID</t>
  </si>
  <si>
    <t>資料項目正式負責領域或所屬的主題，僅可列出一個。</t>
  </si>
  <si>
    <t>INT_DOI_DOMAIN</t>
  </si>
  <si>
    <t>資料項目分類層級欄位。</t>
  </si>
  <si>
    <t>INT_DOI_CATEGORY</t>
  </si>
  <si>
    <t xml:space="preserve">中文名稱是資料項目的統一中文命名。資料標準中文名稱從業務上區分不同的資料，應易於被資料使用人員理解和識別。
</t>
  </si>
  <si>
    <t>INT_DOI_NICK_NAME</t>
  </si>
  <si>
    <t xml:space="preserve">英文名稱是資料項目的統一英文命名，主要是根據中文名稱的含義進行英文翻譯。未來可作為資料庫中資料欄位名稱的參考。
</t>
  </si>
  <si>
    <t>INT_DOI_ENGLISHNAME</t>
  </si>
  <si>
    <t>別名是資料的常用名稱或縮寫用詞，是中文名稱以外的業務或技術上針對該資料項目的常用名稱。例如：資料在主要源系統中使用的名稱、業務人員使用的常用名。用於説明業務部門快速查找、理解、使用資料標準。</t>
  </si>
  <si>
    <t>INT_DOI_ACRONYM</t>
  </si>
  <si>
    <t xml:space="preserve">業務定義是對該資料項目業務含義、相關業務情境和場景的詳細描述。
</t>
  </si>
  <si>
    <t>INT_DOI_DEFINITION</t>
  </si>
  <si>
    <t>對資料項目所需要遵循的業務規則的詳細描述，例如使用的業務場景、計算方法和編碼規則等內容的具體描述。</t>
  </si>
  <si>
    <t>INT_DOI_BUSINESSRULE</t>
  </si>
  <si>
    <t>資料項目的類型</t>
  </si>
  <si>
    <t>INT_DOI_TERMTYPE</t>
  </si>
  <si>
    <t>資料項目對應的群組名稱</t>
  </si>
  <si>
    <t>INT_DOI_PARENT_TERM_NAME</t>
  </si>
  <si>
    <t>關連項目</t>
  </si>
  <si>
    <t>資料項目若為依據業務規則新增的資料項目，關聯項目需填寫公式項目組成結果</t>
  </si>
  <si>
    <t>INT_DOI_RELATED_TERMS</t>
  </si>
  <si>
    <t>INT_DOI_SENSITIVITY</t>
  </si>
  <si>
    <t>資料類別是根據資料的業務定義、業務規則和常見表現形式定義其所採用的資料類型。資料類別包括：數值類、金額類、編碼類、代碼類、註記類、文本類、比例類、日期類、時間類、日期時間類。</t>
  </si>
  <si>
    <t>INT_DOI_DATATYPE</t>
  </si>
  <si>
    <t xml:space="preserve">資料類型為“代碼類”的資料項目的代碼編碼取值。
</t>
  </si>
  <si>
    <t>INT_DOI_REFERENCEDATA</t>
  </si>
  <si>
    <t>DataComment</t>
  </si>
  <si>
    <t>WorkSheetManagementColumn</t>
  </si>
  <si>
    <t>INT_DOI_DATACOMMENT</t>
  </si>
  <si>
    <t>DataOwner</t>
  </si>
  <si>
    <t>負責制定該資料標準的部門。</t>
  </si>
  <si>
    <t>INT_DOI_DATAOWNER</t>
  </si>
  <si>
    <t>負責制定該資料標準的人員姓名。</t>
  </si>
  <si>
    <t>INT_DOI_STEWARDS</t>
  </si>
  <si>
    <t>INT_DOI_EXPERTS</t>
  </si>
  <si>
    <t>TechnicalComment</t>
  </si>
  <si>
    <t>落實於報表平台時建置意見、所需要注意事項或限制事宜</t>
  </si>
  <si>
    <t>INT_DOI_TECHNICALCOMMENT</t>
  </si>
  <si>
    <t>對資料項目的資料項目來源，在資料庫或報表中，填寫主要的來源系統</t>
  </si>
  <si>
    <t>INT_DOI_SOURCESYSTEM</t>
  </si>
  <si>
    <t>對資料項目的資料項目來源，在資料庫或報表中，資料來源的表格名稱</t>
  </si>
  <si>
    <t>INT_DOI_SOURCETABLE</t>
  </si>
  <si>
    <t>對資料項目的資料項目來源，在資料庫或報表中，資料來源的欄位名稱</t>
  </si>
  <si>
    <t>INT_DOI_SOURCECOLUMN</t>
  </si>
  <si>
    <t>對資料項目的資料來源欄位做特殊的取值規則</t>
  </si>
  <si>
    <t>INT_DOI_SOURCECRITERIA</t>
  </si>
  <si>
    <t>INT_DOI_RESOURCES</t>
  </si>
  <si>
    <t>制定依據</t>
  </si>
  <si>
    <t>Formulate basis</t>
  </si>
  <si>
    <t>INT_DOI_FORMULATE_BASIS</t>
  </si>
  <si>
    <t>相關標準</t>
  </si>
  <si>
    <t>RelativeStandard</t>
  </si>
  <si>
    <t>INT_DOI_RELATIVESTANDARD</t>
  </si>
  <si>
    <t>與相關標準關係</t>
  </si>
  <si>
    <t>RelationshipWithRelativeStandard</t>
  </si>
  <si>
    <t>INT_DOI_RELATIONSHIPWITHRELATIVESTANDARD</t>
  </si>
  <si>
    <t>填表部門及人員</t>
  </si>
  <si>
    <t>Author</t>
  </si>
  <si>
    <t>填寫資料項目的填寫者</t>
  </si>
  <si>
    <t>INT_DOI_AUTHOR</t>
  </si>
  <si>
    <t>補充 [業務規則] 使用, 當 [業務規則] 中有項規則, 其中有公式項的部份可抽取到本欄位補充說明</t>
  </si>
  <si>
    <t>INT_DOI_FORMULA</t>
  </si>
  <si>
    <t>連接參考資料</t>
  </si>
  <si>
    <t>INT_DOI_NAME</t>
  </si>
  <si>
    <t>INT_DOI_LOCALNAME</t>
  </si>
  <si>
    <t>INT_DOI_UPDATESOURCE</t>
  </si>
  <si>
    <t>INT_DOI_DATAOWNERBG</t>
  </si>
  <si>
    <t>INT_DOI_TASKID</t>
  </si>
  <si>
    <t>&amp;quot;Domain&amp;quot;</t>
  </si>
  <si>
    <t>&amp;quot;資料項目正式負責領域或所屬的主題，僅可列出一個。&amp;quot;</t>
  </si>
  <si>
    <t>IEC_STD_V10 &gt;&gt; Common &gt;&gt; AutoMetaDataDomain</t>
  </si>
  <si>
    <t>負責領域Property</t>
  </si>
  <si>
    <t>S1.0.01:230306_0002</t>
  </si>
  <si>
    <t>&amp;quot;資料項目分類層級欄位。&amp;quot;</t>
  </si>
  <si>
    <t>IEC_STD_V10 &gt;&gt; Common &gt;&gt; AutoMetaDataCategory</t>
  </si>
  <si>
    <t>層級Property</t>
  </si>
  <si>
    <t>S1.0.01:230306_0003</t>
  </si>
  <si>
    <t>&amp;quot;Nick Name&amp;quot;</t>
  </si>
  <si>
    <t>&amp;quot;中文名稱是資料項目的統一中文命名。資料標準中文名稱從業務上區分不同的資料，應易於被資料使用人員理解和識別。
&amp;quot;</t>
  </si>
  <si>
    <t>IEC_STD_V10 &gt;&gt; Common &gt;&gt; AutoMetaDataNick Name</t>
  </si>
  <si>
    <t>中文名稱Property</t>
  </si>
  <si>
    <t>S1.0.01:230306_0004</t>
  </si>
  <si>
    <t>&amp;quot;EnglishName&amp;quot;</t>
  </si>
  <si>
    <t>&amp;quot;英文名稱是資料項目的統一英文命名，主要是根據中文名稱的含義進行英文翻譯。未來可作為資料庫中資料欄位名稱的參考。
&amp;quot;</t>
  </si>
  <si>
    <t>IEC_STD_V10 &gt;&gt; Common &gt;&gt; AutoMetaDataEnglishName</t>
  </si>
  <si>
    <t>英文名稱Property</t>
  </si>
  <si>
    <t>S1.0.01:230306_0005</t>
  </si>
  <si>
    <t>&amp;quot;Acronym&amp;quot;</t>
  </si>
  <si>
    <t>&amp;quot;別名是資料的常用名稱或縮寫用詞，是中文名稱以外的業務或技術上針對該資料項目的常用名稱。例如：資料在主要源系統中使用的名稱、業務人員使用的常用名。用於説明業務部門快速查找、理解、使用資料標準。&amp;quot;</t>
  </si>
  <si>
    <t>IEC_STD_V10 &gt;&gt; Common &gt;&gt; AutoMetaDataAcronym</t>
  </si>
  <si>
    <t>別名Property</t>
  </si>
  <si>
    <t>S1.0.01:230306_0006</t>
  </si>
  <si>
    <t>&amp;quot;Definition&amp;quot;</t>
  </si>
  <si>
    <t>&amp;quot;業務定義是對該資料項目業務含義、相關業務情境和場景的詳細描述。
&amp;quot;</t>
  </si>
  <si>
    <t>IEC_STD_V10 &gt;&gt; Common &gt;&gt; AutoMetaDataDefinition</t>
  </si>
  <si>
    <t>業務定義Property</t>
  </si>
  <si>
    <t>S1.0.01:230306_0007</t>
  </si>
  <si>
    <t>&amp;quot;BusinessRule&amp;quot;</t>
  </si>
  <si>
    <t>&amp;quot;對資料項目所需要遵循的業務規則的詳細描述，例如使用的業務場景、計算方法和編碼規則等內容的具體描述。&amp;quot;</t>
  </si>
  <si>
    <t>IEC_STD_V10 &gt;&gt; Common &gt;&gt; AutoMetaDataBusinessRule</t>
  </si>
  <si>
    <t>業務規則Property</t>
  </si>
  <si>
    <t>S1.0.01:230306_0008</t>
  </si>
  <si>
    <t>&amp;quot;TermType&amp;quot;</t>
  </si>
  <si>
    <t>&amp;quot;資料項目的類型&amp;quot;</t>
  </si>
  <si>
    <t>IEC_STD_V10 &gt;&gt; Common &gt;&gt; AutoMetaDataTermType</t>
  </si>
  <si>
    <t>項目類型Property</t>
  </si>
  <si>
    <t>S1.0.01:230306_0009</t>
  </si>
  <si>
    <t>&amp;quot;Parent Term Name&amp;quot;</t>
  </si>
  <si>
    <t>&amp;quot;資料項目對應的群組名稱&amp;quot;</t>
  </si>
  <si>
    <t>IEC_STD_V10 &gt;&gt; Common &gt;&gt; AutoMetaDataParent Term Name</t>
  </si>
  <si>
    <t>指定同義詞Property</t>
  </si>
  <si>
    <t>S1.0.01:230306_0010</t>
  </si>
  <si>
    <t>&amp;quot;Related Terms&amp;quot;</t>
  </si>
  <si>
    <t>&amp;quot;資料項目若為依據業務規則新增的資料項目，關聯項目需填寫公式項目組成結果&amp;quot;</t>
  </si>
  <si>
    <t>IEC_STD_V10 &gt;&gt; Common &gt;&gt; AutoMetaDataRelated Terms</t>
  </si>
  <si>
    <t>關連項目Property</t>
  </si>
  <si>
    <t>S1.0.01:230306_0011</t>
  </si>
  <si>
    <t>&amp;quot;Sensitivity&amp;quot;</t>
  </si>
  <si>
    <t>&amp;quot;資料安全分級&amp;quot;</t>
  </si>
  <si>
    <t>IEC_STD_V10 &gt;&gt; Common &gt;&gt; AutoMetaDataSensitivity</t>
  </si>
  <si>
    <t>資料安全分級Property</t>
  </si>
  <si>
    <t>S1.0.01:230306_0012</t>
  </si>
  <si>
    <t>&amp;quot;DataType&amp;quot;</t>
  </si>
  <si>
    <t>&amp;quot;資料類別是根據資料的業務定義、業務規則和常見表現形式定義其所採用的資料類型。資料類別包括：數值類、金額類、編碼類、代碼類、註記類、文本類、比例類、日期類、時間類、日期時間類。&amp;quot;</t>
  </si>
  <si>
    <t>IEC_STD_V10 &gt;&gt; Common &gt;&gt; AutoMetaDataDataType</t>
  </si>
  <si>
    <t>資料型別Property</t>
  </si>
  <si>
    <t>S1.0.01:230306_0013</t>
  </si>
  <si>
    <t>&amp;quot;ReferenceData&amp;quot;</t>
  </si>
  <si>
    <t>&amp;quot;資料類型為“代碼類”的資料項目的代碼編碼取值。
&amp;quot;</t>
  </si>
  <si>
    <t>IEC_STD_V10 &gt;&gt; Common &gt;&gt; AutoMetaDataReferenceData</t>
  </si>
  <si>
    <t>代碼編碼規則Property</t>
  </si>
  <si>
    <t>S1.0.01:230306_0014</t>
  </si>
  <si>
    <t>&amp;quot;DataComment&amp;quot;</t>
  </si>
  <si>
    <t>&amp;quot;需討論項目&amp;quot;</t>
  </si>
  <si>
    <t>IEC_STD_V10 &gt;&gt; Common &gt;&gt; AutoMetaDataDataComment</t>
  </si>
  <si>
    <t>資料備註Property</t>
  </si>
  <si>
    <t>S1.0.01:230306_0015</t>
  </si>
  <si>
    <t>&amp;quot;WorkSheetManagementColumn&amp;quot;</t>
  </si>
  <si>
    <t>&amp;quot;DataOwner&amp;quot;</t>
  </si>
  <si>
    <t>&amp;quot;負責制定該資料標準的部門。&amp;quot;</t>
  </si>
  <si>
    <t>IEC_STD_V10 &gt;&gt; Common &gt;&gt; AutoMetaDataDataOwner</t>
  </si>
  <si>
    <t>標準定義部門Property</t>
  </si>
  <si>
    <t>S1.0.01:230306_0016</t>
  </si>
  <si>
    <t>&amp;quot;Stewards&amp;quot;</t>
  </si>
  <si>
    <t>&amp;quot;負責制定該資料標準的人員姓名。&amp;quot;</t>
  </si>
  <si>
    <t>IEC_STD_V10 &gt;&gt; Common &gt;&gt; AutoMetaDataStewards</t>
  </si>
  <si>
    <t>資料管家Property</t>
  </si>
  <si>
    <t>S1.0.01:230306_0017</t>
  </si>
  <si>
    <t>&amp;quot;Experts&amp;quot;</t>
  </si>
  <si>
    <t>IEC_STD_V10 &gt;&gt; Common &gt;&gt; AutoMetaDataExperts</t>
  </si>
  <si>
    <t>技術窗口Property</t>
  </si>
  <si>
    <t>S1.0.01:230306_0018</t>
  </si>
  <si>
    <t>&amp;quot;TechnicalComment&amp;quot;</t>
  </si>
  <si>
    <t>&amp;quot;落實於報表平台時建置意見、所需要注意事項或限制事宜&amp;quot;</t>
  </si>
  <si>
    <t>IEC_STD_V10 &gt;&gt; Common &gt;&gt; AutoMetaDataTechnicalComment</t>
  </si>
  <si>
    <t>技術備註Property</t>
  </si>
  <si>
    <t>S1.0.01:230306_0019</t>
  </si>
  <si>
    <t>&amp;quot;SourceSystem&amp;quot;</t>
  </si>
  <si>
    <t>&amp;quot;對資料項目的資料項目來源，在資料庫或報表中，填寫主要的來源系統&amp;quot;</t>
  </si>
  <si>
    <t>IEC_STD_V10 &gt;&gt; Common &gt;&gt; AutoMetaDataSourceSystem</t>
  </si>
  <si>
    <t>權威系統Property</t>
  </si>
  <si>
    <t>S1.0.01:230306_0020</t>
  </si>
  <si>
    <t>&amp;quot;SourceTable&amp;quot;</t>
  </si>
  <si>
    <t>&amp;quot;對資料項目的資料項目來源，在資料庫或報表中，資料來源的表格名稱&amp;quot;</t>
  </si>
  <si>
    <t>IEC_STD_V10 &gt;&gt; Common &gt;&gt; AutoMetaDataSourceTable</t>
  </si>
  <si>
    <t>S1.0.01:230306_0021</t>
  </si>
  <si>
    <t>&amp;quot;SourceColumn&amp;quot;</t>
  </si>
  <si>
    <t>&amp;quot;對資料項目的資料項目來源，在資料庫或報表中，資料來源的欄位名稱&amp;quot;</t>
  </si>
  <si>
    <t>IEC_STD_V10 &gt;&gt; Common &gt;&gt; AutoMetaDataSourceColumn</t>
  </si>
  <si>
    <t>來源對應規則Property</t>
  </si>
  <si>
    <t>S1.0.01:230306_0022</t>
  </si>
  <si>
    <t>&amp;quot;SourceCriteria&amp;quot;</t>
  </si>
  <si>
    <t>&amp;quot;對資料項目的資料來源欄位做特殊的取值規則&amp;quot;</t>
  </si>
  <si>
    <t>IEC_STD_V10 &gt;&gt; Common &gt;&gt; AutoMetaDataSourceCriteria</t>
  </si>
  <si>
    <t>特殊取值規則Property</t>
  </si>
  <si>
    <t>S1.0.01:230306_0023</t>
  </si>
  <si>
    <t>&amp;quot;Resources&amp;quot;</t>
  </si>
  <si>
    <t>&amp;quot;參考資源&amp;quot;</t>
  </si>
  <si>
    <t>IEC_STD_V10 &gt;&gt; Common &gt;&gt; AutoMetaDataResources</t>
  </si>
  <si>
    <t>參考資源Property</t>
  </si>
  <si>
    <t>S1.0.01:230306_0024</t>
  </si>
  <si>
    <t>&amp;quot;Formulate basis&amp;quot;</t>
  </si>
  <si>
    <t>&amp;quot;制定依據&amp;quot;</t>
  </si>
  <si>
    <t>IEC_STD_V10 &gt;&gt; Common &gt;&gt; AutoMetaDataFormulate basis</t>
  </si>
  <si>
    <t>制定依據Property</t>
  </si>
  <si>
    <t>S1.0.01:230306_0025</t>
  </si>
  <si>
    <t>&amp;quot;RelativeStandard&amp;quot;</t>
  </si>
  <si>
    <t>&amp;quot;相關標準&amp;quot;</t>
  </si>
  <si>
    <t>IEC_STD_V10 &gt;&gt; Common &gt;&gt; AutoMetaDataRelativeStandard</t>
  </si>
  <si>
    <t>相關標準Property</t>
  </si>
  <si>
    <t>S1.0.01:230306_0026</t>
  </si>
  <si>
    <t>&amp;quot;RelationshipWithRelativeStandard&amp;quot;</t>
  </si>
  <si>
    <t>&amp;quot;制定依據描述資料標準的業務依據來源，包括但不限於國家法律法規、國家標準、行業標準、外部監管要求、國際標準、國外先進標準、企業內部制度和系統規範、行業慣例等。&amp;quot;</t>
  </si>
  <si>
    <t>IEC_STD_V10 &gt;&gt; Common &gt;&gt; AutoMetaDataRelationshipWithRelativeStandard</t>
  </si>
  <si>
    <t>與相關標準關係Property</t>
  </si>
  <si>
    <t>S1.0.01:230306_0027</t>
  </si>
  <si>
    <t>&amp;quot;Author&amp;quot;</t>
  </si>
  <si>
    <t>&amp;quot;填寫資料項目的填寫者&amp;quot;</t>
  </si>
  <si>
    <t>IEC_STD_V10 &gt;&gt; Common &gt;&gt; AutoMetaDataAuthor</t>
  </si>
  <si>
    <t>填表部門及人員Property</t>
  </si>
  <si>
    <t>S1.0.01:230306_0028</t>
  </si>
  <si>
    <t>&amp;quot;Formula&amp;quot;</t>
  </si>
  <si>
    <t>&amp;quot;補充 [業務規則] 使用, 當 [業務規則] 中有項規則, 其中有公式項的部份可抽取到本欄位補充說明&amp;quot;</t>
  </si>
  <si>
    <t>IEC_STD_V10 &gt;&gt; Common &gt;&gt; AutoMetaDataFormula</t>
  </si>
  <si>
    <t>計算公式Property</t>
  </si>
  <si>
    <t>S1.0.01:230306_0029</t>
  </si>
  <si>
    <t>&amp;quot;Name&amp;quot;</t>
  </si>
  <si>
    <t>&amp;quot;連接參考資料&amp;quot;</t>
  </si>
  <si>
    <t>IEC_STD_V10 &gt;&gt; Common &gt;&gt; AutoMetaDataName</t>
  </si>
  <si>
    <t>統一命名Property</t>
  </si>
  <si>
    <t>S1.0.01:230306_0030</t>
  </si>
  <si>
    <t>&amp;quot;LocalName&amp;quot;</t>
  </si>
  <si>
    <t>&amp;quot;當地名稱&amp;quot;</t>
  </si>
  <si>
    <t>IEC_STD_V10 &gt;&gt; Common &gt;&gt; AutoMetaDataLocalName</t>
  </si>
  <si>
    <t>當地名稱Property</t>
  </si>
  <si>
    <t>S1.0.01:230306_0031</t>
  </si>
  <si>
    <t>&amp;quot;UpdateSource&amp;quot;</t>
  </si>
  <si>
    <t>&amp;quot;標準更新來源&amp;quot;</t>
  </si>
  <si>
    <t>IEC_STD_V10 &gt;&gt; Common &gt;&gt; AutoMetaDataUpdateSource</t>
  </si>
  <si>
    <t>標準更新來源Property</t>
  </si>
  <si>
    <t>S1.0.01:230306_0032</t>
  </si>
  <si>
    <t>&amp;quot;DataOwnerBG&amp;quot;</t>
  </si>
  <si>
    <t>&amp;quot;負責BG&amp;quot;</t>
  </si>
  <si>
    <t>IEC_STD_V10 &gt;&gt; Common &gt;&gt; AutoMetaDataDataOwnerBG</t>
  </si>
  <si>
    <t>負責BGProperty</t>
  </si>
  <si>
    <t>S1.0.01:230306_0033</t>
  </si>
  <si>
    <t>&amp;quot;TaskID&amp;quot;</t>
  </si>
  <si>
    <t>&amp;quot;更新任務編號&amp;quot;</t>
  </si>
  <si>
    <t>IEC_STD_V10 &gt;&gt; Common &gt;&gt; AutoMetaDataTaskID</t>
  </si>
  <si>
    <t>更新任務編號Property</t>
  </si>
  <si>
    <t>S1.0.01:230306_0034</t>
  </si>
  <si>
    <t>&amp;quot;TermID&amp;quot;</t>
  </si>
  <si>
    <t>:230306_0001</t>
  </si>
  <si>
    <t>warnSynoym-chkTask,errChkRequred,</t>
  </si>
  <si>
    <t>MTD 合計</t>
  </si>
  <si>
    <t>4-13</t>
  </si>
  <si>
    <t>14-23</t>
  </si>
  <si>
    <t>24-33</t>
  </si>
  <si>
    <t>S1.0.01:230306_0001</t>
  </si>
  <si>
    <t>&amp;quot;資料標準編號。
資料項目對應的標準編號。為便於對資料項目的標識和索引，需對資料項目進行統一編號，該編號是資料項目的唯一技術識別碼。&amp;quot;</t>
  </si>
  <si>
    <t>01:04:33.00![SYS]![LOGEND]!0!&lt;&lt;&lt;&lt;&lt;&lt;&lt;&lt;&lt;&lt;&lt;&lt;&lt;&lt;&lt;[2023-03-06]@[01:04:33]</t>
  </si>
  <si>
    <t>MTD_TOP</t>
  </si>
  <si>
    <t>MTD_ROOT</t>
  </si>
  <si>
    <t>Operational_</t>
  </si>
  <si>
    <t>Analytical_</t>
  </si>
  <si>
    <t>v1.1.0</t>
  </si>
  <si>
    <t>v1.1.1</t>
  </si>
  <si>
    <t>v1.1.2</t>
  </si>
  <si>
    <t>v1.1.3</t>
  </si>
  <si>
    <t>v1.1.4</t>
  </si>
  <si>
    <t>v1.1.5</t>
  </si>
  <si>
    <t>v1.1.6</t>
  </si>
  <si>
    <t>v1.2.0</t>
  </si>
  <si>
    <t>v1.2.1</t>
  </si>
  <si>
    <t>v1.2.2</t>
  </si>
  <si>
    <t>v1.2.3</t>
  </si>
  <si>
    <t>v1.2.4</t>
  </si>
  <si>
    <t>v1.4.0</t>
  </si>
  <si>
    <t>v1.4.1</t>
  </si>
  <si>
    <t>v1.4.2</t>
  </si>
  <si>
    <t>v1.4.3</t>
  </si>
  <si>
    <t>v1.4.4</t>
  </si>
  <si>
    <t>v1.4.5</t>
  </si>
  <si>
    <t>v1.4.6</t>
  </si>
  <si>
    <t>v1.4.7</t>
  </si>
  <si>
    <t>v1.4.8</t>
  </si>
  <si>
    <t>v1.4.9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</si>
</sst>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
    <numFmt numFmtId="165" formatCode="0_ "/>
    <numFmt numFmtId="166" formatCode="[$-409]d\-mmm\-yy;@"/>
    <numFmt numFmtId="167" formatCode="m/d;@"/>
    <numFmt numFmtId="168" formatCode="mm/dd/yy;@"/>
    <numFmt numFmtId="169" formatCode="g/&quot;通&quot;&quot;用&quot;&quot;格&quot;&quot;式&quot;"/>
    <numFmt numFmtId="170" formatCode="yyyy\-mm\-dd;@"/>
    <numFmt numFmtId="171" formatCode="yyyy/m/d;@"/>
    <numFmt numFmtId="172" formatCode="0.0"/>
  </numFmts>
  <fonts count="100">
    <font>
      <sz val="12"/>
      <color theme="1"/>
      <name val="微軟正黑體"/>
      <family val="2"/>
      <charset val="136"/>
    </font>
    <font>
      <sz val="11"/>
      <color theme="1"/>
      <name val="Calibri"/>
      <family val="2"/>
      <scheme val="minor"/>
    </font>
    <font>
      <sz val="11"/>
      <color theme="1"/>
      <name val="Calibri"/>
      <family val="2"/>
      <scheme val="minor"/>
    </font>
    <font>
      <sz val="12"/>
      <color theme="1"/>
      <name val="微軟正黑體"/>
      <family val="2"/>
      <charset val="136"/>
    </font>
    <font>
      <sz val="9"/>
      <name val="Calibri"/>
      <family val="2"/>
      <charset val="136"/>
      <scheme val="minor"/>
    </font>
    <font>
      <sz val="12"/>
      <name val="微軟正黑體"/>
      <family val="2"/>
      <charset val="136"/>
    </font>
    <font>
      <sz val="9"/>
      <name val="宋体"/>
      <family val="3"/>
      <charset val="136"/>
    </font>
    <font>
      <u/>
      <sz val="11"/>
      <color theme="10"/>
      <name val="Calibri"/>
      <family val="1"/>
      <charset val="136"/>
      <scheme val="minor"/>
    </font>
    <font>
      <b/>
      <sz val="12"/>
      <name val="微軟正黑體"/>
      <family val="2"/>
      <charset val="136"/>
    </font>
    <font>
      <b/>
      <sz val="12"/>
      <color theme="0"/>
      <name val="微軟正黑體"/>
      <family val="2"/>
      <charset val="136"/>
    </font>
    <font>
      <sz val="9"/>
      <name val="宋体"/>
    </font>
    <font>
      <sz val="11"/>
      <name val="微軟正黑體"/>
      <family val="2"/>
      <charset val="136"/>
    </font>
    <font>
      <sz val="11"/>
      <color theme="1"/>
      <name val="微軟正黑體"/>
      <family val="2"/>
      <charset val="136"/>
    </font>
    <font>
      <sz val="10"/>
      <color theme="1"/>
      <name val="微軟正黑體"/>
      <family val="2"/>
      <charset val="136"/>
    </font>
    <font>
      <b/>
      <sz val="11"/>
      <color indexed="9"/>
      <name val="微軟正黑體"/>
      <family val="2"/>
      <charset val="136"/>
    </font>
    <font>
      <b/>
      <sz val="11"/>
      <color rgb="FFFFFFFF"/>
      <name val="微軟正黑體"/>
      <family val="2"/>
      <charset val="136"/>
    </font>
    <font>
      <b/>
      <sz val="10"/>
      <color theme="1"/>
      <name val="微軟正黑體"/>
      <family val="2"/>
      <charset val="136"/>
    </font>
    <font>
      <b/>
      <sz val="11"/>
      <color theme="1"/>
      <name val="微軟正黑體"/>
      <family val="2"/>
      <charset val="136"/>
    </font>
    <font>
      <sz val="9"/>
      <name val="Calibri"/>
      <family val="3"/>
      <charset val="136"/>
      <scheme val="minor"/>
    </font>
    <font>
      <sz val="11"/>
      <color indexed="8"/>
      <name val="Calibri"/>
      <family val="2"/>
    </font>
    <font>
      <sz val="12"/>
      <color indexed="8"/>
      <name val="Calibri"/>
      <family val="2"/>
    </font>
    <font>
      <b/>
      <sz val="14"/>
      <color indexed="8"/>
      <name val="Calibri"/>
      <family val="2"/>
    </font>
    <font>
      <b/>
      <sz val="14"/>
      <color indexed="8"/>
      <name val="細明體"/>
      <family val="3"/>
      <charset val="136"/>
    </font>
    <font>
      <sz val="14"/>
      <color indexed="8"/>
      <name val="Calibri"/>
      <family val="2"/>
    </font>
    <font>
      <sz val="12"/>
      <color theme="0"/>
      <name val="Calibri"/>
      <family val="2"/>
    </font>
    <font>
      <sz val="10"/>
      <color indexed="8"/>
      <name val="Calibri"/>
      <family val="2"/>
    </font>
    <font>
      <sz val="10"/>
      <name val="微軟正黑體"/>
      <family val="2"/>
      <charset val="136"/>
    </font>
    <font>
      <sz val="9"/>
      <name val="細明體"/>
      <family val="3"/>
      <charset val="136"/>
    </font>
    <font>
      <sz val="12"/>
      <color indexed="8"/>
      <name val="微軟正黑體"/>
      <family val="2"/>
      <charset val="136"/>
    </font>
    <font>
      <b/>
      <sz val="12"/>
      <color indexed="8"/>
      <name val="微軟正黑體"/>
      <family val="2"/>
      <charset val="136"/>
    </font>
    <font>
      <sz val="12"/>
      <color theme="0"/>
      <name val="微軟正黑體"/>
      <family val="2"/>
      <charset val="136"/>
    </font>
    <font>
      <b/>
      <sz val="14"/>
      <color indexed="8"/>
      <name val="Microsoft JhengHei Light"/>
      <family val="2"/>
      <charset val="136"/>
    </font>
    <font>
      <sz val="14"/>
      <color theme="1"/>
      <name val="Microsoft JhengHei Light"/>
      <family val="2"/>
      <charset val="136"/>
    </font>
    <font>
      <sz val="10"/>
      <color indexed="8"/>
      <name val="Microsoft JhengHei Light"/>
      <family val="2"/>
      <charset val="136"/>
    </font>
    <font>
      <sz val="12"/>
      <color theme="1"/>
      <name val="Microsoft JhengHei Light"/>
      <family val="2"/>
      <charset val="136"/>
    </font>
    <font>
      <sz val="12"/>
      <color indexed="8"/>
      <name val="Microsoft JhengHei Light"/>
      <family val="2"/>
      <charset val="136"/>
    </font>
    <font>
      <sz val="11"/>
      <color rgb="FF000000"/>
      <name val="微軟正黑體"/>
      <family val="2"/>
      <charset val="136"/>
    </font>
    <font>
      <sz val="9"/>
      <name val="新細明體"/>
      <family val="1"/>
      <charset val="136"/>
    </font>
    <font>
      <sz val="11"/>
      <color indexed="8"/>
      <name val="微軟正黑體"/>
      <family val="2"/>
      <charset val="136"/>
    </font>
    <font>
      <sz val="11"/>
      <color indexed="8"/>
      <name val="Courier New"/>
      <family val="3"/>
    </font>
    <font>
      <sz val="9"/>
      <name val="微軟正黑體"/>
      <family val="2"/>
      <charset val="136"/>
    </font>
    <font>
      <b/>
      <sz val="12"/>
      <color theme="1"/>
      <name val="微軟正黑體"/>
      <family val="2"/>
      <charset val="136"/>
    </font>
    <font>
      <b/>
      <sz val="9"/>
      <color indexed="81"/>
      <name val="Tahoma"/>
      <family val="2"/>
    </font>
    <font>
      <sz val="9"/>
      <color indexed="81"/>
      <name val="Tahoma"/>
      <family val="2"/>
    </font>
    <font>
      <b/>
      <sz val="12"/>
      <color rgb="FFFF0000"/>
      <name val="微軟正黑體"/>
      <family val="2"/>
      <charset val="136"/>
    </font>
    <font>
      <b/>
      <sz val="14"/>
      <color theme="0"/>
      <name val="Calibri"/>
      <family val="2"/>
    </font>
    <font>
      <sz val="14"/>
      <color theme="0"/>
      <name val="Calibri"/>
      <family val="2"/>
      <charset val="136"/>
      <scheme val="minor"/>
    </font>
    <font>
      <sz val="12"/>
      <name val="Arial"/>
      <family val="2"/>
    </font>
    <font>
      <sz val="11"/>
      <color rgb="FF000000"/>
      <name val="Arial"/>
      <family val="2"/>
    </font>
    <font>
      <sz val="12"/>
      <name val="Microsoft JhengHei Light"/>
      <family val="2"/>
      <charset val="136"/>
    </font>
    <font>
      <sz val="12"/>
      <color rgb="FF000000"/>
      <name val="Microsoft JhengHei Light"/>
      <family val="2"/>
      <charset val="136"/>
    </font>
    <font>
      <b/>
      <sz val="12"/>
      <color theme="1"/>
      <name val="Microsoft JhengHei Light"/>
      <family val="2"/>
      <charset val="136"/>
    </font>
    <font>
      <u/>
      <sz val="12"/>
      <color theme="10"/>
      <name val="微軟正黑體"/>
      <family val="2"/>
      <charset val="136"/>
    </font>
    <font>
      <b/>
      <sz val="11"/>
      <name val="微軟正黑體"/>
      <family val="2"/>
      <charset val="136"/>
    </font>
    <font>
      <sz val="11"/>
      <color indexed="10"/>
      <name val="微軟正黑體"/>
      <family val="2"/>
      <charset val="136"/>
    </font>
    <font>
      <sz val="11"/>
      <color rgb="FF3F3F76"/>
      <name val="Calibri"/>
      <family val="2"/>
      <charset val="136"/>
      <scheme val="minor"/>
    </font>
    <font>
      <sz val="9"/>
      <color indexed="81"/>
      <name val="細明體"/>
      <family val="3"/>
      <charset val="136"/>
    </font>
    <font>
      <b/>
      <sz val="9"/>
      <color indexed="81"/>
      <name val="新細明體"/>
      <family val="1"/>
      <charset val="136"/>
    </font>
    <font>
      <b/>
      <sz val="8"/>
      <color indexed="81"/>
      <name val="Tahoma"/>
      <family val="2"/>
    </font>
    <font>
      <sz val="8"/>
      <color indexed="81"/>
      <name val="Tahoma"/>
      <family val="2"/>
    </font>
    <font>
      <b/>
      <sz val="8"/>
      <color indexed="81"/>
      <name val="細明體"/>
      <family val="3"/>
      <charset val="136"/>
    </font>
    <font>
      <sz val="8"/>
      <color indexed="81"/>
      <name val="細明體"/>
      <family val="3"/>
      <charset val="136"/>
    </font>
    <font>
      <sz val="9"/>
      <color indexed="81"/>
      <name val="新細明體"/>
      <family val="1"/>
      <charset val="136"/>
    </font>
    <font>
      <b/>
      <sz val="12"/>
      <color indexed="8"/>
      <name val="Calibri"/>
      <family val="2"/>
    </font>
    <font>
      <sz val="12"/>
      <color rgb="FFFF0000"/>
      <name val="微軟正黑體"/>
      <family val="2"/>
      <charset val="136"/>
    </font>
    <font>
      <sz val="11"/>
      <color theme="1"/>
      <name val="Calibri"/>
      <family val="1"/>
      <charset val="136"/>
      <scheme val="minor"/>
    </font>
    <font>
      <b/>
      <sz val="10"/>
      <color theme="0"/>
      <name val="微軟正黑體"/>
      <family val="2"/>
      <charset val="136"/>
    </font>
    <font>
      <b/>
      <sz val="10"/>
      <color rgb="FF000000"/>
      <name val="微軟正黑體"/>
      <family val="2"/>
      <charset val="136"/>
    </font>
    <font>
      <sz val="9"/>
      <color rgb="FF1D1C1D"/>
      <name val="Arial"/>
      <family val="2"/>
    </font>
    <font>
      <sz val="12"/>
      <name val="宋体"/>
    </font>
    <font>
      <sz val="12"/>
      <color theme="1"/>
      <name val="Calibri"/>
      <family val="2"/>
      <charset val="136"/>
      <scheme val="minor"/>
    </font>
    <font>
      <sz val="11"/>
      <color rgb="FF0070C0"/>
      <name val="微軟正黑體"/>
      <family val="2"/>
      <charset val="136"/>
    </font>
    <font>
      <sz val="11"/>
      <color rgb="FF0000CC"/>
      <name val="微軟正黑體"/>
      <family val="2"/>
      <charset val="136"/>
    </font>
    <font>
      <sz val="11"/>
      <color theme="1"/>
      <name val="Calibri"/>
      <family val="2"/>
    </font>
    <font>
      <b/>
      <sz val="11"/>
      <color rgb="FF0070C0"/>
      <name val="微軟正黑體"/>
      <family val="2"/>
      <charset val="136"/>
    </font>
    <font>
      <sz val="12"/>
      <color rgb="FF0070C0"/>
      <name val="微軟正黑體"/>
      <family val="2"/>
      <charset val="136"/>
    </font>
    <font>
      <sz val="11"/>
      <color theme="0"/>
      <name val="微軟正黑體"/>
      <family val="2"/>
      <charset val="136"/>
    </font>
    <font>
      <b/>
      <sz val="11"/>
      <color theme="0"/>
      <name val="微軟正黑體"/>
      <family val="2"/>
      <charset val="136"/>
    </font>
    <font>
      <sz val="10"/>
      <color rgb="FF000000"/>
      <name val="Arial"/>
      <family val="2"/>
    </font>
    <font>
      <sz val="12"/>
      <color theme="1"/>
      <name val="微軟正黑體"/>
      <family val="2"/>
      <charset val="136"/>
    </font>
    <font>
      <sz val="12"/>
      <color theme="1"/>
      <name val="Helvetica Neue"/>
      <family val="2"/>
    </font>
    <font>
      <sz val="12"/>
      <color rgb="FF000000"/>
      <name val="Arial"/>
      <family val="2"/>
    </font>
    <font>
      <sz val="14"/>
      <color theme="1"/>
      <name val="微軟正黑體"/>
      <family val="2"/>
      <charset val="136"/>
    </font>
    <font>
      <u/>
      <sz val="12"/>
      <color theme="10"/>
      <name val="Calibri"/>
      <family val="2"/>
      <charset val="136"/>
      <scheme val="minor"/>
    </font>
    <font>
      <sz val="12"/>
      <color rgb="FF000000"/>
      <name val="Microsoft JhengHei Light"/>
      <family val="2"/>
    </font>
    <font>
      <sz val="10"/>
      <color theme="1"/>
      <name val="Arial"/>
      <family val="2"/>
    </font>
    <font>
      <u/>
      <sz val="12"/>
      <color rgb="FF0000FF"/>
      <name val="Arial"/>
      <family val="2"/>
    </font>
    <font>
      <sz val="11"/>
      <color rgb="FF000000"/>
      <name val="Segoe UI"/>
      <family val="2"/>
    </font>
    <font>
      <sz val="12"/>
      <name val="Microsoft JhengHei Light"/>
      <family val="2"/>
    </font>
    <font>
      <sz val="12"/>
      <color rgb="FF000000"/>
      <name val="微軟正黑體"/>
      <family val="2"/>
      <charset val="136"/>
    </font>
    <font>
      <sz val="14"/>
      <color theme="1"/>
      <name val="Calibri"/>
      <family val="2"/>
    </font>
    <font>
      <sz val="11"/>
      <name val="Calibri"/>
      <family val="2"/>
      <scheme val="minor"/>
    </font>
    <font>
      <sz val="12"/>
      <name val="微軟正黑體"/>
      <family val="2"/>
      <charset val="136"/>
    </font>
    <font>
      <sz val="12"/>
      <color theme="1"/>
      <name val="微軟正黑體"/>
      <family val="2"/>
      <charset val="136"/>
    </font>
    <font>
      <sz val="11"/>
      <name val="微軟正黑體"/>
      <family val="2"/>
    </font>
    <font>
      <b/>
      <sz val="14"/>
      <color theme="1"/>
      <name val="Calibri"/>
      <family val="2"/>
      <charset val="136"/>
      <scheme val="minor"/>
    </font>
    <font>
      <sz val="11"/>
      <color theme="5"/>
      <name val="微軟正黑體"/>
      <family val="2"/>
      <charset val="136"/>
    </font>
    <font>
      <sz val="12"/>
      <name val="Microsoft JhengHei UI"/>
      <family val="2"/>
      <charset val="136"/>
    </font>
    <font>
      <sz val="12"/>
      <name val="MS Gothic"/>
      <family val="3"/>
      <charset val="128"/>
    </font>
    <font>
      <sz val="12"/>
      <color theme="1"/>
      <name val="MS Gothic"/>
      <family val="3"/>
      <charset val="128"/>
    </font>
  </fonts>
  <fills count="41">
    <fill>
      <patternFill patternType="none"/>
    </fill>
    <fill>
      <patternFill patternType="gray125"/>
    </fill>
    <fill>
      <patternFill patternType="solid">
        <fgColor indexed="22"/>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rgb="FFFFFF00"/>
        <bgColor theme="6" tint="0.79998168889431442"/>
      </patternFill>
    </fill>
    <fill>
      <patternFill patternType="solid">
        <fgColor theme="5" tint="0.79998168889431442"/>
        <bgColor theme="5" tint="0.79998168889431442"/>
      </patternFill>
    </fill>
    <fill>
      <patternFill patternType="solid">
        <fgColor theme="0" tint="-0.14999847407452621"/>
        <bgColor theme="0" tint="-0.14999847407452621"/>
      </patternFill>
    </fill>
    <fill>
      <patternFill patternType="solid">
        <fgColor theme="6" tint="0.79998168889431442"/>
        <bgColor theme="6" tint="0.79998168889431442"/>
      </patternFill>
    </fill>
    <fill>
      <patternFill patternType="solid">
        <fgColor theme="5"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tint="-0.14999847407452621"/>
        <bgColor indexed="64"/>
      </patternFill>
    </fill>
    <fill>
      <patternFill patternType="solid">
        <fgColor rgb="FFFFFFFF"/>
        <bgColor indexed="64"/>
      </patternFill>
    </fill>
    <fill>
      <patternFill patternType="solid">
        <fgColor rgb="FFD8D8D8"/>
        <bgColor rgb="FFD8D8D8"/>
      </patternFill>
    </fill>
    <fill>
      <patternFill patternType="solid">
        <fgColor theme="4"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rgb="FFFFCC99"/>
      </patternFill>
    </fill>
    <fill>
      <patternFill patternType="solid">
        <fgColor theme="0"/>
        <bgColor indexed="64"/>
      </patternFill>
    </fill>
    <fill>
      <patternFill patternType="solid">
        <fgColor rgb="FFFF0000"/>
        <bgColor indexed="64"/>
      </patternFill>
    </fill>
    <fill>
      <patternFill patternType="solid">
        <fgColor indexed="43"/>
        <bgColor indexed="64"/>
      </patternFill>
    </fill>
    <fill>
      <patternFill patternType="solid">
        <fgColor indexed="50"/>
        <bgColor indexed="64"/>
      </patternFill>
    </fill>
    <fill>
      <patternFill patternType="solid">
        <fgColor indexed="44"/>
        <bgColor indexed="64"/>
      </patternFill>
    </fill>
    <fill>
      <patternFill patternType="solid">
        <fgColor indexed="46"/>
        <bgColor indexed="64"/>
      </patternFill>
    </fill>
    <fill>
      <patternFill patternType="solid">
        <fgColor rgb="FFFFC000"/>
        <bgColor indexed="64"/>
      </patternFill>
    </fill>
    <fill>
      <patternFill patternType="solid">
        <fgColor rgb="FFD8D8D8"/>
        <bgColor rgb="FF000000"/>
      </patternFill>
    </fill>
    <fill>
      <patternFill patternType="solid">
        <fgColor theme="4" tint="0.39997558519241921"/>
        <bgColor indexed="64"/>
      </patternFill>
    </fill>
    <fill>
      <patternFill patternType="solid">
        <fgColor theme="9" tint="0.39997558519241921"/>
        <bgColor indexed="64"/>
      </patternFill>
    </fill>
    <fill>
      <patternFill patternType="solid">
        <fgColor theme="6"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right>
      <top style="thin">
        <color theme="0"/>
      </top>
      <bottom style="thin">
        <color theme="0"/>
      </bottom>
      <diagonal/>
    </border>
    <border>
      <left style="thin">
        <color theme="6"/>
      </left>
      <right style="thin">
        <color theme="6"/>
      </right>
      <top style="thin">
        <color theme="6"/>
      </top>
      <bottom/>
      <diagonal/>
    </border>
    <border>
      <left style="thin">
        <color theme="5"/>
      </left>
      <right/>
      <top style="thin">
        <color theme="5"/>
      </top>
      <bottom/>
      <diagonal/>
    </border>
    <border>
      <left style="thin">
        <color theme="5"/>
      </left>
      <right style="thin">
        <color theme="5"/>
      </right>
      <top style="thin">
        <color theme="5"/>
      </top>
      <bottom/>
      <diagonal/>
    </border>
    <border>
      <left style="thin">
        <color theme="1"/>
      </left>
      <right/>
      <top style="thin">
        <color theme="1"/>
      </top>
      <bottom/>
      <diagonal/>
    </border>
    <border>
      <left style="thin">
        <color theme="4"/>
      </left>
      <right style="thin">
        <color theme="1"/>
      </right>
      <top style="thin">
        <color theme="4"/>
      </top>
      <bottom/>
      <diagonal/>
    </border>
    <border>
      <left style="thin">
        <color theme="6"/>
      </left>
      <right style="thin">
        <color theme="6"/>
      </right>
      <top style="medium">
        <color theme="6"/>
      </top>
      <bottom/>
      <diagonal/>
    </border>
    <border>
      <left style="thin">
        <color theme="5"/>
      </left>
      <right/>
      <top style="medium">
        <color theme="5"/>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6"/>
      </left>
      <right style="thin">
        <color theme="6"/>
      </right>
      <top style="thin">
        <color theme="6"/>
      </top>
      <bottom style="thin">
        <color theme="6"/>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indexed="64"/>
      </left>
      <right/>
      <top/>
      <bottom/>
      <diagonal/>
    </border>
    <border>
      <left/>
      <right style="thin">
        <color theme="4" tint="0.39997558519241921"/>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right/>
      <top/>
      <bottom style="thin">
        <color indexed="64"/>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style="thin">
        <color theme="0"/>
      </right>
      <top style="thin">
        <color theme="0"/>
      </top>
      <bottom/>
      <diagonal/>
    </border>
    <border>
      <left style="medium">
        <color rgb="FF000000"/>
      </left>
      <right style="medium">
        <color rgb="FF000000"/>
      </right>
      <top style="medium">
        <color rgb="FF000000"/>
      </top>
      <bottom style="medium">
        <color rgb="FF000000"/>
      </bottom>
      <diagonal/>
    </border>
    <border>
      <left style="thin">
        <color theme="0"/>
      </left>
      <right style="thin">
        <color theme="0"/>
      </right>
      <top style="thin">
        <color theme="0"/>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8" tint="0.79998168889431442"/>
      </top>
      <bottom style="thin">
        <color theme="8" tint="0.79998168889431442"/>
      </bottom>
      <diagonal/>
    </border>
    <border>
      <left/>
      <right/>
      <top style="thin">
        <color theme="8" tint="-0.249977111117893"/>
      </top>
      <bottom style="thin">
        <color theme="8" tint="0.39997558519241921"/>
      </bottom>
      <diagonal/>
    </border>
    <border>
      <left/>
      <right/>
      <top style="thin">
        <color theme="8" tint="-0.249977111117893"/>
      </top>
      <bottom style="thin">
        <color theme="8" tint="-0.249977111117893"/>
      </bottom>
      <diagonal/>
    </border>
    <border>
      <left/>
      <right/>
      <top style="thin">
        <color theme="8" tint="0.39997558519241921"/>
      </top>
      <bottom style="thin">
        <color theme="8" tint="0.79998168889431442"/>
      </bottom>
      <diagonal/>
    </border>
    <border>
      <left/>
      <right/>
      <top style="thin">
        <color theme="8" tint="0.39997558519241921"/>
      </top>
      <bottom style="thin">
        <color theme="8" tint="0.39997558519241921"/>
      </bottom>
      <diagonal/>
    </border>
    <border>
      <left/>
      <right/>
      <top style="thin">
        <color theme="8" tint="0.79998168889431442"/>
      </top>
      <bottom style="thin">
        <color theme="8" tint="0.39997558519241921"/>
      </bottom>
      <diagonal/>
    </border>
    <border>
      <left/>
      <right/>
      <top style="thin">
        <color theme="8" tint="0.39997558519241921"/>
      </top>
      <bottom/>
      <diagonal/>
    </border>
    <border>
      <left/>
      <right/>
      <top style="thin">
        <color theme="8" tint="-0.249977111117893"/>
      </top>
      <bottom/>
      <diagonal/>
    </border>
    <border>
      <left/>
      <right/>
      <top style="thin">
        <color theme="8" tint="0.79998168889431442"/>
      </top>
      <bottom/>
      <diagonal/>
    </border>
    <border>
      <left style="thin">
        <color indexed="64"/>
      </left>
      <right style="thin">
        <color theme="6"/>
      </right>
      <top style="thin">
        <color theme="6"/>
      </top>
      <bottom style="thin">
        <color theme="6"/>
      </bottom>
      <diagonal/>
    </border>
    <border>
      <left style="thin">
        <color indexed="64"/>
      </left>
      <right style="thin">
        <color theme="6"/>
      </right>
      <top style="thin">
        <color theme="6"/>
      </top>
      <bottom/>
      <diagonal/>
    </border>
  </borders>
  <cellStyleXfs count="14">
    <xf numFmtId="0" fontId="0" fillId="0" borderId="0">
      <alignment vertical="center"/>
    </xf>
    <xf numFmtId="0" fontId="7" fillId="0" borderId="0" applyNumberFormat="0" applyFill="0" applyBorder="0" applyAlignment="0" applyProtection="0">
      <alignment vertical="center"/>
    </xf>
    <xf numFmtId="0" fontId="19" fillId="0" borderId="0"/>
    <xf numFmtId="168" fontId="3" fillId="0" borderId="0">
      <alignment vertical="center"/>
    </xf>
    <xf numFmtId="0" fontId="52" fillId="0" borderId="0" applyNumberFormat="0" applyFill="0" applyBorder="0" applyAlignment="0" applyProtection="0">
      <alignment vertical="center"/>
    </xf>
    <xf numFmtId="166" fontId="55" fillId="29" borderId="23" applyNumberFormat="0" applyAlignment="0" applyProtection="0">
      <alignment vertical="center"/>
    </xf>
    <xf numFmtId="0" fontId="65" fillId="0" borderId="0">
      <alignment vertical="center"/>
    </xf>
    <xf numFmtId="0" fontId="65" fillId="0" borderId="0"/>
    <xf numFmtId="0" fontId="69" fillId="0" borderId="0"/>
    <xf numFmtId="0" fontId="65" fillId="0" borderId="0"/>
    <xf numFmtId="0" fontId="70" fillId="0" borderId="0">
      <alignment vertical="center"/>
    </xf>
    <xf numFmtId="0" fontId="65" fillId="0" borderId="0">
      <alignment vertical="center"/>
    </xf>
    <xf numFmtId="0" fontId="52" fillId="0" borderId="0" applyNumberFormat="0" applyFill="0" applyBorder="0" applyAlignment="0" applyProtection="0">
      <alignment vertical="center"/>
    </xf>
    <xf numFmtId="0" fontId="2" fillId="0" borderId="0"/>
  </cellStyleXfs>
  <cellXfs count="480">
    <xf numFmtId="0" fontId="0" fillId="0" borderId="0" xfId="0">
      <alignment vertical="center"/>
    </xf>
    <xf numFmtId="0" fontId="3" fillId="0" borderId="0" xfId="0" applyFont="1" applyAlignment="1">
      <alignment vertical="top"/>
    </xf>
    <xf numFmtId="164" fontId="3" fillId="0" borderId="0" xfId="0" applyNumberFormat="1" applyFont="1" applyAlignment="1">
      <alignment vertical="top"/>
    </xf>
    <xf numFmtId="0" fontId="8" fillId="0" borderId="0" xfId="0" applyFont="1" applyAlignment="1">
      <alignment vertical="top" wrapText="1"/>
    </xf>
    <xf numFmtId="49" fontId="5" fillId="0" borderId="0" xfId="0" applyNumberFormat="1" applyFont="1" applyAlignment="1">
      <alignment vertical="top" wrapText="1"/>
    </xf>
    <xf numFmtId="0" fontId="9" fillId="0" borderId="0" xfId="0" applyFont="1" applyAlignment="1">
      <alignment vertical="top"/>
    </xf>
    <xf numFmtId="0" fontId="5" fillId="0" borderId="0" xfId="0" applyFont="1" applyAlignment="1">
      <alignment vertical="top"/>
    </xf>
    <xf numFmtId="0" fontId="14" fillId="3" borderId="1"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16" fillId="0" borderId="0" xfId="0" applyFont="1" applyAlignment="1">
      <alignment horizontal="center"/>
    </xf>
    <xf numFmtId="14" fontId="13" fillId="0" borderId="1" xfId="0" applyNumberFormat="1" applyFont="1" applyBorder="1" applyAlignment="1">
      <alignment horizontal="left" vertical="top" wrapText="1"/>
    </xf>
    <xf numFmtId="0" fontId="13" fillId="0" borderId="1" xfId="0" applyFont="1" applyBorder="1" applyAlignment="1">
      <alignment vertical="top" wrapText="1"/>
    </xf>
    <xf numFmtId="0" fontId="13" fillId="0" borderId="0" xfId="0" applyFont="1">
      <alignment vertical="center"/>
    </xf>
    <xf numFmtId="0" fontId="13" fillId="0" borderId="0" xfId="0" applyFont="1" applyAlignment="1">
      <alignment horizontal="left"/>
    </xf>
    <xf numFmtId="0" fontId="13" fillId="0" borderId="0" xfId="0" applyFont="1" applyAlignment="1">
      <alignment wrapText="1"/>
    </xf>
    <xf numFmtId="0" fontId="20" fillId="0" borderId="0" xfId="2" applyFont="1"/>
    <xf numFmtId="0" fontId="21" fillId="2" borderId="1" xfId="2" applyFont="1" applyFill="1" applyBorder="1" applyAlignment="1">
      <alignment vertical="top" wrapText="1"/>
    </xf>
    <xf numFmtId="0" fontId="23" fillId="0" borderId="1" xfId="2" applyFont="1" applyBorder="1" applyAlignment="1" applyProtection="1">
      <alignment horizontal="left" vertical="center" wrapText="1"/>
      <protection locked="0"/>
    </xf>
    <xf numFmtId="0" fontId="21" fillId="7" borderId="1" xfId="2" applyFont="1" applyFill="1" applyBorder="1" applyAlignment="1">
      <alignment vertical="top" wrapText="1"/>
    </xf>
    <xf numFmtId="0" fontId="20" fillId="7" borderId="1" xfId="2" applyFont="1" applyFill="1" applyBorder="1"/>
    <xf numFmtId="0" fontId="21" fillId="7" borderId="1" xfId="2" applyFont="1" applyFill="1" applyBorder="1" applyAlignment="1" applyProtection="1">
      <alignment horizontal="center" vertical="top" wrapText="1"/>
      <protection locked="0"/>
    </xf>
    <xf numFmtId="0" fontId="25" fillId="0" borderId="1" xfId="2" applyFont="1" applyBorder="1" applyAlignment="1" applyProtection="1">
      <alignment horizontal="left" vertical="center"/>
      <protection locked="0"/>
    </xf>
    <xf numFmtId="0" fontId="20" fillId="0" borderId="1" xfId="2" applyFont="1" applyBorder="1" applyAlignment="1" applyProtection="1">
      <alignment vertical="center"/>
      <protection locked="0"/>
    </xf>
    <xf numFmtId="0" fontId="20" fillId="0" borderId="1" xfId="2" applyFont="1" applyBorder="1" applyAlignment="1" applyProtection="1">
      <alignment vertical="center" wrapText="1"/>
      <protection locked="0"/>
    </xf>
    <xf numFmtId="0" fontId="24" fillId="10" borderId="1" xfId="2" applyFont="1" applyFill="1" applyBorder="1" applyAlignment="1" applyProtection="1">
      <alignment vertical="center"/>
      <protection locked="0"/>
    </xf>
    <xf numFmtId="0" fontId="23" fillId="0" borderId="0" xfId="2" applyFont="1" applyAlignment="1">
      <alignment wrapText="1"/>
    </xf>
    <xf numFmtId="0" fontId="3" fillId="7" borderId="1" xfId="0" applyFont="1" applyFill="1" applyBorder="1" applyAlignment="1"/>
    <xf numFmtId="0" fontId="13" fillId="7" borderId="1" xfId="0" applyFont="1" applyFill="1" applyBorder="1" applyAlignment="1"/>
    <xf numFmtId="0" fontId="26" fillId="7" borderId="1" xfId="0" applyFont="1" applyFill="1" applyBorder="1" applyAlignment="1"/>
    <xf numFmtId="0" fontId="12" fillId="12" borderId="5" xfId="0" applyFont="1" applyFill="1" applyBorder="1" applyAlignment="1"/>
    <xf numFmtId="0" fontId="3" fillId="0" borderId="0" xfId="0" applyFont="1">
      <alignment vertical="center"/>
    </xf>
    <xf numFmtId="0" fontId="28" fillId="0" borderId="0" xfId="2" applyFont="1"/>
    <xf numFmtId="0" fontId="28" fillId="0" borderId="1" xfId="2" applyFont="1" applyBorder="1" applyAlignment="1" applyProtection="1">
      <alignment vertical="center" wrapText="1"/>
      <protection locked="0"/>
    </xf>
    <xf numFmtId="0" fontId="3" fillId="0" borderId="1" xfId="0" applyFont="1" applyBorder="1">
      <alignment vertical="center"/>
    </xf>
    <xf numFmtId="0" fontId="3" fillId="0" borderId="1" xfId="0" applyFont="1" applyBorder="1" applyAlignment="1">
      <alignment horizontal="center" vertical="center"/>
    </xf>
    <xf numFmtId="9" fontId="3" fillId="0" borderId="1" xfId="0" applyNumberFormat="1" applyFont="1" applyBorder="1" applyAlignment="1">
      <alignment horizontal="center" vertical="center"/>
    </xf>
    <xf numFmtId="165" fontId="3" fillId="0" borderId="1" xfId="0" applyNumberFormat="1" applyFont="1" applyBorder="1" applyAlignment="1">
      <alignment horizontal="center" vertical="center"/>
    </xf>
    <xf numFmtId="9" fontId="3" fillId="0" borderId="1" xfId="0" applyNumberFormat="1" applyFont="1" applyBorder="1">
      <alignment vertical="center"/>
    </xf>
    <xf numFmtId="0" fontId="28" fillId="0" borderId="1" xfId="2" applyFont="1" applyBorder="1" applyAlignment="1" applyProtection="1">
      <alignment vertical="center"/>
      <protection locked="0"/>
    </xf>
    <xf numFmtId="0" fontId="3" fillId="0" borderId="0" xfId="0" applyFont="1" applyAlignment="1">
      <alignment horizontal="center" vertical="center"/>
    </xf>
    <xf numFmtId="0" fontId="28" fillId="2" borderId="1" xfId="2" applyFont="1" applyFill="1" applyBorder="1" applyAlignment="1">
      <alignment vertical="top" wrapText="1"/>
    </xf>
    <xf numFmtId="0" fontId="29" fillId="2" borderId="1" xfId="2" applyFont="1" applyFill="1" applyBorder="1" applyAlignment="1">
      <alignment vertical="top" wrapText="1"/>
    </xf>
    <xf numFmtId="0" fontId="29" fillId="7" borderId="1" xfId="2" applyFont="1" applyFill="1" applyBorder="1" applyAlignment="1">
      <alignment vertical="top" wrapText="1"/>
    </xf>
    <xf numFmtId="0" fontId="29" fillId="7" borderId="1" xfId="2" applyFont="1" applyFill="1" applyBorder="1" applyAlignment="1">
      <alignment horizontal="center" vertical="top" wrapText="1"/>
    </xf>
    <xf numFmtId="0" fontId="29" fillId="11" borderId="1" xfId="2" applyFont="1" applyFill="1" applyBorder="1" applyAlignment="1">
      <alignment vertical="top" wrapText="1"/>
    </xf>
    <xf numFmtId="0" fontId="29" fillId="7" borderId="1" xfId="2" applyFont="1" applyFill="1" applyBorder="1" applyAlignment="1" applyProtection="1">
      <alignment horizontal="center" vertical="top" wrapText="1"/>
      <protection locked="0"/>
    </xf>
    <xf numFmtId="0" fontId="30" fillId="10" borderId="1" xfId="2" applyFont="1" applyFill="1" applyBorder="1" applyAlignment="1" applyProtection="1">
      <alignment horizontal="left" vertical="center" wrapText="1"/>
      <protection locked="0"/>
    </xf>
    <xf numFmtId="0" fontId="28" fillId="0" borderId="1" xfId="2" applyFont="1" applyBorder="1" applyAlignment="1" applyProtection="1">
      <alignment horizontal="left" vertical="center"/>
      <protection locked="0"/>
    </xf>
    <xf numFmtId="0" fontId="28" fillId="0" borderId="1" xfId="2" applyFont="1" applyBorder="1" applyAlignment="1" applyProtection="1">
      <alignment horizontal="left" vertical="center" wrapText="1"/>
      <protection locked="0"/>
    </xf>
    <xf numFmtId="0" fontId="3" fillId="0" borderId="1" xfId="0" applyFont="1" applyBorder="1" applyAlignment="1"/>
    <xf numFmtId="0" fontId="28" fillId="0" borderId="0" xfId="2" applyFont="1" applyAlignment="1">
      <alignment wrapText="1"/>
    </xf>
    <xf numFmtId="0" fontId="31" fillId="2" borderId="1" xfId="2" applyFont="1" applyFill="1" applyBorder="1" applyAlignment="1">
      <alignment vertical="top"/>
    </xf>
    <xf numFmtId="0" fontId="31" fillId="2" borderId="1" xfId="2" applyFont="1" applyFill="1" applyBorder="1" applyAlignment="1">
      <alignment vertical="top" wrapText="1"/>
    </xf>
    <xf numFmtId="0" fontId="32" fillId="0" borderId="0" xfId="0" applyFont="1">
      <alignment vertical="center"/>
    </xf>
    <xf numFmtId="0" fontId="33" fillId="0" borderId="2" xfId="2" applyFont="1" applyBorder="1" applyAlignment="1" applyProtection="1">
      <alignment horizontal="left" vertical="center"/>
      <protection locked="0"/>
    </xf>
    <xf numFmtId="0" fontId="32" fillId="0" borderId="1" xfId="0" applyFont="1" applyBorder="1">
      <alignment vertical="center"/>
    </xf>
    <xf numFmtId="0" fontId="34" fillId="0" borderId="3" xfId="0" applyFont="1" applyBorder="1" applyAlignment="1">
      <alignment horizontal="left" vertical="center"/>
    </xf>
    <xf numFmtId="0" fontId="34" fillId="0" borderId="4" xfId="0" applyFont="1" applyBorder="1" applyAlignment="1">
      <alignment horizontal="left" vertical="center"/>
    </xf>
    <xf numFmtId="0" fontId="35" fillId="0" borderId="0" xfId="2" applyFont="1"/>
    <xf numFmtId="0" fontId="33" fillId="0" borderId="1" xfId="2" applyFont="1" applyBorder="1" applyAlignment="1" applyProtection="1">
      <alignment horizontal="left" vertical="center"/>
      <protection locked="0"/>
    </xf>
    <xf numFmtId="0" fontId="34" fillId="0" borderId="1" xfId="0" applyFont="1" applyBorder="1" applyAlignment="1">
      <alignment horizontal="left" vertical="center"/>
    </xf>
    <xf numFmtId="0" fontId="21" fillId="2" borderId="1" xfId="2" applyFont="1" applyFill="1" applyBorder="1" applyAlignment="1">
      <alignment vertical="top" shrinkToFit="1"/>
    </xf>
    <xf numFmtId="0" fontId="23" fillId="0" borderId="1" xfId="2" applyFont="1" applyBorder="1" applyAlignment="1" applyProtection="1">
      <alignment horizontal="left" vertical="center" shrinkToFit="1"/>
      <protection locked="0"/>
    </xf>
    <xf numFmtId="0" fontId="9" fillId="13" borderId="1" xfId="0" applyFont="1" applyFill="1" applyBorder="1" applyAlignment="1">
      <alignment horizontal="left" vertical="top" wrapText="1"/>
    </xf>
    <xf numFmtId="0" fontId="21" fillId="2" borderId="2" xfId="2" applyFont="1" applyFill="1" applyBorder="1" applyAlignment="1">
      <alignment vertical="top" wrapText="1"/>
    </xf>
    <xf numFmtId="166" fontId="5" fillId="0" borderId="0" xfId="0" applyNumberFormat="1" applyFont="1" applyAlignment="1">
      <alignment horizontal="center" vertical="top" wrapText="1"/>
    </xf>
    <xf numFmtId="166" fontId="29" fillId="0" borderId="6" xfId="0" applyNumberFormat="1" applyFont="1" applyBorder="1" applyAlignment="1">
      <alignment horizontal="center" vertical="top" wrapText="1"/>
    </xf>
    <xf numFmtId="166" fontId="29" fillId="0" borderId="7" xfId="0" applyNumberFormat="1" applyFont="1" applyBorder="1" applyAlignment="1">
      <alignment horizontal="center" vertical="top" wrapText="1"/>
    </xf>
    <xf numFmtId="166" fontId="29" fillId="0" borderId="8" xfId="0" applyNumberFormat="1" applyFont="1" applyBorder="1" applyAlignment="1">
      <alignment horizontal="center" vertical="top" wrapText="1"/>
    </xf>
    <xf numFmtId="166" fontId="38" fillId="0" borderId="0" xfId="0" applyNumberFormat="1" applyFont="1">
      <alignment vertical="center"/>
    </xf>
    <xf numFmtId="166" fontId="39" fillId="0" borderId="0" xfId="0" applyNumberFormat="1" applyFont="1" applyProtection="1">
      <alignment vertical="center"/>
      <protection locked="0"/>
    </xf>
    <xf numFmtId="166" fontId="29" fillId="0" borderId="9" xfId="0" applyNumberFormat="1" applyFont="1" applyBorder="1" applyAlignment="1">
      <alignment vertical="top"/>
    </xf>
    <xf numFmtId="166" fontId="29" fillId="0" borderId="10" xfId="0" applyNumberFormat="1" applyFont="1" applyBorder="1" applyAlignment="1">
      <alignment horizontal="center" vertical="top"/>
    </xf>
    <xf numFmtId="166" fontId="28" fillId="0" borderId="0" xfId="0" applyNumberFormat="1" applyFont="1" applyProtection="1">
      <alignment vertical="center"/>
      <protection locked="0"/>
    </xf>
    <xf numFmtId="166" fontId="30" fillId="0" borderId="0" xfId="0" applyNumberFormat="1" applyFont="1" applyProtection="1">
      <alignment vertical="center"/>
      <protection locked="0"/>
    </xf>
    <xf numFmtId="166" fontId="5" fillId="0" borderId="0" xfId="0" quotePrefix="1" applyNumberFormat="1" applyFont="1" applyAlignment="1" applyProtection="1">
      <alignment horizontal="left" vertical="center"/>
      <protection locked="0"/>
    </xf>
    <xf numFmtId="166" fontId="5" fillId="0" borderId="0" xfId="0" applyNumberFormat="1" applyFont="1" applyProtection="1">
      <alignment vertical="center"/>
      <protection locked="0"/>
    </xf>
    <xf numFmtId="166" fontId="28" fillId="14" borderId="11" xfId="0" applyNumberFormat="1" applyFont="1" applyFill="1" applyBorder="1" applyAlignment="1">
      <alignment horizontal="center" vertical="center"/>
    </xf>
    <xf numFmtId="166" fontId="28" fillId="15" borderId="12" xfId="0" quotePrefix="1" applyNumberFormat="1" applyFont="1" applyFill="1" applyBorder="1">
      <alignment vertical="center"/>
    </xf>
    <xf numFmtId="166" fontId="28" fillId="15" borderId="12" xfId="0" applyNumberFormat="1" applyFont="1" applyFill="1" applyBorder="1">
      <alignment vertical="center"/>
    </xf>
    <xf numFmtId="166" fontId="28" fillId="16" borderId="13" xfId="0" applyNumberFormat="1" applyFont="1" applyFill="1" applyBorder="1" applyAlignment="1">
      <alignment vertical="top"/>
    </xf>
    <xf numFmtId="166" fontId="28" fillId="16" borderId="14" xfId="0" applyNumberFormat="1" applyFont="1" applyFill="1" applyBorder="1" applyAlignment="1">
      <alignment vertical="top"/>
    </xf>
    <xf numFmtId="166" fontId="28" fillId="0" borderId="0" xfId="0" applyNumberFormat="1" applyFont="1" applyAlignment="1" applyProtection="1">
      <alignment horizontal="center" vertical="center"/>
      <protection locked="0"/>
    </xf>
    <xf numFmtId="166" fontId="28" fillId="0" borderId="6" xfId="0" applyNumberFormat="1" applyFont="1" applyBorder="1">
      <alignment vertical="center"/>
    </xf>
    <xf numFmtId="166" fontId="28" fillId="0" borderId="7" xfId="0" applyNumberFormat="1" applyFont="1" applyBorder="1" applyProtection="1">
      <alignment vertical="center"/>
      <protection locked="0"/>
    </xf>
    <xf numFmtId="166" fontId="0" fillId="0" borderId="0" xfId="0" applyNumberFormat="1" applyProtection="1">
      <alignment vertical="center"/>
      <protection locked="0"/>
    </xf>
    <xf numFmtId="166" fontId="28" fillId="0" borderId="9" xfId="0" applyNumberFormat="1" applyFont="1" applyBorder="1" applyAlignment="1">
      <alignment vertical="top"/>
    </xf>
    <xf numFmtId="166" fontId="41" fillId="10" borderId="10" xfId="0" applyNumberFormat="1" applyFont="1" applyFill="1" applyBorder="1" applyAlignment="1">
      <alignment horizontal="center" vertical="top"/>
    </xf>
    <xf numFmtId="166" fontId="5" fillId="0" borderId="0" xfId="0" applyNumberFormat="1" applyFont="1" applyAlignment="1" applyProtection="1">
      <alignment vertical="center" wrapText="1"/>
      <protection locked="0"/>
    </xf>
    <xf numFmtId="166" fontId="28" fillId="17" borderId="6" xfId="0" applyNumberFormat="1" applyFont="1" applyFill="1" applyBorder="1">
      <alignment vertical="center"/>
    </xf>
    <xf numFmtId="166" fontId="28" fillId="15" borderId="7" xfId="0" applyNumberFormat="1" applyFont="1" applyFill="1" applyBorder="1" applyProtection="1">
      <alignment vertical="center"/>
      <protection locked="0"/>
    </xf>
    <xf numFmtId="166" fontId="28" fillId="15" borderId="8" xfId="0" applyNumberFormat="1" applyFont="1" applyFill="1" applyBorder="1" applyProtection="1">
      <alignment vertical="center"/>
      <protection locked="0"/>
    </xf>
    <xf numFmtId="166" fontId="28" fillId="16" borderId="9" xfId="0" applyNumberFormat="1" applyFont="1" applyFill="1" applyBorder="1" applyAlignment="1">
      <alignment vertical="top"/>
    </xf>
    <xf numFmtId="166" fontId="28" fillId="16" borderId="15" xfId="0" applyNumberFormat="1" applyFont="1" applyFill="1" applyBorder="1" applyAlignment="1">
      <alignment vertical="top"/>
    </xf>
    <xf numFmtId="166" fontId="28" fillId="0" borderId="8" xfId="0" applyNumberFormat="1" applyFont="1" applyBorder="1" applyProtection="1">
      <alignment vertical="center"/>
      <protection locked="0"/>
    </xf>
    <xf numFmtId="166" fontId="28" fillId="0" borderId="9" xfId="0" applyNumberFormat="1" applyFont="1" applyBorder="1">
      <alignment vertical="center"/>
    </xf>
    <xf numFmtId="166" fontId="28" fillId="0" borderId="15" xfId="0" applyNumberFormat="1" applyFont="1" applyBorder="1">
      <alignment vertical="center"/>
    </xf>
    <xf numFmtId="166" fontId="28" fillId="16" borderId="9" xfId="0" applyNumberFormat="1" applyFont="1" applyFill="1" applyBorder="1">
      <alignment vertical="center"/>
    </xf>
    <xf numFmtId="166" fontId="28" fillId="16" borderId="15" xfId="0" applyNumberFormat="1" applyFont="1" applyFill="1" applyBorder="1">
      <alignment vertical="center"/>
    </xf>
    <xf numFmtId="0" fontId="28" fillId="17" borderId="6" xfId="0" quotePrefix="1" applyFont="1" applyFill="1" applyBorder="1">
      <alignment vertical="center"/>
    </xf>
    <xf numFmtId="166" fontId="0" fillId="0" borderId="0" xfId="0" applyNumberFormat="1">
      <alignment vertical="center"/>
    </xf>
    <xf numFmtId="166" fontId="28" fillId="17" borderId="6" xfId="0" applyNumberFormat="1" applyFont="1" applyFill="1" applyBorder="1" applyAlignment="1">
      <alignment horizontal="center" vertical="center"/>
    </xf>
    <xf numFmtId="166" fontId="28" fillId="0" borderId="16" xfId="0" applyNumberFormat="1" applyFont="1" applyBorder="1">
      <alignment vertical="center"/>
    </xf>
    <xf numFmtId="166" fontId="28" fillId="0" borderId="17" xfId="0" applyNumberFormat="1" applyFont="1" applyBorder="1">
      <alignment vertical="center"/>
    </xf>
    <xf numFmtId="166" fontId="38" fillId="0" borderId="0" xfId="0" applyNumberFormat="1" applyFont="1" applyProtection="1">
      <alignment vertical="center"/>
      <protection locked="0"/>
    </xf>
    <xf numFmtId="166" fontId="28" fillId="17" borderId="18" xfId="0" applyNumberFormat="1" applyFont="1" applyFill="1" applyBorder="1" applyAlignment="1">
      <alignment horizontal="center" vertical="center"/>
    </xf>
    <xf numFmtId="166" fontId="28" fillId="0" borderId="7" xfId="0" quotePrefix="1" applyNumberFormat="1" applyFont="1" applyBorder="1" applyProtection="1">
      <alignment vertical="center"/>
      <protection locked="0"/>
    </xf>
    <xf numFmtId="166" fontId="0" fillId="0" borderId="0" xfId="0" quotePrefix="1" applyNumberFormat="1" applyProtection="1">
      <alignment vertical="center"/>
      <protection locked="0"/>
    </xf>
    <xf numFmtId="49" fontId="0" fillId="0" borderId="0" xfId="0" applyNumberFormat="1">
      <alignment vertical="center"/>
    </xf>
    <xf numFmtId="0" fontId="0" fillId="0" borderId="0" xfId="0" applyAlignment="1">
      <alignment vertical="center" wrapText="1"/>
    </xf>
    <xf numFmtId="0" fontId="44" fillId="0" borderId="0" xfId="0" applyFont="1" applyAlignment="1">
      <alignment vertical="top"/>
    </xf>
    <xf numFmtId="0" fontId="8" fillId="0" borderId="0" xfId="0" applyFont="1" applyAlignment="1">
      <alignment vertical="top"/>
    </xf>
    <xf numFmtId="0" fontId="0" fillId="0" borderId="0" xfId="0" pivotButton="1">
      <alignment vertical="center"/>
    </xf>
    <xf numFmtId="0" fontId="28" fillId="0" borderId="0" xfId="0" applyFont="1" applyProtection="1">
      <alignment vertical="center"/>
      <protection locked="0"/>
    </xf>
    <xf numFmtId="0" fontId="28" fillId="7" borderId="1" xfId="2" applyFont="1" applyFill="1" applyBorder="1" applyAlignment="1">
      <alignment vertical="top" wrapText="1"/>
    </xf>
    <xf numFmtId="0" fontId="8" fillId="18" borderId="1" xfId="0" applyFont="1" applyFill="1" applyBorder="1" applyAlignment="1">
      <alignment vertical="top"/>
    </xf>
    <xf numFmtId="0" fontId="29" fillId="7" borderId="0" xfId="2" applyFont="1" applyFill="1" applyAlignment="1">
      <alignment vertical="top" wrapText="1"/>
    </xf>
    <xf numFmtId="0" fontId="29" fillId="19" borderId="0" xfId="2" applyFont="1" applyFill="1" applyAlignment="1">
      <alignment vertical="top" wrapText="1"/>
    </xf>
    <xf numFmtId="0" fontId="8" fillId="18" borderId="0" xfId="0" applyFont="1" applyFill="1" applyAlignment="1">
      <alignment vertical="top"/>
    </xf>
    <xf numFmtId="0" fontId="3" fillId="7" borderId="0" xfId="0" applyFont="1" applyFill="1" applyAlignment="1">
      <alignment vertical="top"/>
    </xf>
    <xf numFmtId="0" fontId="41" fillId="16" borderId="0" xfId="0" applyFont="1" applyFill="1">
      <alignment vertical="center"/>
    </xf>
    <xf numFmtId="0" fontId="0" fillId="20" borderId="0" xfId="0" applyFill="1">
      <alignment vertical="center"/>
    </xf>
    <xf numFmtId="167" fontId="0" fillId="0" borderId="0" xfId="0" applyNumberFormat="1">
      <alignment vertical="center"/>
    </xf>
    <xf numFmtId="167" fontId="0" fillId="0" borderId="0" xfId="0" applyNumberFormat="1" applyAlignment="1">
      <alignment horizontal="left" vertical="center"/>
    </xf>
    <xf numFmtId="0" fontId="0" fillId="21" borderId="20" xfId="0" applyFill="1" applyBorder="1">
      <alignment vertical="center"/>
    </xf>
    <xf numFmtId="0" fontId="21" fillId="2" borderId="21" xfId="2" applyFont="1" applyFill="1" applyBorder="1" applyAlignment="1">
      <alignment vertical="top" wrapText="1"/>
    </xf>
    <xf numFmtId="0" fontId="9" fillId="22" borderId="22" xfId="0" applyFont="1" applyFill="1" applyBorder="1">
      <alignment vertical="center"/>
    </xf>
    <xf numFmtId="0" fontId="0" fillId="21" borderId="22" xfId="0" applyFill="1" applyBorder="1">
      <alignment vertical="center"/>
    </xf>
    <xf numFmtId="0" fontId="0" fillId="0" borderId="22" xfId="0" applyBorder="1">
      <alignment vertical="center"/>
    </xf>
    <xf numFmtId="0" fontId="41" fillId="0" borderId="0" xfId="0" applyFont="1">
      <alignment vertical="center"/>
    </xf>
    <xf numFmtId="0" fontId="0" fillId="0" borderId="0" xfId="0" applyAlignment="1">
      <alignment vertical="top"/>
    </xf>
    <xf numFmtId="0" fontId="28" fillId="23" borderId="1" xfId="2" applyFont="1" applyFill="1" applyBorder="1" applyAlignment="1">
      <alignment vertical="top" wrapText="1"/>
    </xf>
    <xf numFmtId="0" fontId="47" fillId="24" borderId="0" xfId="0" applyFont="1" applyFill="1" applyAlignment="1">
      <alignment horizontal="center" vertical="center"/>
    </xf>
    <xf numFmtId="0" fontId="47" fillId="24" borderId="0" xfId="0" applyFont="1" applyFill="1">
      <alignment vertical="center"/>
    </xf>
    <xf numFmtId="0" fontId="47" fillId="0" borderId="0" xfId="0" applyFont="1">
      <alignment vertical="center"/>
    </xf>
    <xf numFmtId="0" fontId="47" fillId="0" borderId="0" xfId="0" applyFont="1" applyAlignment="1">
      <alignment vertical="center" wrapText="1"/>
    </xf>
    <xf numFmtId="0" fontId="48" fillId="0" borderId="0" xfId="0" applyFont="1">
      <alignment vertical="center"/>
    </xf>
    <xf numFmtId="0" fontId="49" fillId="0" borderId="0" xfId="0" applyFont="1">
      <alignment vertical="center"/>
    </xf>
    <xf numFmtId="0" fontId="34" fillId="0" borderId="0" xfId="0" applyFont="1">
      <alignment vertical="center"/>
    </xf>
    <xf numFmtId="0" fontId="34" fillId="0" borderId="0" xfId="0" applyFont="1" applyAlignment="1">
      <alignment horizontal="left" vertical="center"/>
    </xf>
    <xf numFmtId="0" fontId="51" fillId="26" borderId="0" xfId="0" applyFont="1" applyFill="1">
      <alignment vertical="center"/>
    </xf>
    <xf numFmtId="0" fontId="34" fillId="0" borderId="0" xfId="0" applyFont="1" applyAlignment="1">
      <alignment vertical="center" wrapText="1"/>
    </xf>
    <xf numFmtId="0" fontId="50" fillId="0" borderId="0" xfId="0" applyFont="1" applyAlignment="1">
      <alignment vertical="center" wrapText="1"/>
    </xf>
    <xf numFmtId="0" fontId="50" fillId="0" borderId="0" xfId="0" applyFont="1" applyAlignment="1">
      <alignment horizontal="right" vertical="center" wrapText="1"/>
    </xf>
    <xf numFmtId="0" fontId="50" fillId="0" borderId="0" xfId="0" applyFont="1" applyAlignment="1">
      <alignment horizontal="left" vertical="center" wrapText="1"/>
    </xf>
    <xf numFmtId="0" fontId="49" fillId="7" borderId="0" xfId="0" applyFont="1" applyFill="1">
      <alignment vertical="center"/>
    </xf>
    <xf numFmtId="0" fontId="49" fillId="0" borderId="0" xfId="0" applyFont="1" applyAlignment="1">
      <alignment vertical="center" wrapText="1"/>
    </xf>
    <xf numFmtId="14" fontId="34" fillId="0" borderId="0" xfId="3" applyNumberFormat="1" applyFont="1">
      <alignment vertical="center"/>
    </xf>
    <xf numFmtId="0" fontId="11" fillId="0" borderId="24" xfId="0" applyFont="1" applyBorder="1" applyAlignment="1"/>
    <xf numFmtId="0" fontId="11" fillId="0" borderId="3" xfId="0" applyFont="1" applyBorder="1" applyAlignment="1">
      <alignment horizontal="center"/>
    </xf>
    <xf numFmtId="0" fontId="11" fillId="0" borderId="0" xfId="0" applyFont="1" applyAlignment="1">
      <alignment horizontal="center"/>
    </xf>
    <xf numFmtId="0" fontId="11" fillId="0" borderId="25" xfId="0" applyFont="1" applyBorder="1" applyAlignment="1"/>
    <xf numFmtId="0" fontId="11" fillId="0" borderId="0" xfId="0" applyFont="1" applyAlignment="1"/>
    <xf numFmtId="0" fontId="11" fillId="9" borderId="0" xfId="0" applyFont="1" applyFill="1" applyAlignment="1"/>
    <xf numFmtId="0" fontId="11" fillId="7" borderId="0" xfId="0" applyFont="1" applyFill="1" applyAlignment="1"/>
    <xf numFmtId="166" fontId="0" fillId="0" borderId="0" xfId="0" applyNumberFormat="1" applyAlignment="1"/>
    <xf numFmtId="166" fontId="53" fillId="0" borderId="26" xfId="0" applyNumberFormat="1" applyFont="1" applyBorder="1">
      <alignment vertical="center"/>
    </xf>
    <xf numFmtId="166" fontId="53" fillId="0" borderId="26" xfId="0" applyNumberFormat="1" applyFont="1" applyBorder="1" applyAlignment="1">
      <alignment horizontal="left" vertical="top"/>
    </xf>
    <xf numFmtId="166" fontId="53" fillId="0" borderId="27" xfId="0" applyNumberFormat="1" applyFont="1" applyBorder="1" applyAlignment="1">
      <alignment horizontal="left" vertical="center"/>
    </xf>
    <xf numFmtId="166" fontId="53" fillId="0" borderId="0" xfId="0" applyNumberFormat="1" applyFont="1">
      <alignment vertical="center"/>
    </xf>
    <xf numFmtId="166" fontId="53" fillId="0" borderId="28" xfId="0" applyNumberFormat="1" applyFont="1" applyBorder="1">
      <alignment vertical="center"/>
    </xf>
    <xf numFmtId="0" fontId="12" fillId="21" borderId="5" xfId="0" applyFont="1" applyFill="1" applyBorder="1" applyAlignment="1"/>
    <xf numFmtId="0" fontId="12" fillId="12" borderId="29" xfId="0" applyFont="1" applyFill="1" applyBorder="1" applyAlignment="1"/>
    <xf numFmtId="166" fontId="12" fillId="12" borderId="0" xfId="0" applyNumberFormat="1" applyFont="1" applyFill="1" applyAlignment="1"/>
    <xf numFmtId="0" fontId="12" fillId="12" borderId="0" xfId="0" applyFont="1" applyFill="1" applyAlignment="1"/>
    <xf numFmtId="169" fontId="36" fillId="7" borderId="30" xfId="0" applyNumberFormat="1" applyFont="1" applyFill="1" applyBorder="1" applyAlignment="1">
      <alignment horizontal="left" vertical="center" wrapText="1"/>
    </xf>
    <xf numFmtId="0" fontId="11" fillId="10" borderId="0" xfId="0" applyFont="1" applyFill="1" applyAlignment="1"/>
    <xf numFmtId="166" fontId="11" fillId="10" borderId="0" xfId="0" applyNumberFormat="1" applyFont="1" applyFill="1" applyAlignment="1"/>
    <xf numFmtId="166" fontId="26" fillId="0" borderId="0" xfId="0" applyNumberFormat="1" applyFont="1" applyAlignment="1">
      <alignment horizontal="right"/>
    </xf>
    <xf numFmtId="166" fontId="38" fillId="0" borderId="31" xfId="0" applyNumberFormat="1" applyFont="1" applyBorder="1" applyAlignment="1">
      <alignment horizontal="left" vertical="center"/>
    </xf>
    <xf numFmtId="166" fontId="38" fillId="0" borderId="0" xfId="0" applyNumberFormat="1" applyFont="1" applyAlignment="1">
      <alignment horizontal="left" vertical="center"/>
    </xf>
    <xf numFmtId="169" fontId="36" fillId="0" borderId="30" xfId="0" applyNumberFormat="1" applyFont="1" applyBorder="1" applyAlignment="1">
      <alignment horizontal="left" vertical="center" wrapText="1" indent="1" readingOrder="1"/>
    </xf>
    <xf numFmtId="0" fontId="11" fillId="10" borderId="0" xfId="0" quotePrefix="1" applyFont="1" applyFill="1" applyAlignment="1">
      <alignment horizontal="left"/>
    </xf>
    <xf numFmtId="166" fontId="12" fillId="10" borderId="0" xfId="0" applyNumberFormat="1" applyFont="1" applyFill="1" applyAlignment="1"/>
    <xf numFmtId="0" fontId="11" fillId="0" borderId="0" xfId="0" applyFont="1" applyAlignment="1">
      <alignment horizontal="left"/>
    </xf>
    <xf numFmtId="0" fontId="54" fillId="0" borderId="0" xfId="0" applyFont="1" applyAlignment="1">
      <alignment horizontal="left"/>
    </xf>
    <xf numFmtId="0" fontId="0" fillId="0" borderId="0" xfId="0" applyAlignment="1"/>
    <xf numFmtId="166" fontId="12" fillId="0" borderId="0" xfId="0" applyNumberFormat="1" applyFont="1" applyAlignment="1">
      <alignment horizontal="left"/>
    </xf>
    <xf numFmtId="166" fontId="11" fillId="27" borderId="0" xfId="0" applyNumberFormat="1" applyFont="1" applyFill="1" applyAlignment="1">
      <alignment horizontal="left"/>
    </xf>
    <xf numFmtId="170" fontId="11" fillId="0" borderId="18" xfId="0" quotePrefix="1" applyNumberFormat="1" applyFont="1" applyBorder="1" applyAlignment="1">
      <alignment horizontal="left"/>
    </xf>
    <xf numFmtId="0" fontId="12" fillId="0" borderId="0" xfId="0" applyFont="1" applyAlignment="1"/>
    <xf numFmtId="14" fontId="11" fillId="0" borderId="0" xfId="0" applyNumberFormat="1" applyFont="1" applyAlignment="1">
      <alignment horizontal="left"/>
    </xf>
    <xf numFmtId="14" fontId="11" fillId="0" borderId="0" xfId="0" quotePrefix="1" applyNumberFormat="1" applyFont="1" applyAlignment="1">
      <alignment horizontal="left"/>
    </xf>
    <xf numFmtId="171" fontId="11" fillId="0" borderId="6" xfId="0" quotePrefix="1" applyNumberFormat="1" applyFont="1" applyBorder="1" applyAlignment="1">
      <alignment horizontal="left"/>
    </xf>
    <xf numFmtId="166" fontId="11" fillId="0" borderId="0" xfId="0" applyNumberFormat="1" applyFont="1" applyAlignment="1"/>
    <xf numFmtId="166" fontId="11" fillId="0" borderId="0" xfId="0" applyNumberFormat="1" applyFont="1" applyAlignment="1">
      <alignment horizontal="left"/>
    </xf>
    <xf numFmtId="171" fontId="11" fillId="0" borderId="0" xfId="0" applyNumberFormat="1" applyFont="1" applyAlignment="1">
      <alignment horizontal="right"/>
    </xf>
    <xf numFmtId="166" fontId="11" fillId="0" borderId="24" xfId="0" applyNumberFormat="1" applyFont="1" applyBorder="1" applyAlignment="1"/>
    <xf numFmtId="171" fontId="11" fillId="0" borderId="0" xfId="0" quotePrefix="1" applyNumberFormat="1" applyFont="1" applyAlignment="1">
      <alignment horizontal="right"/>
    </xf>
    <xf numFmtId="0" fontId="0" fillId="0" borderId="0" xfId="0" applyAlignment="1">
      <alignment horizontal="left" vertical="top"/>
    </xf>
    <xf numFmtId="171" fontId="11" fillId="0" borderId="0" xfId="0" applyNumberFormat="1" applyFont="1" applyAlignment="1"/>
    <xf numFmtId="171" fontId="11" fillId="0" borderId="0" xfId="0" applyNumberFormat="1" applyFont="1" applyAlignment="1">
      <alignment vertical="top" wrapText="1"/>
    </xf>
    <xf numFmtId="0" fontId="11" fillId="0" borderId="0" xfId="0" applyFont="1" applyAlignment="1">
      <alignment vertical="top" wrapText="1"/>
    </xf>
    <xf numFmtId="0" fontId="11" fillId="0" borderId="0" xfId="0" applyFont="1" applyAlignment="1">
      <alignment horizontal="right"/>
    </xf>
    <xf numFmtId="0" fontId="11" fillId="30" borderId="0" xfId="0" applyFont="1" applyFill="1" applyAlignment="1">
      <alignment horizontal="center" vertical="top" wrapText="1"/>
    </xf>
    <xf numFmtId="15" fontId="53" fillId="30" borderId="2" xfId="0" applyNumberFormat="1" applyFont="1" applyFill="1" applyBorder="1" applyAlignment="1">
      <alignment horizontal="center" vertical="top" wrapText="1"/>
    </xf>
    <xf numFmtId="15" fontId="53" fillId="31" borderId="2" xfId="0" applyNumberFormat="1" applyFont="1" applyFill="1" applyBorder="1" applyAlignment="1">
      <alignment horizontal="center" vertical="top" wrapText="1"/>
    </xf>
    <xf numFmtId="0" fontId="53" fillId="30" borderId="35" xfId="0" applyFont="1" applyFill="1" applyBorder="1" applyAlignment="1">
      <alignment horizontal="center" vertical="top" wrapText="1"/>
    </xf>
    <xf numFmtId="0" fontId="53" fillId="30" borderId="2" xfId="0" applyFont="1" applyFill="1" applyBorder="1" applyAlignment="1">
      <alignment horizontal="center" vertical="top" wrapText="1"/>
    </xf>
    <xf numFmtId="0" fontId="11" fillId="23" borderId="1" xfId="0" applyFont="1" applyFill="1" applyBorder="1" applyAlignment="1">
      <alignment horizontal="center" vertical="top"/>
    </xf>
    <xf numFmtId="0" fontId="26" fillId="23" borderId="1" xfId="0" applyFont="1" applyFill="1" applyBorder="1" applyAlignment="1">
      <alignment vertical="top"/>
    </xf>
    <xf numFmtId="0" fontId="11" fillId="0" borderId="0" xfId="0" applyFont="1" applyAlignment="1">
      <alignment horizontal="left" vertical="top" wrapText="1"/>
    </xf>
    <xf numFmtId="0" fontId="3" fillId="0" borderId="0" xfId="0" applyFont="1" applyAlignment="1">
      <alignment horizontal="left" vertical="top"/>
    </xf>
    <xf numFmtId="0" fontId="11" fillId="0" borderId="0" xfId="0" applyFont="1" applyAlignment="1">
      <alignment horizontal="center" vertical="top" wrapText="1"/>
    </xf>
    <xf numFmtId="14" fontId="11" fillId="0" borderId="0" xfId="0" applyNumberFormat="1" applyFont="1" applyAlignment="1">
      <alignment vertical="top" wrapText="1"/>
    </xf>
    <xf numFmtId="0" fontId="11" fillId="7" borderId="36" xfId="0" applyFont="1" applyFill="1" applyBorder="1" applyAlignment="1">
      <alignment horizontal="center" vertical="top" wrapText="1"/>
    </xf>
    <xf numFmtId="49" fontId="11" fillId="0" borderId="0" xfId="0" applyNumberFormat="1" applyFont="1" applyAlignment="1">
      <alignment vertical="top" wrapText="1"/>
    </xf>
    <xf numFmtId="0" fontId="5" fillId="0" borderId="0" xfId="0" applyFont="1" applyAlignment="1">
      <alignment vertical="top" wrapText="1"/>
    </xf>
    <xf numFmtId="0" fontId="12" fillId="0" borderId="0" xfId="0" applyFont="1" applyAlignment="1">
      <alignment horizontal="left" vertical="center"/>
    </xf>
    <xf numFmtId="166" fontId="5" fillId="0" borderId="0" xfId="0" applyNumberFormat="1" applyFont="1" applyAlignment="1">
      <alignment horizontal="center" vertical="top"/>
    </xf>
    <xf numFmtId="0" fontId="5" fillId="0" borderId="0" xfId="0" applyFont="1" applyAlignment="1">
      <alignment horizontal="center" vertical="top"/>
    </xf>
    <xf numFmtId="0" fontId="12" fillId="0" borderId="0" xfId="0" applyFont="1" applyAlignment="1">
      <alignment horizontal="center" vertical="top" wrapText="1"/>
    </xf>
    <xf numFmtId="0" fontId="12" fillId="0" borderId="0" xfId="0" applyFont="1">
      <alignment vertical="center"/>
    </xf>
    <xf numFmtId="14" fontId="12" fillId="0" borderId="0" xfId="0" applyNumberFormat="1" applyFont="1" applyAlignment="1">
      <alignment horizontal="left" vertical="center"/>
    </xf>
    <xf numFmtId="0" fontId="36" fillId="0" borderId="0" xfId="0" applyFont="1" applyAlignment="1"/>
    <xf numFmtId="0" fontId="36" fillId="0" borderId="0" xfId="0" quotePrefix="1" applyFont="1" applyAlignment="1"/>
    <xf numFmtId="0" fontId="11" fillId="7" borderId="0" xfId="0" applyFont="1" applyFill="1" applyAlignment="1">
      <alignment horizontal="center" vertical="top" wrapText="1"/>
    </xf>
    <xf numFmtId="0" fontId="11" fillId="0" borderId="0" xfId="0" applyFont="1" applyAlignment="1">
      <alignment horizontal="left" vertical="center" wrapText="1"/>
    </xf>
    <xf numFmtId="0" fontId="3" fillId="7" borderId="0" xfId="0" applyFont="1" applyFill="1">
      <alignment vertical="center"/>
    </xf>
    <xf numFmtId="0" fontId="41" fillId="0" borderId="19" xfId="0" applyFont="1" applyBorder="1">
      <alignment vertical="center"/>
    </xf>
    <xf numFmtId="0" fontId="5" fillId="7" borderId="0" xfId="0" applyFont="1" applyFill="1" applyAlignment="1">
      <alignment vertical="top"/>
    </xf>
    <xf numFmtId="166" fontId="5" fillId="7" borderId="0" xfId="0" applyNumberFormat="1" applyFont="1" applyFill="1" applyAlignment="1">
      <alignment horizontal="center" vertical="top"/>
    </xf>
    <xf numFmtId="0" fontId="5" fillId="7" borderId="0" xfId="0" applyFont="1" applyFill="1" applyAlignment="1">
      <alignment vertical="top" wrapText="1"/>
    </xf>
    <xf numFmtId="0" fontId="41" fillId="7" borderId="19" xfId="0" applyFont="1" applyFill="1" applyBorder="1">
      <alignment vertical="center"/>
    </xf>
    <xf numFmtId="0" fontId="5" fillId="7" borderId="0" xfId="0" applyFont="1" applyFill="1" applyAlignment="1">
      <alignment horizontal="center" vertical="top"/>
    </xf>
    <xf numFmtId="0" fontId="5" fillId="32" borderId="2" xfId="0" applyFont="1" applyFill="1" applyBorder="1" applyAlignment="1">
      <alignment horizontal="center" vertical="top" wrapText="1"/>
    </xf>
    <xf numFmtId="0" fontId="5" fillId="33" borderId="2" xfId="0" applyFont="1" applyFill="1" applyBorder="1" applyAlignment="1">
      <alignment horizontal="center" vertical="top" wrapText="1"/>
    </xf>
    <xf numFmtId="0" fontId="5" fillId="34" borderId="2" xfId="0" applyFont="1" applyFill="1" applyBorder="1" applyAlignment="1">
      <alignment horizontal="center" vertical="top" wrapText="1"/>
    </xf>
    <xf numFmtId="0" fontId="5" fillId="35" borderId="2" xfId="0" applyFont="1" applyFill="1" applyBorder="1" applyAlignment="1">
      <alignment horizontal="center" vertical="top" wrapText="1"/>
    </xf>
    <xf numFmtId="0" fontId="5" fillId="0" borderId="2" xfId="0" applyFont="1" applyBorder="1" applyAlignment="1">
      <alignment vertical="top"/>
    </xf>
    <xf numFmtId="0" fontId="5" fillId="0" borderId="0" xfId="0" applyFont="1" applyAlignment="1">
      <alignment horizontal="center" vertical="top" wrapText="1"/>
    </xf>
    <xf numFmtId="0" fontId="3" fillId="0" borderId="0" xfId="0" applyFont="1" applyAlignment="1">
      <alignment horizontal="left" vertical="center"/>
    </xf>
    <xf numFmtId="0" fontId="63" fillId="0" borderId="0" xfId="2" applyFont="1" applyAlignment="1">
      <alignment vertical="top" wrapText="1"/>
    </xf>
    <xf numFmtId="0" fontId="3" fillId="7" borderId="0" xfId="0" applyFont="1" applyFill="1" applyAlignment="1">
      <alignment horizontal="left" vertical="center"/>
    </xf>
    <xf numFmtId="0" fontId="3" fillId="7" borderId="19" xfId="0" applyFont="1" applyFill="1" applyBorder="1">
      <alignment vertical="center"/>
    </xf>
    <xf numFmtId="0" fontId="3" fillId="0" borderId="19" xfId="0" applyFont="1" applyBorder="1">
      <alignment vertical="center"/>
    </xf>
    <xf numFmtId="0" fontId="64" fillId="0" borderId="0" xfId="0" applyFont="1">
      <alignment vertical="center"/>
    </xf>
    <xf numFmtId="0" fontId="63" fillId="0" borderId="1" xfId="2" applyFont="1" applyBorder="1" applyAlignment="1">
      <alignment vertical="top" wrapText="1"/>
    </xf>
    <xf numFmtId="0" fontId="0" fillId="7" borderId="0" xfId="0" applyFill="1">
      <alignment vertical="center"/>
    </xf>
    <xf numFmtId="0" fontId="11" fillId="0" borderId="0" xfId="0" applyFont="1" applyAlignment="1">
      <alignment vertical="top"/>
    </xf>
    <xf numFmtId="0" fontId="8" fillId="0" borderId="1" xfId="0" applyFont="1" applyBorder="1" applyAlignment="1">
      <alignment vertical="top"/>
    </xf>
    <xf numFmtId="22" fontId="0" fillId="0" borderId="0" xfId="0" applyNumberFormat="1" applyAlignment="1">
      <alignment vertical="center" wrapText="1"/>
    </xf>
    <xf numFmtId="0" fontId="29" fillId="0" borderId="0" xfId="2" applyFont="1" applyAlignment="1">
      <alignment vertical="top" wrapText="1"/>
    </xf>
    <xf numFmtId="0" fontId="0" fillId="21" borderId="39" xfId="0" applyFill="1" applyBorder="1">
      <alignment vertical="center"/>
    </xf>
    <xf numFmtId="0" fontId="0" fillId="0" borderId="0" xfId="0" applyAlignment="1">
      <alignment horizontal="left" vertical="center"/>
    </xf>
    <xf numFmtId="0" fontId="0" fillId="0" borderId="0" xfId="0" applyAlignment="1">
      <alignment horizontal="left" vertical="center" indent="1"/>
    </xf>
    <xf numFmtId="0" fontId="9" fillId="22" borderId="20" xfId="0" applyFont="1" applyFill="1" applyBorder="1" applyAlignment="1">
      <alignment horizontal="center" vertical="center"/>
    </xf>
    <xf numFmtId="0" fontId="0" fillId="0" borderId="0" xfId="0" applyAlignment="1">
      <alignment horizontal="center" vertical="center"/>
    </xf>
    <xf numFmtId="0" fontId="0" fillId="31" borderId="0" xfId="0" applyFill="1" applyAlignment="1">
      <alignment horizontal="center" vertical="center"/>
    </xf>
    <xf numFmtId="166" fontId="12" fillId="0" borderId="6" xfId="0" applyNumberFormat="1" applyFont="1" applyBorder="1" applyAlignment="1"/>
    <xf numFmtId="0" fontId="20" fillId="0" borderId="0" xfId="2" quotePrefix="1" applyFont="1"/>
    <xf numFmtId="0" fontId="67" fillId="0" borderId="0" xfId="0" applyFont="1" applyAlignment="1">
      <alignment vertical="top"/>
    </xf>
    <xf numFmtId="0" fontId="68" fillId="0" borderId="0" xfId="0" applyFont="1">
      <alignment vertical="center"/>
    </xf>
    <xf numFmtId="0" fontId="0" fillId="0" borderId="1" xfId="0" applyBorder="1">
      <alignment vertical="center"/>
    </xf>
    <xf numFmtId="0" fontId="50" fillId="0" borderId="0" xfId="0" applyFont="1">
      <alignment vertical="center"/>
    </xf>
    <xf numFmtId="0" fontId="66" fillId="13" borderId="2" xfId="6" applyFont="1" applyFill="1" applyBorder="1" applyAlignment="1">
      <alignment horizontal="left" vertical="top" wrapText="1"/>
    </xf>
    <xf numFmtId="0" fontId="66" fillId="6" borderId="2" xfId="6" applyFont="1" applyFill="1" applyBorder="1" applyAlignment="1">
      <alignment horizontal="left" vertical="top" wrapText="1"/>
    </xf>
    <xf numFmtId="0" fontId="66" fillId="4" borderId="2" xfId="6" applyFont="1" applyFill="1" applyBorder="1" applyAlignment="1">
      <alignment horizontal="left" vertical="top" wrapText="1"/>
    </xf>
    <xf numFmtId="0" fontId="66" fillId="6" borderId="35" xfId="6" applyFont="1" applyFill="1" applyBorder="1" applyAlignment="1">
      <alignment horizontal="left" vertical="top" wrapText="1"/>
    </xf>
    <xf numFmtId="0" fontId="66" fillId="5" borderId="35" xfId="6" applyFont="1" applyFill="1" applyBorder="1" applyAlignment="1">
      <alignment horizontal="left" vertical="top" wrapText="1"/>
    </xf>
    <xf numFmtId="0" fontId="66" fillId="5" borderId="2" xfId="6" applyFont="1" applyFill="1" applyBorder="1" applyAlignment="1">
      <alignment horizontal="left" vertical="top" wrapText="1"/>
    </xf>
    <xf numFmtId="0" fontId="53" fillId="0" borderId="0" xfId="8" applyFont="1" applyAlignment="1">
      <alignment horizontal="left" vertical="top" wrapText="1"/>
    </xf>
    <xf numFmtId="0" fontId="5" fillId="0" borderId="0" xfId="9" applyFont="1" applyAlignment="1">
      <alignment horizontal="left" vertical="top" readingOrder="1"/>
    </xf>
    <xf numFmtId="0" fontId="53" fillId="0" borderId="0" xfId="10" applyFont="1" applyAlignment="1">
      <alignment horizontal="left" vertical="top" wrapText="1"/>
    </xf>
    <xf numFmtId="0" fontId="11" fillId="0" borderId="0" xfId="8" applyFont="1" applyAlignment="1">
      <alignment horizontal="left" vertical="top" wrapText="1"/>
    </xf>
    <xf numFmtId="0" fontId="11" fillId="0" borderId="0" xfId="10" applyFont="1" applyAlignment="1">
      <alignment horizontal="left" vertical="top" wrapText="1"/>
    </xf>
    <xf numFmtId="0" fontId="11" fillId="0" borderId="0" xfId="11" applyFont="1" applyAlignment="1">
      <alignment horizontal="left" vertical="top" wrapText="1" readingOrder="1"/>
    </xf>
    <xf numFmtId="0" fontId="71" fillId="0" borderId="0" xfId="11" applyFont="1" applyAlignment="1">
      <alignment horizontal="left" vertical="top" wrapText="1" readingOrder="1"/>
    </xf>
    <xf numFmtId="0" fontId="71" fillId="0" borderId="0" xfId="9" applyFont="1" applyAlignment="1">
      <alignment horizontal="left" vertical="top" wrapText="1" readingOrder="1"/>
    </xf>
    <xf numFmtId="0" fontId="12" fillId="0" borderId="0" xfId="9" applyFont="1" applyAlignment="1">
      <alignment horizontal="left" vertical="top" readingOrder="1"/>
    </xf>
    <xf numFmtId="0" fontId="12" fillId="0" borderId="0" xfId="11" applyFont="1" applyAlignment="1">
      <alignment horizontal="left" vertical="top" wrapText="1" readingOrder="1"/>
    </xf>
    <xf numFmtId="0" fontId="3" fillId="0" borderId="0" xfId="9" applyFont="1" applyAlignment="1">
      <alignment horizontal="left" vertical="top" readingOrder="1"/>
    </xf>
    <xf numFmtId="0" fontId="11" fillId="0" borderId="0" xfId="9" applyFont="1" applyAlignment="1">
      <alignment horizontal="left" vertical="top" readingOrder="1"/>
    </xf>
    <xf numFmtId="0" fontId="11" fillId="0" borderId="0" xfId="9" applyFont="1" applyAlignment="1">
      <alignment horizontal="left" vertical="top" wrapText="1" readingOrder="1"/>
    </xf>
    <xf numFmtId="0" fontId="17" fillId="0" borderId="0" xfId="10" applyFont="1" applyAlignment="1">
      <alignment horizontal="left" vertical="top" wrapText="1"/>
    </xf>
    <xf numFmtId="0" fontId="11" fillId="0" borderId="0" xfId="7" applyFont="1" applyAlignment="1">
      <alignment vertical="top" wrapText="1" readingOrder="1"/>
    </xf>
    <xf numFmtId="0" fontId="74" fillId="0" borderId="0" xfId="10" applyFont="1" applyAlignment="1">
      <alignment horizontal="left" vertical="top" wrapText="1"/>
    </xf>
    <xf numFmtId="0" fontId="53" fillId="0" borderId="0" xfId="6" applyFont="1" applyAlignment="1">
      <alignment horizontal="left" vertical="top" wrapText="1"/>
    </xf>
    <xf numFmtId="0" fontId="5" fillId="0" borderId="0" xfId="11" applyFont="1" applyAlignment="1">
      <alignment horizontal="left" vertical="top" wrapText="1" readingOrder="1"/>
    </xf>
    <xf numFmtId="0" fontId="5" fillId="0" borderId="1" xfId="11" applyFont="1" applyBorder="1" applyAlignment="1">
      <alignment horizontal="left" vertical="top" wrapText="1" readingOrder="1"/>
    </xf>
    <xf numFmtId="0" fontId="5" fillId="0" borderId="0" xfId="9" applyFont="1" applyAlignment="1">
      <alignment horizontal="left" vertical="top" wrapText="1" readingOrder="1"/>
    </xf>
    <xf numFmtId="0" fontId="12" fillId="0" borderId="0" xfId="9" applyFont="1" applyAlignment="1">
      <alignment vertical="top" readingOrder="1"/>
    </xf>
    <xf numFmtId="0" fontId="53" fillId="0" borderId="0" xfId="9" applyFont="1" applyAlignment="1">
      <alignment vertical="top" readingOrder="1"/>
    </xf>
    <xf numFmtId="0" fontId="53" fillId="0" borderId="0" xfId="9" applyFont="1" applyAlignment="1">
      <alignment vertical="top" wrapText="1" readingOrder="1"/>
    </xf>
    <xf numFmtId="0" fontId="71" fillId="0" borderId="0" xfId="8" applyFont="1" applyAlignment="1">
      <alignment horizontal="left" vertical="top" wrapText="1"/>
    </xf>
    <xf numFmtId="0" fontId="17" fillId="0" borderId="0" xfId="6" applyFont="1" applyAlignment="1">
      <alignment horizontal="left" vertical="top" wrapText="1"/>
    </xf>
    <xf numFmtId="0" fontId="11" fillId="0" borderId="0" xfId="9" applyFont="1" applyAlignment="1">
      <alignment vertical="top" readingOrder="1"/>
    </xf>
    <xf numFmtId="0" fontId="12" fillId="0" borderId="0" xfId="8" applyFont="1" applyAlignment="1">
      <alignment horizontal="left" vertical="top" wrapText="1"/>
    </xf>
    <xf numFmtId="0" fontId="8" fillId="0" borderId="0" xfId="9" applyFont="1" applyAlignment="1">
      <alignment horizontal="left" vertical="top" readingOrder="1"/>
    </xf>
    <xf numFmtId="0" fontId="75" fillId="0" borderId="0" xfId="11" applyFont="1" applyAlignment="1">
      <alignment horizontal="left" vertical="top" wrapText="1" readingOrder="1"/>
    </xf>
    <xf numFmtId="0" fontId="76" fillId="0" borderId="0" xfId="11" applyFont="1" applyAlignment="1">
      <alignment horizontal="left" vertical="top" wrapText="1" readingOrder="1"/>
    </xf>
    <xf numFmtId="0" fontId="76" fillId="0" borderId="0" xfId="11" applyFont="1" applyAlignment="1">
      <alignment vertical="top" wrapText="1" readingOrder="1"/>
    </xf>
    <xf numFmtId="0" fontId="77" fillId="0" borderId="0" xfId="10" applyFont="1" applyAlignment="1">
      <alignment horizontal="left" vertical="top" wrapText="1"/>
    </xf>
    <xf numFmtId="0" fontId="3" fillId="0" borderId="0" xfId="9" applyFont="1" applyAlignment="1">
      <alignment horizontal="left" vertical="top" wrapText="1" readingOrder="1"/>
    </xf>
    <xf numFmtId="0" fontId="79" fillId="0" borderId="0" xfId="0" applyFont="1" applyAlignment="1">
      <alignment horizontal="center" vertical="center"/>
    </xf>
    <xf numFmtId="0" fontId="79" fillId="0" borderId="0" xfId="0" applyFont="1" applyAlignment="1">
      <alignment vertical="top"/>
    </xf>
    <xf numFmtId="0" fontId="79" fillId="0" borderId="0" xfId="0" applyFont="1">
      <alignment vertical="center"/>
    </xf>
    <xf numFmtId="0" fontId="45" fillId="13" borderId="1" xfId="0" applyFont="1" applyFill="1" applyBorder="1" applyAlignment="1">
      <alignment horizontal="left" vertical="top" wrapText="1"/>
    </xf>
    <xf numFmtId="0" fontId="49" fillId="0" borderId="1" xfId="0" applyFont="1" applyBorder="1">
      <alignment vertical="center"/>
    </xf>
    <xf numFmtId="0" fontId="49" fillId="0" borderId="1" xfId="0" applyFont="1" applyBorder="1" applyAlignment="1">
      <alignment horizontal="left" vertical="center"/>
    </xf>
    <xf numFmtId="0" fontId="34" fillId="0" borderId="1" xfId="0" applyFont="1" applyBorder="1">
      <alignment vertical="center"/>
    </xf>
    <xf numFmtId="0" fontId="50" fillId="25" borderId="0" xfId="0" applyFont="1" applyFill="1">
      <alignment vertical="center"/>
    </xf>
    <xf numFmtId="0" fontId="50" fillId="0" borderId="1" xfId="0" applyFont="1" applyBorder="1" applyAlignment="1">
      <alignment horizontal="left" vertical="center" wrapText="1"/>
    </xf>
    <xf numFmtId="0" fontId="34" fillId="0" borderId="1" xfId="0" applyFont="1" applyBorder="1" applyAlignment="1">
      <alignment vertical="center" wrapText="1"/>
    </xf>
    <xf numFmtId="0" fontId="80" fillId="0" borderId="1" xfId="0" applyFont="1" applyBorder="1" applyAlignment="1"/>
    <xf numFmtId="15" fontId="81" fillId="0" borderId="0" xfId="0" applyNumberFormat="1" applyFont="1">
      <alignment vertical="center"/>
    </xf>
    <xf numFmtId="0" fontId="47" fillId="0" borderId="0" xfId="0" applyFont="1" applyAlignment="1">
      <alignment wrapText="1"/>
    </xf>
    <xf numFmtId="0" fontId="81" fillId="0" borderId="0" xfId="0" applyFont="1" applyAlignment="1">
      <alignment wrapText="1"/>
    </xf>
    <xf numFmtId="0" fontId="82" fillId="0" borderId="1" xfId="0" applyFont="1" applyBorder="1">
      <alignment vertical="center"/>
    </xf>
    <xf numFmtId="49" fontId="3" fillId="0" borderId="1" xfId="0" applyNumberFormat="1" applyFont="1" applyBorder="1">
      <alignment vertical="center"/>
    </xf>
    <xf numFmtId="0" fontId="83" fillId="0" borderId="1" xfId="12" applyFont="1" applyBorder="1" applyAlignment="1">
      <alignment vertical="center"/>
    </xf>
    <xf numFmtId="15" fontId="81" fillId="25" borderId="0" xfId="0" applyNumberFormat="1" applyFont="1" applyFill="1">
      <alignment vertical="center"/>
    </xf>
    <xf numFmtId="0" fontId="36" fillId="0" borderId="1" xfId="0" applyFont="1" applyBorder="1">
      <alignment vertical="center"/>
    </xf>
    <xf numFmtId="0" fontId="52" fillId="0" borderId="1" xfId="12" applyBorder="1" applyAlignment="1">
      <alignment vertical="center"/>
    </xf>
    <xf numFmtId="0" fontId="52" fillId="0" borderId="1" xfId="12" applyBorder="1" applyAlignment="1">
      <alignment horizontal="left" vertical="center"/>
    </xf>
    <xf numFmtId="0" fontId="81" fillId="0" borderId="1" xfId="0" applyFont="1" applyBorder="1" applyAlignment="1">
      <alignment wrapText="1"/>
    </xf>
    <xf numFmtId="166" fontId="0" fillId="0" borderId="1" xfId="0" applyNumberFormat="1" applyBorder="1" applyAlignment="1"/>
    <xf numFmtId="166" fontId="50" fillId="0" borderId="1" xfId="0" applyNumberFormat="1" applyFont="1" applyBorder="1" applyAlignment="1">
      <alignment horizontal="left" vertical="center" wrapText="1"/>
    </xf>
    <xf numFmtId="0" fontId="49" fillId="7" borderId="1" xfId="0" applyFont="1" applyFill="1" applyBorder="1" applyAlignment="1">
      <alignment horizontal="left" vertical="center"/>
    </xf>
    <xf numFmtId="0" fontId="3" fillId="0" borderId="1" xfId="0" applyFont="1" applyBorder="1" applyAlignment="1">
      <alignment horizontal="left" vertical="center"/>
    </xf>
    <xf numFmtId="0" fontId="84" fillId="0" borderId="1" xfId="0" applyFont="1" applyBorder="1" applyAlignment="1"/>
    <xf numFmtId="0" fontId="85" fillId="0" borderId="1" xfId="0" applyFont="1" applyBorder="1" applyAlignment="1"/>
    <xf numFmtId="0" fontId="86" fillId="0" borderId="1" xfId="0" applyFont="1" applyBorder="1" applyAlignment="1"/>
    <xf numFmtId="0" fontId="85" fillId="0" borderId="0" xfId="0" applyFont="1" applyAlignment="1"/>
    <xf numFmtId="0" fontId="36" fillId="7" borderId="1" xfId="0" applyFont="1" applyFill="1" applyBorder="1">
      <alignment vertical="center"/>
    </xf>
    <xf numFmtId="0" fontId="3" fillId="7" borderId="1" xfId="0" applyFont="1" applyFill="1" applyBorder="1">
      <alignment vertical="center"/>
    </xf>
    <xf numFmtId="0" fontId="52" fillId="0" borderId="1" xfId="12" applyBorder="1" applyAlignment="1"/>
    <xf numFmtId="0" fontId="50" fillId="0" borderId="0" xfId="0" applyFont="1" applyAlignment="1">
      <alignment wrapText="1"/>
    </xf>
    <xf numFmtId="14" fontId="81" fillId="0" borderId="0" xfId="0" applyNumberFormat="1" applyFont="1" applyAlignment="1">
      <alignment horizontal="right" wrapText="1"/>
    </xf>
    <xf numFmtId="0" fontId="85" fillId="0" borderId="0" xfId="0" applyFont="1" applyAlignment="1">
      <alignment wrapText="1"/>
    </xf>
    <xf numFmtId="0" fontId="34" fillId="0" borderId="0" xfId="0" applyFont="1" applyAlignment="1">
      <alignment wrapText="1"/>
    </xf>
    <xf numFmtId="0" fontId="0" fillId="0" borderId="1" xfId="0" applyBorder="1" applyAlignment="1"/>
    <xf numFmtId="0" fontId="87" fillId="0" borderId="1" xfId="0" applyFont="1" applyBorder="1" applyAlignment="1">
      <alignment wrapText="1"/>
    </xf>
    <xf numFmtId="14" fontId="34" fillId="0" borderId="0" xfId="0" applyNumberFormat="1" applyFont="1">
      <alignment vertical="center"/>
    </xf>
    <xf numFmtId="0" fontId="88" fillId="0" borderId="1" xfId="0" applyFont="1" applyBorder="1">
      <alignment vertical="center"/>
    </xf>
    <xf numFmtId="0" fontId="52" fillId="0" borderId="0" xfId="12" applyAlignment="1">
      <alignment vertical="center"/>
    </xf>
    <xf numFmtId="0" fontId="78" fillId="0" borderId="0" xfId="0" applyFont="1">
      <alignment vertical="center"/>
    </xf>
    <xf numFmtId="0" fontId="89" fillId="0" borderId="0" xfId="0" applyFont="1">
      <alignment vertical="center"/>
    </xf>
    <xf numFmtId="0" fontId="81" fillId="37" borderId="0" xfId="0" applyFont="1" applyFill="1">
      <alignment vertical="center"/>
    </xf>
    <xf numFmtId="0" fontId="81" fillId="0" borderId="0" xfId="0" applyFont="1">
      <alignment vertical="center"/>
    </xf>
    <xf numFmtId="0" fontId="81" fillId="0" borderId="0" xfId="0" applyFont="1" applyAlignment="1">
      <alignment vertical="center" wrapText="1"/>
    </xf>
    <xf numFmtId="0" fontId="67" fillId="7" borderId="0" xfId="0" applyFont="1" applyFill="1" applyAlignment="1">
      <alignment vertical="top"/>
    </xf>
    <xf numFmtId="0" fontId="90" fillId="2" borderId="1" xfId="2" applyFont="1" applyFill="1" applyBorder="1" applyAlignment="1">
      <alignment horizontal="center" vertical="top" wrapText="1"/>
    </xf>
    <xf numFmtId="0" fontId="23" fillId="2" borderId="1" xfId="2" applyFont="1" applyFill="1" applyBorder="1" applyAlignment="1">
      <alignment horizontal="center" vertical="top" wrapText="1"/>
    </xf>
    <xf numFmtId="0" fontId="3" fillId="38" borderId="0" xfId="0" applyFont="1" applyFill="1">
      <alignment vertical="center"/>
    </xf>
    <xf numFmtId="0" fontId="2" fillId="7" borderId="0" xfId="13" applyFill="1" applyAlignment="1">
      <alignment vertical="center"/>
    </xf>
    <xf numFmtId="0" fontId="2" fillId="9" borderId="0" xfId="13" applyFill="1" applyAlignment="1">
      <alignment vertical="top"/>
    </xf>
    <xf numFmtId="0" fontId="2" fillId="0" borderId="0" xfId="13"/>
    <xf numFmtId="0" fontId="2" fillId="28" borderId="0" xfId="13" applyFill="1" applyAlignment="1">
      <alignment vertical="top"/>
    </xf>
    <xf numFmtId="0" fontId="2" fillId="7" borderId="0" xfId="13" applyFill="1" applyAlignment="1">
      <alignment vertical="top"/>
    </xf>
    <xf numFmtId="0" fontId="2" fillId="0" borderId="0" xfId="13" applyAlignment="1">
      <alignment vertical="top"/>
    </xf>
    <xf numFmtId="0" fontId="3" fillId="0" borderId="0" xfId="0" quotePrefix="1" applyFont="1" applyAlignment="1">
      <alignment vertical="top"/>
    </xf>
    <xf numFmtId="0" fontId="0" fillId="9" borderId="1" xfId="0" applyFill="1" applyBorder="1" applyAlignment="1">
      <alignment vertical="top"/>
    </xf>
    <xf numFmtId="0" fontId="9" fillId="6" borderId="0" xfId="6" applyFont="1" applyFill="1" applyAlignment="1">
      <alignment horizontal="left" vertical="top" wrapText="1"/>
    </xf>
    <xf numFmtId="0" fontId="0" fillId="9" borderId="0" xfId="0" applyFill="1" applyAlignment="1">
      <alignment vertical="top"/>
    </xf>
    <xf numFmtId="0" fontId="0" fillId="28" borderId="0" xfId="0" applyFill="1" applyAlignment="1">
      <alignment vertical="top"/>
    </xf>
    <xf numFmtId="0" fontId="91" fillId="0" borderId="0" xfId="13" applyFont="1"/>
    <xf numFmtId="0" fontId="0" fillId="0" borderId="1" xfId="0" pivotButton="1" applyBorder="1" applyAlignment="1">
      <alignment vertical="center" wrapText="1"/>
    </xf>
    <xf numFmtId="0" fontId="0" fillId="0" borderId="1" xfId="0" applyBorder="1" applyAlignment="1">
      <alignment vertical="center" wrapText="1"/>
    </xf>
    <xf numFmtId="0" fontId="3" fillId="0" borderId="0" xfId="0" applyFont="1" applyAlignment="1">
      <alignment vertical="top" wrapText="1"/>
    </xf>
    <xf numFmtId="0" fontId="3" fillId="39" borderId="0" xfId="0" applyFont="1" applyFill="1" applyAlignment="1">
      <alignment vertical="top"/>
    </xf>
    <xf numFmtId="0" fontId="1" fillId="0" borderId="0" xfId="13" applyFont="1"/>
    <xf numFmtId="0" fontId="92" fillId="0" borderId="0" xfId="0" applyFont="1" applyAlignment="1">
      <alignment vertical="top" wrapText="1"/>
    </xf>
    <xf numFmtId="0" fontId="92" fillId="0" borderId="0" xfId="0" applyFont="1" applyAlignment="1">
      <alignment horizontal="center" vertical="top" wrapText="1"/>
    </xf>
    <xf numFmtId="0" fontId="93" fillId="0" borderId="0" xfId="0" applyFont="1" applyAlignment="1">
      <alignment horizontal="left" vertical="center"/>
    </xf>
    <xf numFmtId="0" fontId="93" fillId="7" borderId="0" xfId="0" applyFont="1" applyFill="1" applyAlignment="1">
      <alignment horizontal="left" vertical="center"/>
    </xf>
    <xf numFmtId="166" fontId="92" fillId="0" borderId="0" xfId="0" applyNumberFormat="1" applyFont="1" applyAlignment="1">
      <alignment horizontal="center" vertical="top"/>
    </xf>
    <xf numFmtId="0" fontId="92" fillId="0" borderId="0" xfId="0" applyFont="1" applyAlignment="1">
      <alignment vertical="top"/>
    </xf>
    <xf numFmtId="0" fontId="92" fillId="0" borderId="0" xfId="0" applyFont="1" applyAlignment="1">
      <alignment horizontal="center" vertical="top"/>
    </xf>
    <xf numFmtId="0" fontId="92" fillId="7" borderId="0" xfId="0" applyFont="1" applyFill="1" applyAlignment="1">
      <alignment vertical="top"/>
    </xf>
    <xf numFmtId="0" fontId="0" fillId="7" borderId="0" xfId="0" applyFill="1" applyAlignment="1">
      <alignment horizontal="left" vertical="center"/>
    </xf>
    <xf numFmtId="0" fontId="41" fillId="8" borderId="1" xfId="0" applyFont="1" applyFill="1" applyBorder="1" applyAlignment="1">
      <alignment horizontal="center" vertical="top"/>
    </xf>
    <xf numFmtId="0" fontId="41" fillId="8" borderId="36" xfId="0" applyFont="1" applyFill="1" applyBorder="1" applyAlignment="1">
      <alignment horizontal="center" vertical="top"/>
    </xf>
    <xf numFmtId="0" fontId="41" fillId="36" borderId="0" xfId="0" applyFont="1" applyFill="1" applyAlignment="1">
      <alignment horizontal="center" vertical="top"/>
    </xf>
    <xf numFmtId="0" fontId="41" fillId="0" borderId="0" xfId="0" applyFont="1" applyAlignment="1">
      <alignment horizontal="center" vertical="top" wrapText="1"/>
    </xf>
    <xf numFmtId="0" fontId="3" fillId="0" borderId="0" xfId="0" applyFont="1" applyAlignment="1">
      <alignment horizontal="center" vertical="top"/>
    </xf>
    <xf numFmtId="0" fontId="3" fillId="0" borderId="36" xfId="0" applyFont="1" applyBorder="1" applyAlignment="1">
      <alignment vertical="top"/>
    </xf>
    <xf numFmtId="0" fontId="3" fillId="28" borderId="0" xfId="0" applyFont="1" applyFill="1" applyAlignment="1">
      <alignment vertical="top"/>
    </xf>
    <xf numFmtId="0" fontId="9" fillId="13" borderId="0" xfId="0" applyFont="1" applyFill="1" applyAlignment="1">
      <alignment horizontal="left" vertical="top" wrapText="1"/>
    </xf>
    <xf numFmtId="0" fontId="3" fillId="9" borderId="1" xfId="0" applyFont="1" applyFill="1" applyBorder="1" applyAlignment="1">
      <alignment vertical="top"/>
    </xf>
    <xf numFmtId="164" fontId="9" fillId="6" borderId="0" xfId="0" applyNumberFormat="1" applyFont="1" applyFill="1" applyAlignment="1">
      <alignment horizontal="left" vertical="top" wrapText="1"/>
    </xf>
    <xf numFmtId="0" fontId="3" fillId="9" borderId="0" xfId="0" applyFont="1" applyFill="1" applyAlignment="1">
      <alignment vertical="top"/>
    </xf>
    <xf numFmtId="0" fontId="9" fillId="6" borderId="0" xfId="0" applyFont="1" applyFill="1" applyAlignment="1">
      <alignment horizontal="left" vertical="top" wrapText="1"/>
    </xf>
    <xf numFmtId="0" fontId="9" fillId="13" borderId="0" xfId="6" applyFont="1" applyFill="1" applyAlignment="1">
      <alignment horizontal="left" vertical="top" wrapText="1"/>
    </xf>
    <xf numFmtId="0" fontId="9" fillId="4" borderId="1" xfId="0" applyFont="1" applyFill="1" applyBorder="1" applyAlignment="1">
      <alignment horizontal="left" vertical="top" wrapText="1"/>
    </xf>
    <xf numFmtId="0" fontId="9" fillId="4" borderId="0" xfId="0" applyFont="1" applyFill="1" applyAlignment="1">
      <alignment horizontal="left" vertical="top" wrapText="1"/>
    </xf>
    <xf numFmtId="0" fontId="3" fillId="0" borderId="36" xfId="0" applyFont="1" applyBorder="1" applyAlignment="1">
      <alignment vertical="top" wrapText="1"/>
    </xf>
    <xf numFmtId="0" fontId="3" fillId="0" borderId="1" xfId="0" applyFont="1" applyBorder="1" applyAlignment="1">
      <alignment vertical="top"/>
    </xf>
    <xf numFmtId="0" fontId="3" fillId="10" borderId="4" xfId="0" applyFont="1" applyFill="1" applyBorder="1" applyAlignment="1">
      <alignment vertical="top"/>
    </xf>
    <xf numFmtId="0" fontId="3" fillId="0" borderId="4" xfId="0" applyFont="1" applyBorder="1" applyAlignment="1">
      <alignment vertical="top" wrapText="1"/>
    </xf>
    <xf numFmtId="0" fontId="3" fillId="0" borderId="1" xfId="0" applyFont="1" applyBorder="1" applyAlignment="1">
      <alignment vertical="top" wrapText="1"/>
    </xf>
    <xf numFmtId="0" fontId="3" fillId="10" borderId="1" xfId="0" applyFont="1" applyFill="1" applyBorder="1" applyAlignment="1">
      <alignment vertical="top"/>
    </xf>
    <xf numFmtId="0" fontId="3" fillId="10" borderId="1" xfId="0" applyFont="1" applyFill="1" applyBorder="1" applyAlignment="1">
      <alignment vertical="top" wrapText="1"/>
    </xf>
    <xf numFmtId="0" fontId="94" fillId="0" borderId="0" xfId="0" applyFont="1" applyAlignment="1">
      <alignment horizontal="left"/>
    </xf>
    <xf numFmtId="0" fontId="0" fillId="40" borderId="0" xfId="0" applyFill="1" applyAlignment="1">
      <alignment vertical="top"/>
    </xf>
    <xf numFmtId="0" fontId="0" fillId="0" borderId="20" xfId="0" applyBorder="1">
      <alignment vertical="center"/>
    </xf>
    <xf numFmtId="0" fontId="1" fillId="0" borderId="0" xfId="13" quotePrefix="1" applyFont="1"/>
    <xf numFmtId="0" fontId="1" fillId="28" borderId="0" xfId="13" applyFont="1" applyFill="1" applyAlignment="1">
      <alignment vertical="top"/>
    </xf>
    <xf numFmtId="0" fontId="13" fillId="0" borderId="1" xfId="0" applyFont="1" applyBorder="1">
      <alignment vertical="center"/>
    </xf>
    <xf numFmtId="0" fontId="28" fillId="0" borderId="6" xfId="0" applyFont="1" applyBorder="1" applyAlignment="1">
      <alignment horizontal="left" vertical="center"/>
    </xf>
    <xf numFmtId="0" fontId="41" fillId="0" borderId="0" xfId="0" applyFont="1" applyAlignment="1">
      <alignment horizontal="left" vertical="top" wrapText="1"/>
    </xf>
    <xf numFmtId="0" fontId="11" fillId="0" borderId="40" xfId="11" applyFont="1" applyBorder="1" applyAlignment="1">
      <alignment horizontal="left" vertical="top" wrapText="1" readingOrder="1"/>
    </xf>
    <xf numFmtId="0" fontId="11" fillId="17" borderId="40" xfId="11" applyFont="1" applyFill="1" applyBorder="1" applyAlignment="1">
      <alignment horizontal="left" vertical="top" wrapText="1" readingOrder="1"/>
    </xf>
    <xf numFmtId="0" fontId="11" fillId="0" borderId="41" xfId="7" applyFont="1" applyBorder="1" applyAlignment="1">
      <alignment vertical="top" wrapText="1" readingOrder="1"/>
    </xf>
    <xf numFmtId="0" fontId="8" fillId="0" borderId="42" xfId="9" applyFont="1" applyBorder="1" applyAlignment="1">
      <alignment horizontal="left" vertical="top" readingOrder="1"/>
    </xf>
    <xf numFmtId="0" fontId="8" fillId="17" borderId="42" xfId="9" applyFont="1" applyFill="1" applyBorder="1" applyAlignment="1">
      <alignment horizontal="left" vertical="top" readingOrder="1"/>
    </xf>
    <xf numFmtId="0" fontId="8" fillId="0" borderId="43" xfId="9" applyFont="1" applyBorder="1" applyAlignment="1">
      <alignment horizontal="left" vertical="top" readingOrder="1"/>
    </xf>
    <xf numFmtId="0" fontId="11" fillId="0" borderId="44" xfId="11" applyFont="1" applyBorder="1" applyAlignment="1">
      <alignment horizontal="left" vertical="top" wrapText="1" readingOrder="1"/>
    </xf>
    <xf numFmtId="0" fontId="0" fillId="21" borderId="0" xfId="0" applyFill="1">
      <alignment vertical="center"/>
    </xf>
    <xf numFmtId="0" fontId="96" fillId="0" borderId="0" xfId="8" applyFont="1" applyAlignment="1">
      <alignment horizontal="left" vertical="top" wrapText="1"/>
    </xf>
    <xf numFmtId="0" fontId="96" fillId="0" borderId="0" xfId="0" applyFont="1" applyAlignment="1">
      <alignment horizontal="left" vertical="top" wrapText="1"/>
    </xf>
    <xf numFmtId="0" fontId="96" fillId="0" borderId="0" xfId="11" applyFont="1" applyAlignment="1">
      <alignment horizontal="left" vertical="top" wrapText="1" readingOrder="1"/>
    </xf>
    <xf numFmtId="0" fontId="96" fillId="0" borderId="0" xfId="11" applyFont="1" applyAlignment="1">
      <alignment vertical="top" wrapText="1" readingOrder="1"/>
    </xf>
    <xf numFmtId="0" fontId="0" fillId="7" borderId="0" xfId="0" applyFill="1" applyAlignment="1">
      <alignment vertical="top"/>
    </xf>
    <xf numFmtId="0" fontId="97" fillId="0" borderId="0" xfId="0" applyFont="1" applyAlignment="1">
      <alignment horizontal="left" vertical="center" wrapText="1"/>
    </xf>
    <xf numFmtId="0" fontId="0" fillId="0" borderId="0" xfId="0" applyAlignment="1">
      <alignment horizontal="right" vertical="center"/>
    </xf>
    <xf numFmtId="14" fontId="0" fillId="0" borderId="0" xfId="0" applyNumberFormat="1">
      <alignment vertical="center"/>
    </xf>
    <xf numFmtId="0" fontId="0" fillId="0" borderId="0" xfId="0" pivotButton="1" applyAlignment="1">
      <alignment vertical="top"/>
    </xf>
    <xf numFmtId="0" fontId="0" fillId="0" borderId="0" xfId="0" applyAlignment="1">
      <alignment horizontal="right" vertical="top"/>
    </xf>
    <xf numFmtId="0" fontId="0" fillId="0" borderId="46" xfId="0" applyBorder="1">
      <alignment vertical="center"/>
    </xf>
    <xf numFmtId="0" fontId="0" fillId="0" borderId="47" xfId="0" applyBorder="1">
      <alignment vertical="center"/>
    </xf>
    <xf numFmtId="0" fontId="0" fillId="0" borderId="48" xfId="0" applyBorder="1">
      <alignment vertical="center"/>
    </xf>
    <xf numFmtId="0" fontId="0" fillId="0" borderId="45" xfId="0"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171" fontId="0" fillId="0" borderId="0" xfId="0" applyNumberFormat="1" applyAlignment="1">
      <alignment horizontal="left" vertical="center"/>
    </xf>
    <xf numFmtId="14" fontId="0" fillId="0" borderId="0" xfId="0" applyNumberFormat="1" applyAlignment="1">
      <alignment horizontal="left" vertical="center"/>
    </xf>
    <xf numFmtId="0" fontId="11" fillId="0" borderId="54" xfId="0" applyFont="1" applyBorder="1" applyAlignment="1">
      <alignment wrapText="1"/>
    </xf>
    <xf numFmtId="0" fontId="12" fillId="0" borderId="0" xfId="0" applyFont="1" applyAlignment="1">
      <alignment vertical="top"/>
    </xf>
    <xf numFmtId="0" fontId="0" fillId="0" borderId="0" xfId="9" applyFont="1" applyAlignment="1">
      <alignment horizontal="left" vertical="top" readingOrder="1"/>
    </xf>
    <xf numFmtId="0" fontId="0" fillId="0" borderId="0" xfId="9" applyFont="1" applyAlignment="1">
      <alignment horizontal="left" vertical="top" wrapText="1" readingOrder="1"/>
    </xf>
    <xf numFmtId="0" fontId="8" fillId="26" borderId="0" xfId="0" applyFont="1" applyFill="1" applyAlignment="1">
      <alignment vertical="top"/>
    </xf>
    <xf numFmtId="172" fontId="0" fillId="0" borderId="0" xfId="0" applyNumberFormat="1" applyAlignment="1">
      <alignment vertical="top"/>
    </xf>
    <xf numFmtId="14" fontId="3" fillId="0" borderId="0" xfId="0" applyNumberFormat="1" applyFont="1">
      <alignment vertical="center"/>
    </xf>
    <xf numFmtId="0" fontId="3" fillId="0" borderId="46" xfId="0" applyFont="1" applyBorder="1">
      <alignment vertical="center"/>
    </xf>
    <xf numFmtId="0" fontId="3" fillId="0" borderId="47" xfId="0" applyFont="1" applyBorder="1">
      <alignment vertical="center"/>
    </xf>
    <xf numFmtId="0" fontId="3" fillId="0" borderId="48" xfId="0" applyFont="1" applyBorder="1">
      <alignment vertical="center"/>
    </xf>
    <xf numFmtId="0" fontId="3" fillId="0" borderId="45" xfId="0" applyFont="1" applyBorder="1">
      <alignment vertical="center"/>
    </xf>
    <xf numFmtId="0" fontId="3" fillId="0" borderId="49" xfId="0" applyFont="1" applyBorder="1">
      <alignment vertical="center"/>
    </xf>
    <xf numFmtId="0" fontId="3" fillId="0" borderId="50" xfId="0" applyFont="1" applyBorder="1">
      <alignment vertical="center"/>
    </xf>
    <xf numFmtId="0" fontId="3" fillId="0" borderId="53" xfId="0" applyFont="1" applyBorder="1">
      <alignment vertical="center"/>
    </xf>
    <xf numFmtId="0" fontId="13" fillId="0" borderId="1" xfId="0" applyFont="1" applyBorder="1" applyAlignment="1">
      <alignment wrapText="1"/>
    </xf>
    <xf numFmtId="14" fontId="13" fillId="0" borderId="2" xfId="0" applyNumberFormat="1" applyFont="1" applyBorder="1" applyAlignment="1">
      <alignment horizontal="left" vertical="top" wrapText="1"/>
    </xf>
    <xf numFmtId="0" fontId="13" fillId="0" borderId="2" xfId="0" applyFont="1" applyBorder="1" applyAlignment="1">
      <alignment vertical="top" wrapText="1"/>
    </xf>
    <xf numFmtId="0" fontId="11" fillId="0" borderId="55" xfId="0" applyFont="1" applyBorder="1" applyAlignment="1">
      <alignment wrapText="1"/>
    </xf>
    <xf numFmtId="0" fontId="13" fillId="0" borderId="2" xfId="0" applyFont="1" applyBorder="1">
      <alignment vertical="center"/>
    </xf>
    <xf numFmtId="14" fontId="13" fillId="0" borderId="1" xfId="0" applyNumberFormat="1" applyFont="1" applyBorder="1" applyAlignment="1">
      <alignment horizontal="left" vertical="center"/>
    </xf>
    <xf numFmtId="0" fontId="13" fillId="0" borderId="1" xfId="0" applyFont="1" applyBorder="1" applyAlignment="1">
      <alignment vertical="center" wrapText="1"/>
    </xf>
    <xf numFmtId="166" fontId="11" fillId="30" borderId="1" xfId="0" applyNumberFormat="1" applyFont="1" applyFill="1" applyBorder="1" applyAlignment="1">
      <alignment horizontal="center" vertical="top" wrapText="1"/>
    </xf>
    <xf numFmtId="166" fontId="11" fillId="30" borderId="2" xfId="0" applyNumberFormat="1" applyFont="1" applyFill="1" applyBorder="1" applyAlignment="1">
      <alignment horizontal="center" vertical="top" wrapText="1"/>
    </xf>
    <xf numFmtId="0" fontId="12" fillId="30" borderId="2" xfId="0" applyFont="1" applyFill="1" applyBorder="1" applyAlignment="1">
      <alignment horizontal="center" vertical="top" wrapText="1"/>
    </xf>
    <xf numFmtId="0" fontId="12" fillId="30" borderId="32" xfId="0" applyFont="1" applyFill="1" applyBorder="1" applyAlignment="1">
      <alignment horizontal="center" vertical="top" wrapText="1"/>
    </xf>
    <xf numFmtId="0" fontId="53" fillId="30" borderId="33" xfId="0" applyFont="1" applyFill="1" applyBorder="1" applyAlignment="1">
      <alignment horizontal="center" vertical="top" wrapText="1"/>
    </xf>
    <xf numFmtId="0" fontId="53" fillId="30" borderId="25" xfId="0" applyFont="1" applyFill="1" applyBorder="1" applyAlignment="1">
      <alignment horizontal="center" vertical="top" wrapText="1"/>
    </xf>
    <xf numFmtId="0" fontId="53" fillId="30" borderId="34" xfId="0" applyFont="1" applyFill="1" applyBorder="1" applyAlignment="1">
      <alignment horizontal="center" vertical="top" wrapText="1"/>
    </xf>
    <xf numFmtId="0" fontId="53" fillId="30" borderId="1" xfId="0" applyFont="1" applyFill="1" applyBorder="1" applyAlignment="1">
      <alignment horizontal="center" vertical="top" wrapText="1"/>
    </xf>
    <xf numFmtId="0" fontId="5" fillId="32" borderId="36" xfId="0" applyFont="1" applyFill="1" applyBorder="1" applyAlignment="1">
      <alignment horizontal="center" vertical="top" wrapText="1"/>
    </xf>
    <xf numFmtId="0" fontId="5" fillId="32"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3" borderId="36" xfId="0" applyFont="1" applyFill="1" applyBorder="1" applyAlignment="1">
      <alignment horizontal="center" vertical="top" wrapText="1"/>
    </xf>
    <xf numFmtId="0" fontId="5" fillId="33" borderId="37" xfId="0" applyFont="1" applyFill="1" applyBorder="1" applyAlignment="1">
      <alignment horizontal="center" vertical="top" wrapText="1"/>
    </xf>
    <xf numFmtId="0" fontId="5" fillId="0" borderId="38" xfId="0" applyFont="1" applyBorder="1" applyAlignment="1">
      <alignment horizontal="center" vertical="top" wrapText="1"/>
    </xf>
    <xf numFmtId="0" fontId="5" fillId="34" borderId="36" xfId="0" applyFont="1" applyFill="1" applyBorder="1" applyAlignment="1">
      <alignment horizontal="center" vertical="top" wrapText="1"/>
    </xf>
    <xf numFmtId="0" fontId="5" fillId="34" borderId="37" xfId="0" applyFont="1" applyFill="1" applyBorder="1" applyAlignment="1">
      <alignment horizontal="center" vertical="top" wrapText="1"/>
    </xf>
    <xf numFmtId="0" fontId="5" fillId="35" borderId="33" xfId="0" applyFont="1" applyFill="1" applyBorder="1" applyAlignment="1">
      <alignment horizontal="center" vertical="top" wrapText="1"/>
    </xf>
    <xf numFmtId="0" fontId="5" fillId="35" borderId="25" xfId="0" applyFont="1" applyFill="1" applyBorder="1" applyAlignment="1">
      <alignment horizontal="center" vertical="top" wrapText="1"/>
    </xf>
    <xf numFmtId="0" fontId="5" fillId="0" borderId="1" xfId="0" applyFont="1" applyBorder="1" applyAlignment="1">
      <alignment horizontal="center" vertical="top" wrapText="1"/>
    </xf>
    <xf numFmtId="0" fontId="0" fillId="0" borderId="0" xfId="0" applyNumberFormat="1">
      <alignment vertical="center"/>
    </xf>
    <xf numFmtId="0" fontId="0" fillId="0" borderId="0" xfId="0" applyNumberFormat="1" applyAlignment="1">
      <alignment vertical="top"/>
    </xf>
    <xf numFmtId="0" fontId="0" fillId="0" borderId="0" xfId="0" pivotButton="1" applyAlignment="1">
      <alignment vertical="center"/>
    </xf>
    <xf numFmtId="0" fontId="0" fillId="0" borderId="0" xfId="0" applyAlignment="1">
      <alignment vertical="center"/>
    </xf>
    <xf numFmtId="0" fontId="0" fillId="0" borderId="0" xfId="0" applyNumberFormat="1" applyAlignment="1">
      <alignment vertical="center"/>
    </xf>
    <xf numFmtId="0" fontId="30" fillId="0" borderId="0" xfId="0" applyNumberFormat="1" applyFont="1" applyAlignment="1">
      <alignment vertical="top"/>
    </xf>
    <xf numFmtId="0" fontId="0" fillId="0" borderId="1" xfId="0" applyNumberFormat="1" applyBorder="1" applyAlignment="1">
      <alignment vertical="center" wrapText="1"/>
    </xf>
    <xf numFmtId="0" fontId="0" fillId="0" borderId="1" xfId="0" applyFill="1" applyBorder="1" applyAlignment="1">
      <alignment vertical="center" wrapText="1"/>
    </xf>
    <xf numFmtId="0" fontId="11" fillId="0" borderId="0" xfId="0" applyFont="1" applyFill="1" applyAlignment="1"/>
    <xf numFmtId="0" fontId="11" fillId="0" borderId="0" xfId="0" applyFont="1" applyFill="1" applyAlignment="1">
      <alignment horizontal="left"/>
    </xf>
    <xf numFmtId="0" fontId="11" fillId="0" borderId="0" xfId="0" applyNumberFormat="1" applyFont="1" applyFill="1" applyAlignment="1"/>
  </cellXfs>
  <cellStyles count="14">
    <cellStyle name="Hyperlink" xfId="4" hidden="1" xr:uid="{00000000-0005-0000-0000-000000000000}"/>
    <cellStyle name="Normal 2" xfId="10" xr:uid="{00000000-0005-0000-0000-000001000000}"/>
    <cellStyle name="Normal 3" xfId="13" xr:uid="{00000000-0005-0000-0000-000002000000}"/>
    <cellStyle name="shortDate" xfId="3" xr:uid="{00000000-0005-0000-0000-000003000000}"/>
    <cellStyle name="一般" xfId="0" builtinId="0" customBuiltin="1"/>
    <cellStyle name="一般 2" xfId="7" xr:uid="{00000000-0005-0000-0000-000005000000}"/>
    <cellStyle name="一般 2 2" xfId="2" xr:uid="{00000000-0005-0000-0000-000006000000}"/>
    <cellStyle name="常规 10" xfId="8" xr:uid="{00000000-0005-0000-0000-000007000000}"/>
    <cellStyle name="常规 13 2" xfId="11" xr:uid="{00000000-0005-0000-0000-000008000000}"/>
    <cellStyle name="常规 2" xfId="6" xr:uid="{00000000-0005-0000-0000-000009000000}"/>
    <cellStyle name="常规 3 3" xfId="9" xr:uid="{00000000-0005-0000-0000-00000A000000}"/>
    <cellStyle name="超連結" xfId="12" builtinId="8"/>
    <cellStyle name="超連結 2" xfId="1" xr:uid="{00000000-0005-0000-0000-00000C000000}"/>
    <cellStyle name="輸入 2" xfId="5" xr:uid="{00000000-0005-0000-0000-00000D000000}"/>
  </cellStyles>
  <dxfs count="527">
    <dxf>
      <font>
        <color rgb="FFFF0000"/>
      </font>
      <fill>
        <patternFill patternType="solid">
          <fgColor rgb="FFFFFF00"/>
          <bgColor rgb="FFFFFF00"/>
        </patternFill>
      </fill>
      <border>
        <left/>
        <right/>
        <top/>
        <bottom/>
      </border>
    </dxf>
    <dxf>
      <fill>
        <patternFill patternType="solid">
          <fgColor rgb="FFFF0000"/>
          <bgColor rgb="FFFF0000"/>
        </patternFill>
      </fill>
      <border>
        <left/>
        <right/>
        <top/>
        <bottom/>
      </border>
    </dxf>
    <dxf>
      <fill>
        <patternFill patternType="solid">
          <fgColor rgb="FF00FF00"/>
          <bgColor rgb="FF00FF00"/>
        </patternFill>
      </fill>
      <border>
        <left/>
        <right/>
        <top/>
        <bottom/>
      </border>
    </dxf>
    <dxf>
      <fill>
        <patternFill patternType="solid">
          <fgColor rgb="FFFFFF00"/>
          <bgColor rgb="FFFFFF00"/>
        </patternFill>
      </fill>
      <border>
        <left/>
        <right/>
        <top/>
        <bottom/>
      </border>
    </dxf>
    <dxf>
      <fill>
        <patternFill patternType="solid">
          <fgColor rgb="FFB7B7B7"/>
          <bgColor rgb="FFB7B7B7"/>
        </patternFill>
      </fill>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2"/>
        <color auto="1"/>
        <name val="Arial"/>
        <scheme val="none"/>
      </font>
      <fill>
        <patternFill patternType="solid">
          <fgColor indexed="64"/>
          <bgColor rgb="FFFFFFFF"/>
        </patternFill>
      </fill>
    </dxf>
    <dxf>
      <font>
        <b val="0"/>
        <i val="0"/>
        <strike val="0"/>
        <condense val="0"/>
        <extend val="0"/>
        <outline val="0"/>
        <shadow val="0"/>
        <u val="none"/>
        <vertAlign val="baseline"/>
        <sz val="12"/>
        <color auto="1"/>
        <name val="Arial"/>
        <scheme val="none"/>
      </font>
      <fill>
        <patternFill patternType="solid">
          <fgColor indexed="64"/>
          <bgColor rgb="FFFFFFFF"/>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ont>
        <color theme="0"/>
      </fon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right"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19" formatCode="yyyy/m/d"/>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numFmt numFmtId="19" formatCode="yyyy/m/d"/>
    </dxf>
    <dxf>
      <alignment wrapText="0"/>
    </dxf>
    <dxf>
      <alignment wrapText="0"/>
    </dxf>
    <dxf>
      <alignment wrapText="0"/>
    </dxf>
    <dxf>
      <alignment wrapText="0"/>
    </dxf>
    <dxf>
      <alignment wrapText="0"/>
    </dxf>
    <dxf>
      <alignment wrapText="0"/>
    </dxf>
    <dxf>
      <numFmt numFmtId="172" formatCode="0.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numFmt numFmtId="0" formatCode="General"/>
    </dxf>
    <dxf>
      <numFmt numFmtId="0" formatCode="General"/>
    </dxf>
    <dxf>
      <numFmt numFmtId="167" formatCode="m/d;@"/>
    </dxf>
    <dxf>
      <alignment horizontal="center" vertical="center" textRotation="0" wrapText="0" indent="0" justifyLastLine="0" shrinkToFit="0" readingOrder="0"/>
    </dxf>
    <dxf>
      <numFmt numFmtId="167" formatCode="m/d;@"/>
    </dxf>
    <dxf>
      <numFmt numFmtId="167" formatCode="m/d;@"/>
    </dxf>
    <dxf>
      <font>
        <b/>
        <i val="0"/>
        <strike val="0"/>
        <condense val="0"/>
        <extend val="0"/>
        <outline val="0"/>
        <shadow val="0"/>
        <u val="none"/>
        <vertAlign val="baseline"/>
        <sz val="11"/>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微軟正黑體"/>
        <scheme val="none"/>
      </font>
      <alignment horizontal="general" vertical="bottom" textRotation="0" wrapText="0" indent="0" justifyLastLine="0" shrinkToFit="0" readingOrder="0"/>
    </dxf>
    <dxf>
      <font>
        <strike val="0"/>
        <outline val="0"/>
        <shadow val="0"/>
        <u val="none"/>
        <vertAlign val="baseline"/>
        <sz val="11"/>
        <name val="微軟正黑體"/>
        <scheme val="none"/>
      </font>
      <numFmt numFmtId="0" formatCode="General"/>
      <fill>
        <patternFill patternType="none">
          <fgColor indexed="64"/>
          <bgColor indexed="65"/>
        </patternFill>
      </fill>
    </dxf>
    <dxf>
      <font>
        <strike val="0"/>
        <outline val="0"/>
        <shadow val="0"/>
        <u val="none"/>
        <vertAlign val="baseline"/>
        <sz val="11"/>
        <color auto="1"/>
        <name val="微軟正黑體"/>
        <scheme val="none"/>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name val="微軟正黑體"/>
        <scheme val="none"/>
      </font>
      <fill>
        <patternFill patternType="none">
          <fgColor indexed="64"/>
          <bgColor indexed="65"/>
        </patternFill>
      </fill>
      <alignment horizontal="general" vertical="bottom" textRotation="0" wrapText="0" indent="0" justifyLastLine="0" shrinkToFit="0" readingOrder="0"/>
    </dxf>
    <dxf>
      <border outline="0">
        <left style="thin">
          <color indexed="64"/>
        </left>
        <top style="thin">
          <color indexed="64"/>
        </top>
      </border>
    </dxf>
    <dxf>
      <border outline="0">
        <bottom style="thin">
          <color indexed="64"/>
        </bottom>
      </border>
    </dxf>
    <dxf>
      <font>
        <strike val="0"/>
        <outline val="0"/>
        <shadow val="0"/>
        <u val="none"/>
        <vertAlign val="baseline"/>
        <sz val="11"/>
        <name val="微軟正黑體"/>
        <scheme val="none"/>
      </font>
      <fill>
        <patternFill patternType="none">
          <fgColor indexed="64"/>
          <bgColor indexed="65"/>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i val="0"/>
        <strike val="0"/>
        <condense val="0"/>
        <extend val="0"/>
        <outline val="0"/>
        <shadow val="0"/>
        <u val="none"/>
        <vertAlign val="baseline"/>
        <sz val="12"/>
        <color auto="1"/>
        <name val="微軟正黑體"/>
        <scheme val="none"/>
      </font>
      <fill>
        <patternFill patternType="none">
          <fgColor indexed="64"/>
          <bgColor auto="1"/>
        </patternFill>
      </fill>
      <alignment horizontal="left" vertical="top" textRotation="0" wrapText="0"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0"/>
    </dxf>
  </dxfs>
  <tableStyles count="0" defaultTableStyle="TableStyleMedium2" defaultPivotStyle="PivotStyleLight16"/>
  <colors>
    <mruColors>
      <color rgb="FF6666FF"/>
      <color rgb="FFFFFF99"/>
      <color rgb="FF00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1.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[IBM-DG-MTD-v1.0.0.xlsm]pvtDGC!樞紐分析表3</c:name>
    <c:fmtId val="18"/>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pvtDGC!$R$6</c:f>
              <c:strCache>
                <c:ptCount val="1"/>
                <c:pt idx="0">
                  <c:v>加總 - 資料表</c:v>
                </c:pt>
              </c:strCache>
            </c:strRef>
          </c:tx>
          <c:spPr>
            <a:solidFill>
              <a:schemeClr val="accent2"/>
            </a:solidFill>
            <a:ln w="28575" cap="rnd">
              <a:solidFill>
                <a:schemeClr val="accent2"/>
              </a:solidFill>
              <a:round/>
            </a:ln>
            <a:effectLst/>
          </c:spPr>
          <c:invertIfNegative val="0"/>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pvtDGC!$R$7:$R$47</c:f>
              <c:numCache>
                <c:formatCode>General</c:formatCode>
                <c:ptCount val="40"/>
                <c:pt idx="0">
                  <c:v>52</c:v>
                </c:pt>
                <c:pt idx="1">
                  <c:v>54</c:v>
                </c:pt>
                <c:pt idx="2">
                  <c:v>62</c:v>
                </c:pt>
                <c:pt idx="3">
                  <c:v>63</c:v>
                </c:pt>
                <c:pt idx="4">
                  <c:v>69</c:v>
                </c:pt>
                <c:pt idx="5">
                  <c:v>67</c:v>
                </c:pt>
                <c:pt idx="6">
                  <c:v>60</c:v>
                </c:pt>
                <c:pt idx="7">
                  <c:v>62</c:v>
                </c:pt>
                <c:pt idx="8">
                  <c:v>59</c:v>
                </c:pt>
                <c:pt idx="9">
                  <c:v>63</c:v>
                </c:pt>
                <c:pt idx="10">
                  <c:v>63</c:v>
                </c:pt>
                <c:pt idx="11">
                  <c:v>62</c:v>
                </c:pt>
                <c:pt idx="12">
                  <c:v>65</c:v>
                </c:pt>
                <c:pt idx="13">
                  <c:v>65</c:v>
                </c:pt>
                <c:pt idx="14">
                  <c:v>65</c:v>
                </c:pt>
                <c:pt idx="15">
                  <c:v>66</c:v>
                </c:pt>
                <c:pt idx="16">
                  <c:v>67</c:v>
                </c:pt>
                <c:pt idx="17">
                  <c:v>68</c:v>
                </c:pt>
                <c:pt idx="18">
                  <c:v>69</c:v>
                </c:pt>
                <c:pt idx="19">
                  <c:v>69</c:v>
                </c:pt>
                <c:pt idx="20">
                  <c:v>74</c:v>
                </c:pt>
                <c:pt idx="21">
                  <c:v>77</c:v>
                </c:pt>
                <c:pt idx="22">
                  <c:v>77</c:v>
                </c:pt>
                <c:pt idx="23">
                  <c:v>77</c:v>
                </c:pt>
                <c:pt idx="24">
                  <c:v>77</c:v>
                </c:pt>
                <c:pt idx="25">
                  <c:v>77</c:v>
                </c:pt>
                <c:pt idx="26">
                  <c:v>77</c:v>
                </c:pt>
                <c:pt idx="27">
                  <c:v>81</c:v>
                </c:pt>
                <c:pt idx="28">
                  <c:v>81</c:v>
                </c:pt>
                <c:pt idx="29">
                  <c:v>82</c:v>
                </c:pt>
                <c:pt idx="30">
                  <c:v>85</c:v>
                </c:pt>
                <c:pt idx="31">
                  <c:v>83</c:v>
                </c:pt>
                <c:pt idx="32">
                  <c:v>84</c:v>
                </c:pt>
                <c:pt idx="33">
                  <c:v>85</c:v>
                </c:pt>
                <c:pt idx="34">
                  <c:v>84</c:v>
                </c:pt>
                <c:pt idx="35">
                  <c:v>84</c:v>
                </c:pt>
                <c:pt idx="36">
                  <c:v>84</c:v>
                </c:pt>
                <c:pt idx="37">
                  <c:v>84</c:v>
                </c:pt>
                <c:pt idx="38">
                  <c:v>84</c:v>
                </c:pt>
                <c:pt idx="39">
                  <c:v>84</c:v>
                </c:pt>
              </c:numCache>
            </c:numRef>
          </c:val>
          <c:extLst>
            <c:ext xmlns:c16="http://schemas.microsoft.com/office/drawing/2014/chart" uri="{C3380CC4-5D6E-409C-BE32-E72D297353CC}">
              <c16:uniqueId val="{00000001-8EFE-45FF-BA9B-D5FA01F338F4}"/>
            </c:ext>
          </c:extLst>
        </c:ser>
        <c:dLbls>
          <c:showLegendKey val="0"/>
          <c:showVal val="0"/>
          <c:showCatName val="0"/>
          <c:showSerName val="0"/>
          <c:showPercent val="0"/>
          <c:showBubbleSize val="0"/>
        </c:dLbls>
        <c:gapWidth val="150"/>
        <c:axId val="419796536"/>
        <c:axId val="419802416"/>
      </c:barChart>
      <c:lineChart>
        <c:grouping val="standard"/>
        <c:varyColors val="0"/>
        <c:ser>
          <c:idx val="0"/>
          <c:order val="0"/>
          <c:tx>
            <c:strRef>
              <c:f>pvtDGC!$Q$6</c:f>
              <c:strCache>
                <c:ptCount val="1"/>
                <c:pt idx="0">
                  <c:v>加總 - 資料項</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pvtDGC!$Q$7:$Q$47</c:f>
              <c:numCache>
                <c:formatCode>General</c:formatCode>
                <c:ptCount val="40"/>
                <c:pt idx="0">
                  <c:v>512</c:v>
                </c:pt>
                <c:pt idx="1">
                  <c:v>516</c:v>
                </c:pt>
                <c:pt idx="2">
                  <c:v>637</c:v>
                </c:pt>
                <c:pt idx="3">
                  <c:v>625</c:v>
                </c:pt>
                <c:pt idx="4">
                  <c:v>695</c:v>
                </c:pt>
                <c:pt idx="5">
                  <c:v>667</c:v>
                </c:pt>
                <c:pt idx="6">
                  <c:v>650</c:v>
                </c:pt>
                <c:pt idx="7">
                  <c:v>657</c:v>
                </c:pt>
                <c:pt idx="8">
                  <c:v>652</c:v>
                </c:pt>
                <c:pt idx="9">
                  <c:v>663</c:v>
                </c:pt>
                <c:pt idx="10">
                  <c:v>678</c:v>
                </c:pt>
                <c:pt idx="11">
                  <c:v>680</c:v>
                </c:pt>
                <c:pt idx="12">
                  <c:v>688</c:v>
                </c:pt>
                <c:pt idx="13">
                  <c:v>698</c:v>
                </c:pt>
                <c:pt idx="14">
                  <c:v>670</c:v>
                </c:pt>
                <c:pt idx="15">
                  <c:v>665</c:v>
                </c:pt>
                <c:pt idx="16">
                  <c:v>666</c:v>
                </c:pt>
                <c:pt idx="17">
                  <c:v>671</c:v>
                </c:pt>
                <c:pt idx="18">
                  <c:v>674</c:v>
                </c:pt>
                <c:pt idx="19">
                  <c:v>678</c:v>
                </c:pt>
                <c:pt idx="20">
                  <c:v>651</c:v>
                </c:pt>
                <c:pt idx="21">
                  <c:v>676</c:v>
                </c:pt>
                <c:pt idx="22">
                  <c:v>676</c:v>
                </c:pt>
                <c:pt idx="23">
                  <c:v>685</c:v>
                </c:pt>
                <c:pt idx="24">
                  <c:v>689</c:v>
                </c:pt>
                <c:pt idx="25">
                  <c:v>695</c:v>
                </c:pt>
                <c:pt idx="26">
                  <c:v>698</c:v>
                </c:pt>
                <c:pt idx="27">
                  <c:v>719</c:v>
                </c:pt>
                <c:pt idx="28">
                  <c:v>725</c:v>
                </c:pt>
                <c:pt idx="29">
                  <c:v>737</c:v>
                </c:pt>
                <c:pt idx="30">
                  <c:v>751</c:v>
                </c:pt>
                <c:pt idx="31">
                  <c:v>747</c:v>
                </c:pt>
                <c:pt idx="32">
                  <c:v>755</c:v>
                </c:pt>
                <c:pt idx="33">
                  <c:v>765</c:v>
                </c:pt>
                <c:pt idx="34">
                  <c:v>773</c:v>
                </c:pt>
                <c:pt idx="35">
                  <c:v>773</c:v>
                </c:pt>
                <c:pt idx="36">
                  <c:v>775</c:v>
                </c:pt>
                <c:pt idx="37">
                  <c:v>776</c:v>
                </c:pt>
                <c:pt idx="38">
                  <c:v>776</c:v>
                </c:pt>
                <c:pt idx="39">
                  <c:v>776</c:v>
                </c:pt>
              </c:numCache>
            </c:numRef>
          </c:val>
          <c:smooth val="0"/>
          <c:extLst>
            <c:ext xmlns:c16="http://schemas.microsoft.com/office/drawing/2014/chart" uri="{C3380CC4-5D6E-409C-BE32-E72D297353CC}">
              <c16:uniqueId val="{00000000-8EFE-45FF-BA9B-D5FA01F338F4}"/>
            </c:ext>
          </c:extLst>
        </c:ser>
        <c:dLbls>
          <c:showLegendKey val="0"/>
          <c:showVal val="0"/>
          <c:showCatName val="0"/>
          <c:showSerName val="0"/>
          <c:showPercent val="0"/>
          <c:showBubbleSize val="0"/>
        </c:dLbls>
        <c:marker val="1"/>
        <c:smooth val="0"/>
        <c:axId val="419798496"/>
        <c:axId val="419798104"/>
      </c:lineChart>
      <c:catAx>
        <c:axId val="419796536"/>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2416"/>
        <c:crosses val="autoZero"/>
        <c:auto val="1"/>
        <c:lblAlgn val="ctr"/>
        <c:lblOffset val="100"/>
        <c:noMultiLvlLbl val="0"/>
      </c:catAx>
      <c:valAx>
        <c:axId val="41980241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6536"/>
        <c:crosses val="autoZero"/>
        <c:crossBetween val="between"/>
      </c:valAx>
      <c:valAx>
        <c:axId val="419798104"/>
        <c:scaling>
          <c:orientation val="minMax"/>
          <c:min val="5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8496"/>
        <c:crosses val="max"/>
        <c:crossBetween val="between"/>
      </c:valAx>
      <c:catAx>
        <c:axId val="419798496"/>
        <c:scaling>
          <c:orientation val="minMax"/>
        </c:scaling>
        <c:delete val="1"/>
        <c:axPos val="b"/>
        <c:numFmt formatCode="General" sourceLinked="1"/>
        <c:majorTickMark val="out"/>
        <c:minorTickMark val="none"/>
        <c:tickLblPos val="nextTo"/>
        <c:crossAx val="4197981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[IBM-DG-MTD-v1.0.0.xlsm]pvtDGC!樞紐分析表6</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pvtDGC!$G$43:$G$44</c:f>
              <c:strCache>
                <c:ptCount val="1"/>
                <c:pt idx="0">
                  <c:v>COS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pvtDGC!$G$45:$G$84</c:f>
              <c:numCache>
                <c:formatCode>General</c:formatCode>
                <c:ptCount val="40"/>
                <c:pt idx="5">
                  <c:v>21</c:v>
                </c:pt>
                <c:pt idx="6">
                  <c:v>15</c:v>
                </c:pt>
                <c:pt idx="7">
                  <c:v>18</c:v>
                </c:pt>
                <c:pt idx="8">
                  <c:v>18</c:v>
                </c:pt>
                <c:pt idx="9">
                  <c:v>16</c:v>
                </c:pt>
                <c:pt idx="10">
                  <c:v>16</c:v>
                </c:pt>
                <c:pt idx="11">
                  <c:v>16</c:v>
                </c:pt>
                <c:pt idx="12">
                  <c:v>16</c:v>
                </c:pt>
                <c:pt idx="13">
                  <c:v>15</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43</c:v>
                </c:pt>
                <c:pt idx="28">
                  <c:v>39</c:v>
                </c:pt>
                <c:pt idx="29">
                  <c:v>42</c:v>
                </c:pt>
                <c:pt idx="30">
                  <c:v>42</c:v>
                </c:pt>
                <c:pt idx="31">
                  <c:v>42</c:v>
                </c:pt>
                <c:pt idx="32">
                  <c:v>42</c:v>
                </c:pt>
                <c:pt idx="33">
                  <c:v>44</c:v>
                </c:pt>
                <c:pt idx="34">
                  <c:v>43</c:v>
                </c:pt>
                <c:pt idx="35">
                  <c:v>43</c:v>
                </c:pt>
                <c:pt idx="36">
                  <c:v>43</c:v>
                </c:pt>
                <c:pt idx="37">
                  <c:v>44</c:v>
                </c:pt>
                <c:pt idx="38">
                  <c:v>44</c:v>
                </c:pt>
                <c:pt idx="39">
                  <c:v>44</c:v>
                </c:pt>
              </c:numCache>
            </c:numRef>
          </c:val>
          <c:smooth val="0"/>
          <c:extLst>
            <c:ext xmlns:c16="http://schemas.microsoft.com/office/drawing/2014/chart" uri="{C3380CC4-5D6E-409C-BE32-E72D297353CC}">
              <c16:uniqueId val="{00000000-B0A3-47C4-B8F5-13CA3970C3A6}"/>
            </c:ext>
          </c:extLst>
        </c:ser>
        <c:ser>
          <c:idx val="1"/>
          <c:order val="1"/>
          <c:tx>
            <c:strRef>
              <c:f>pvtDGC!$H$43:$H$44</c:f>
              <c:strCache>
                <c:ptCount val="1"/>
                <c:pt idx="0">
                  <c:v>LOG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pvtDGC!$H$45:$H$84</c:f>
              <c:numCache>
                <c:formatCode>General</c:formatCode>
                <c:ptCount val="40"/>
                <c:pt idx="0">
                  <c:v>103</c:v>
                </c:pt>
                <c:pt idx="1">
                  <c:v>107</c:v>
                </c:pt>
                <c:pt idx="2">
                  <c:v>110</c:v>
                </c:pt>
                <c:pt idx="3">
                  <c:v>110</c:v>
                </c:pt>
                <c:pt idx="4">
                  <c:v>111</c:v>
                </c:pt>
                <c:pt idx="5">
                  <c:v>110</c:v>
                </c:pt>
                <c:pt idx="6">
                  <c:v>110</c:v>
                </c:pt>
                <c:pt idx="7">
                  <c:v>113</c:v>
                </c:pt>
                <c:pt idx="8">
                  <c:v>113</c:v>
                </c:pt>
                <c:pt idx="9">
                  <c:v>88</c:v>
                </c:pt>
                <c:pt idx="10">
                  <c:v>89</c:v>
                </c:pt>
                <c:pt idx="11">
                  <c:v>89</c:v>
                </c:pt>
                <c:pt idx="12">
                  <c:v>89</c:v>
                </c:pt>
                <c:pt idx="13">
                  <c:v>83</c:v>
                </c:pt>
                <c:pt idx="14">
                  <c:v>79</c:v>
                </c:pt>
                <c:pt idx="15">
                  <c:v>87</c:v>
                </c:pt>
                <c:pt idx="16">
                  <c:v>92</c:v>
                </c:pt>
                <c:pt idx="17">
                  <c:v>97</c:v>
                </c:pt>
                <c:pt idx="18">
                  <c:v>102</c:v>
                </c:pt>
                <c:pt idx="19">
                  <c:v>103</c:v>
                </c:pt>
                <c:pt idx="20">
                  <c:v>103</c:v>
                </c:pt>
                <c:pt idx="21">
                  <c:v>104</c:v>
                </c:pt>
                <c:pt idx="22">
                  <c:v>104</c:v>
                </c:pt>
                <c:pt idx="23">
                  <c:v>104</c:v>
                </c:pt>
                <c:pt idx="24">
                  <c:v>104</c:v>
                </c:pt>
                <c:pt idx="25">
                  <c:v>104</c:v>
                </c:pt>
                <c:pt idx="26">
                  <c:v>104</c:v>
                </c:pt>
                <c:pt idx="27">
                  <c:v>115</c:v>
                </c:pt>
                <c:pt idx="28">
                  <c:v>119</c:v>
                </c:pt>
                <c:pt idx="29">
                  <c:v>119</c:v>
                </c:pt>
                <c:pt idx="30">
                  <c:v>119</c:v>
                </c:pt>
                <c:pt idx="31">
                  <c:v>119</c:v>
                </c:pt>
                <c:pt idx="32">
                  <c:v>119</c:v>
                </c:pt>
                <c:pt idx="33">
                  <c:v>119</c:v>
                </c:pt>
                <c:pt idx="34">
                  <c:v>119</c:v>
                </c:pt>
                <c:pt idx="35">
                  <c:v>119</c:v>
                </c:pt>
                <c:pt idx="36">
                  <c:v>119</c:v>
                </c:pt>
                <c:pt idx="37">
                  <c:v>119</c:v>
                </c:pt>
                <c:pt idx="38">
                  <c:v>119</c:v>
                </c:pt>
                <c:pt idx="39">
                  <c:v>119</c:v>
                </c:pt>
              </c:numCache>
            </c:numRef>
          </c:val>
          <c:smooth val="0"/>
          <c:extLst>
            <c:ext xmlns:c16="http://schemas.microsoft.com/office/drawing/2014/chart" uri="{C3380CC4-5D6E-409C-BE32-E72D297353CC}">
              <c16:uniqueId val="{00000000-7A63-42DA-83CE-54DE4F17DC30}"/>
            </c:ext>
          </c:extLst>
        </c:ser>
        <c:ser>
          <c:idx val="2"/>
          <c:order val="2"/>
          <c:tx>
            <c:strRef>
              <c:f>pvtDGC!$I$43:$I$44</c:f>
              <c:strCache>
                <c:ptCount val="1"/>
                <c:pt idx="0">
                  <c:v>MFG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pvtDGC!$I$45:$I$84</c:f>
              <c:numCache>
                <c:formatCode>General</c:formatCode>
                <c:ptCount val="40"/>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10</c:v>
                </c:pt>
                <c:pt idx="31">
                  <c:v>5</c:v>
                </c:pt>
                <c:pt idx="32">
                  <c:v>5</c:v>
                </c:pt>
                <c:pt idx="33">
                  <c:v>5</c:v>
                </c:pt>
                <c:pt idx="34">
                  <c:v>5</c:v>
                </c:pt>
                <c:pt idx="35">
                  <c:v>5</c:v>
                </c:pt>
                <c:pt idx="36">
                  <c:v>5</c:v>
                </c:pt>
                <c:pt idx="37">
                  <c:v>5</c:v>
                </c:pt>
                <c:pt idx="38">
                  <c:v>5</c:v>
                </c:pt>
                <c:pt idx="39">
                  <c:v>5</c:v>
                </c:pt>
              </c:numCache>
            </c:numRef>
          </c:val>
          <c:smooth val="0"/>
          <c:extLst>
            <c:ext xmlns:c16="http://schemas.microsoft.com/office/drawing/2014/chart" uri="{C3380CC4-5D6E-409C-BE32-E72D297353CC}">
              <c16:uniqueId val="{00000001-7A63-42DA-83CE-54DE4F17DC30}"/>
            </c:ext>
          </c:extLst>
        </c:ser>
        <c:ser>
          <c:idx val="3"/>
          <c:order val="3"/>
          <c:tx>
            <c:strRef>
              <c:f>pvtDGC!$J$43:$J$44</c:f>
              <c:strCache>
                <c:ptCount val="1"/>
                <c:pt idx="0">
                  <c:v>PNC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pvtDGC!$J$45:$J$84</c:f>
              <c:numCache>
                <c:formatCode>General</c:formatCode>
                <c:ptCount val="40"/>
                <c:pt idx="0">
                  <c:v>222</c:v>
                </c:pt>
                <c:pt idx="1">
                  <c:v>221</c:v>
                </c:pt>
                <c:pt idx="2">
                  <c:v>210</c:v>
                </c:pt>
                <c:pt idx="3">
                  <c:v>210</c:v>
                </c:pt>
                <c:pt idx="4">
                  <c:v>235</c:v>
                </c:pt>
                <c:pt idx="5">
                  <c:v>242</c:v>
                </c:pt>
                <c:pt idx="6">
                  <c:v>206</c:v>
                </c:pt>
                <c:pt idx="7">
                  <c:v>203</c:v>
                </c:pt>
                <c:pt idx="8">
                  <c:v>217</c:v>
                </c:pt>
                <c:pt idx="9">
                  <c:v>217</c:v>
                </c:pt>
                <c:pt idx="10">
                  <c:v>217</c:v>
                </c:pt>
                <c:pt idx="11">
                  <c:v>217</c:v>
                </c:pt>
                <c:pt idx="12">
                  <c:v>217</c:v>
                </c:pt>
                <c:pt idx="13">
                  <c:v>217</c:v>
                </c:pt>
                <c:pt idx="14">
                  <c:v>233</c:v>
                </c:pt>
                <c:pt idx="15">
                  <c:v>220</c:v>
                </c:pt>
                <c:pt idx="16">
                  <c:v>216</c:v>
                </c:pt>
                <c:pt idx="17">
                  <c:v>216</c:v>
                </c:pt>
                <c:pt idx="18">
                  <c:v>214</c:v>
                </c:pt>
                <c:pt idx="19">
                  <c:v>217</c:v>
                </c:pt>
                <c:pt idx="20">
                  <c:v>217</c:v>
                </c:pt>
                <c:pt idx="21">
                  <c:v>217</c:v>
                </c:pt>
                <c:pt idx="22">
                  <c:v>217</c:v>
                </c:pt>
                <c:pt idx="23">
                  <c:v>217</c:v>
                </c:pt>
                <c:pt idx="24">
                  <c:v>221</c:v>
                </c:pt>
                <c:pt idx="25">
                  <c:v>221</c:v>
                </c:pt>
                <c:pt idx="26">
                  <c:v>221</c:v>
                </c:pt>
                <c:pt idx="27">
                  <c:v>221</c:v>
                </c:pt>
                <c:pt idx="28">
                  <c:v>221</c:v>
                </c:pt>
                <c:pt idx="29">
                  <c:v>221</c:v>
                </c:pt>
                <c:pt idx="30">
                  <c:v>221</c:v>
                </c:pt>
                <c:pt idx="31">
                  <c:v>221</c:v>
                </c:pt>
                <c:pt idx="32">
                  <c:v>221</c:v>
                </c:pt>
                <c:pt idx="33">
                  <c:v>222</c:v>
                </c:pt>
                <c:pt idx="34">
                  <c:v>226</c:v>
                </c:pt>
                <c:pt idx="35">
                  <c:v>226</c:v>
                </c:pt>
                <c:pt idx="36">
                  <c:v>226</c:v>
                </c:pt>
                <c:pt idx="37">
                  <c:v>226</c:v>
                </c:pt>
                <c:pt idx="38">
                  <c:v>226</c:v>
                </c:pt>
                <c:pt idx="39">
                  <c:v>226</c:v>
                </c:pt>
              </c:numCache>
            </c:numRef>
          </c:val>
          <c:smooth val="0"/>
          <c:extLst>
            <c:ext xmlns:c16="http://schemas.microsoft.com/office/drawing/2014/chart" uri="{C3380CC4-5D6E-409C-BE32-E72D297353CC}">
              <c16:uniqueId val="{00000002-7A63-42DA-83CE-54DE4F17DC30}"/>
            </c:ext>
          </c:extLst>
        </c:ser>
        <c:ser>
          <c:idx val="4"/>
          <c:order val="4"/>
          <c:tx>
            <c:strRef>
              <c:f>pvtDGC!$K$43:$K$44</c:f>
              <c:strCache>
                <c:ptCount val="1"/>
                <c:pt idx="0">
                  <c:v>PRO</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pvtDGC!$K$45:$K$84</c:f>
              <c:numCache>
                <c:formatCode>General</c:formatCode>
                <c:ptCount val="40"/>
                <c:pt idx="0">
                  <c:v>77</c:v>
                </c:pt>
                <c:pt idx="1">
                  <c:v>77</c:v>
                </c:pt>
                <c:pt idx="2">
                  <c:v>163</c:v>
                </c:pt>
                <c:pt idx="3">
                  <c:v>151</c:v>
                </c:pt>
                <c:pt idx="4">
                  <c:v>151</c:v>
                </c:pt>
                <c:pt idx="5">
                  <c:v>146</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123</c:v>
                </c:pt>
                <c:pt idx="21">
                  <c:v>147</c:v>
                </c:pt>
                <c:pt idx="22">
                  <c:v>147</c:v>
                </c:pt>
                <c:pt idx="23">
                  <c:v>147</c:v>
                </c:pt>
                <c:pt idx="24">
                  <c:v>147</c:v>
                </c:pt>
                <c:pt idx="25">
                  <c:v>153</c:v>
                </c:pt>
                <c:pt idx="26">
                  <c:v>155</c:v>
                </c:pt>
                <c:pt idx="27">
                  <c:v>155</c:v>
                </c:pt>
                <c:pt idx="28">
                  <c:v>155</c:v>
                </c:pt>
                <c:pt idx="29">
                  <c:v>162</c:v>
                </c:pt>
                <c:pt idx="30">
                  <c:v>162</c:v>
                </c:pt>
                <c:pt idx="31">
                  <c:v>162</c:v>
                </c:pt>
                <c:pt idx="32">
                  <c:v>168</c:v>
                </c:pt>
                <c:pt idx="33">
                  <c:v>175</c:v>
                </c:pt>
                <c:pt idx="34">
                  <c:v>175</c:v>
                </c:pt>
                <c:pt idx="35">
                  <c:v>175</c:v>
                </c:pt>
                <c:pt idx="36">
                  <c:v>177</c:v>
                </c:pt>
                <c:pt idx="37">
                  <c:v>177</c:v>
                </c:pt>
                <c:pt idx="38">
                  <c:v>177</c:v>
                </c:pt>
                <c:pt idx="39">
                  <c:v>177</c:v>
                </c:pt>
              </c:numCache>
            </c:numRef>
          </c:val>
          <c:smooth val="0"/>
          <c:extLst>
            <c:ext xmlns:c16="http://schemas.microsoft.com/office/drawing/2014/chart" uri="{C3380CC4-5D6E-409C-BE32-E72D297353CC}">
              <c16:uniqueId val="{00000003-7A63-42DA-83CE-54DE4F17DC30}"/>
            </c:ext>
          </c:extLst>
        </c:ser>
        <c:ser>
          <c:idx val="5"/>
          <c:order val="5"/>
          <c:tx>
            <c:strRef>
              <c:f>pvtDGC!$L$43:$L$44</c:f>
              <c:strCache>
                <c:ptCount val="1"/>
                <c:pt idx="0">
                  <c:v>QAM</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pvtDGC!$L$45:$L$84</c:f>
              <c:numCache>
                <c:formatCode>General</c:formatCode>
                <c:ptCount val="40"/>
                <c:pt idx="0">
                  <c:v>51</c:v>
                </c:pt>
                <c:pt idx="1">
                  <c:v>51</c:v>
                </c:pt>
                <c:pt idx="2">
                  <c:v>51</c:v>
                </c:pt>
                <c:pt idx="3">
                  <c:v>51</c:v>
                </c:pt>
                <c:pt idx="4">
                  <c:v>51</c:v>
                </c:pt>
                <c:pt idx="5">
                  <c:v>51</c:v>
                </c:pt>
                <c:pt idx="6">
                  <c:v>50</c:v>
                </c:pt>
                <c:pt idx="7">
                  <c:v>50</c:v>
                </c:pt>
                <c:pt idx="8">
                  <c:v>50</c:v>
                </c:pt>
                <c:pt idx="9">
                  <c:v>50</c:v>
                </c:pt>
                <c:pt idx="10">
                  <c:v>56</c:v>
                </c:pt>
                <c:pt idx="11">
                  <c:v>68</c:v>
                </c:pt>
                <c:pt idx="12">
                  <c:v>76</c:v>
                </c:pt>
                <c:pt idx="13">
                  <c:v>76</c:v>
                </c:pt>
                <c:pt idx="14">
                  <c:v>75</c:v>
                </c:pt>
                <c:pt idx="15">
                  <c:v>75</c:v>
                </c:pt>
                <c:pt idx="16">
                  <c:v>75</c:v>
                </c:pt>
                <c:pt idx="17">
                  <c:v>75</c:v>
                </c:pt>
                <c:pt idx="18">
                  <c:v>75</c:v>
                </c:pt>
                <c:pt idx="19">
                  <c:v>75</c:v>
                </c:pt>
                <c:pt idx="20">
                  <c:v>75</c:v>
                </c:pt>
                <c:pt idx="21">
                  <c:v>75</c:v>
                </c:pt>
                <c:pt idx="22">
                  <c:v>75</c:v>
                </c:pt>
                <c:pt idx="23">
                  <c:v>84</c:v>
                </c:pt>
                <c:pt idx="24">
                  <c:v>84</c:v>
                </c:pt>
                <c:pt idx="25">
                  <c:v>84</c:v>
                </c:pt>
                <c:pt idx="26">
                  <c:v>84</c:v>
                </c:pt>
                <c:pt idx="27">
                  <c:v>84</c:v>
                </c:pt>
                <c:pt idx="28">
                  <c:v>90</c:v>
                </c:pt>
                <c:pt idx="29">
                  <c:v>92</c:v>
                </c:pt>
                <c:pt idx="30">
                  <c:v>99</c:v>
                </c:pt>
                <c:pt idx="31">
                  <c:v>100</c:v>
                </c:pt>
                <c:pt idx="32">
                  <c:v>100</c:v>
                </c:pt>
                <c:pt idx="33">
                  <c:v>100</c:v>
                </c:pt>
                <c:pt idx="34">
                  <c:v>100</c:v>
                </c:pt>
                <c:pt idx="35">
                  <c:v>100</c:v>
                </c:pt>
                <c:pt idx="36">
                  <c:v>100</c:v>
                </c:pt>
                <c:pt idx="37">
                  <c:v>100</c:v>
                </c:pt>
                <c:pt idx="38">
                  <c:v>100</c:v>
                </c:pt>
                <c:pt idx="39">
                  <c:v>100</c:v>
                </c:pt>
              </c:numCache>
            </c:numRef>
          </c:val>
          <c:smooth val="0"/>
          <c:extLst>
            <c:ext xmlns:c16="http://schemas.microsoft.com/office/drawing/2014/chart" uri="{C3380CC4-5D6E-409C-BE32-E72D297353CC}">
              <c16:uniqueId val="{00000004-7A63-42DA-83CE-54DE4F17DC30}"/>
            </c:ext>
          </c:extLst>
        </c:ser>
        <c:ser>
          <c:idx val="6"/>
          <c:order val="6"/>
          <c:tx>
            <c:strRef>
              <c:f>pvtDGC!$M$43:$M$44</c:f>
              <c:strCache>
                <c:ptCount val="1"/>
                <c:pt idx="0">
                  <c:v>SAL</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pvtDGC!$M$45:$M$84</c:f>
              <c:numCache>
                <c:formatCode>General</c:formatCode>
                <c:ptCount val="40"/>
                <c:pt idx="0">
                  <c:v>59</c:v>
                </c:pt>
                <c:pt idx="1">
                  <c:v>60</c:v>
                </c:pt>
                <c:pt idx="2">
                  <c:v>103</c:v>
                </c:pt>
                <c:pt idx="3">
                  <c:v>103</c:v>
                </c:pt>
                <c:pt idx="4">
                  <c:v>147</c:v>
                </c:pt>
                <c:pt idx="5">
                  <c:v>97</c:v>
                </c:pt>
                <c:pt idx="6">
                  <c:v>119</c:v>
                </c:pt>
                <c:pt idx="7">
                  <c:v>123</c:v>
                </c:pt>
                <c:pt idx="8">
                  <c:v>104</c:v>
                </c:pt>
                <c:pt idx="9">
                  <c:v>139</c:v>
                </c:pt>
                <c:pt idx="10">
                  <c:v>147</c:v>
                </c:pt>
                <c:pt idx="11">
                  <c:v>136</c:v>
                </c:pt>
                <c:pt idx="12">
                  <c:v>136</c:v>
                </c:pt>
                <c:pt idx="13">
                  <c:v>153</c:v>
                </c:pt>
                <c:pt idx="14">
                  <c:v>96</c:v>
                </c:pt>
                <c:pt idx="15">
                  <c:v>96</c:v>
                </c:pt>
                <c:pt idx="16">
                  <c:v>96</c:v>
                </c:pt>
                <c:pt idx="17">
                  <c:v>96</c:v>
                </c:pt>
                <c:pt idx="18">
                  <c:v>96</c:v>
                </c:pt>
                <c:pt idx="19">
                  <c:v>96</c:v>
                </c:pt>
                <c:pt idx="20">
                  <c:v>96</c:v>
                </c:pt>
                <c:pt idx="21">
                  <c:v>96</c:v>
                </c:pt>
                <c:pt idx="22">
                  <c:v>96</c:v>
                </c:pt>
                <c:pt idx="23">
                  <c:v>96</c:v>
                </c:pt>
                <c:pt idx="24">
                  <c:v>96</c:v>
                </c:pt>
                <c:pt idx="25">
                  <c:v>96</c:v>
                </c:pt>
                <c:pt idx="26">
                  <c:v>97</c:v>
                </c:pt>
                <c:pt idx="27">
                  <c:v>97</c:v>
                </c:pt>
                <c:pt idx="28">
                  <c:v>97</c:v>
                </c:pt>
                <c:pt idx="29">
                  <c:v>97</c:v>
                </c:pt>
                <c:pt idx="30">
                  <c:v>98</c:v>
                </c:pt>
                <c:pt idx="31">
                  <c:v>98</c:v>
                </c:pt>
                <c:pt idx="32">
                  <c:v>100</c:v>
                </c:pt>
                <c:pt idx="33">
                  <c:v>100</c:v>
                </c:pt>
                <c:pt idx="34">
                  <c:v>105</c:v>
                </c:pt>
                <c:pt idx="35">
                  <c:v>105</c:v>
                </c:pt>
                <c:pt idx="36">
                  <c:v>105</c:v>
                </c:pt>
                <c:pt idx="37">
                  <c:v>105</c:v>
                </c:pt>
                <c:pt idx="38">
                  <c:v>105</c:v>
                </c:pt>
                <c:pt idx="39">
                  <c:v>105</c:v>
                </c:pt>
              </c:numCache>
            </c:numRef>
          </c:val>
          <c:smooth val="0"/>
          <c:extLst>
            <c:ext xmlns:c16="http://schemas.microsoft.com/office/drawing/2014/chart" uri="{C3380CC4-5D6E-409C-BE32-E72D297353CC}">
              <c16:uniqueId val="{00000005-7A63-42DA-83CE-54DE4F17DC30}"/>
            </c:ext>
          </c:extLst>
        </c:ser>
        <c:dLbls>
          <c:showLegendKey val="0"/>
          <c:showVal val="0"/>
          <c:showCatName val="0"/>
          <c:showSerName val="0"/>
          <c:showPercent val="0"/>
          <c:showBubbleSize val="0"/>
        </c:dLbls>
        <c:marker val="1"/>
        <c:smooth val="0"/>
        <c:axId val="419793792"/>
        <c:axId val="419794576"/>
      </c:lineChart>
      <c:catAx>
        <c:axId val="41979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4576"/>
        <c:crosses val="autoZero"/>
        <c:auto val="1"/>
        <c:lblAlgn val="ctr"/>
        <c:lblOffset val="100"/>
        <c:noMultiLvlLbl val="0"/>
      </c:catAx>
      <c:valAx>
        <c:axId val="41979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[IBM-DG-MTD-v1.0.0.xlsm]pvtDGC!樞紐分析表8</c:name>
    <c:fmtId val="5"/>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pvtDGC!$BJ$8</c:f>
              <c:strCache>
                <c:ptCount val="1"/>
                <c:pt idx="0">
                  <c:v>合計</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pvtDGC!$BI$9:$BI$11</c:f>
              <c:strCache>
                <c:ptCount val="3"/>
                <c:pt idx="0">
                  <c:v>4-13</c:v>
                </c:pt>
                <c:pt idx="1">
                  <c:v>14-23</c:v>
                </c:pt>
                <c:pt idx="2">
                  <c:v>24-33</c:v>
                </c:pt>
              </c:strCache>
            </c:strRef>
          </c:cat>
          <c:val>
            <c:numRef>
              <c:f>pvtDGC!$BJ$9:$BJ$11</c:f>
              <c:numCache>
                <c:formatCode>General</c:formatCode>
                <c:ptCount val="3"/>
                <c:pt idx="0">
                  <c:v>28</c:v>
                </c:pt>
                <c:pt idx="1">
                  <c:v>5</c:v>
                </c:pt>
                <c:pt idx="2">
                  <c:v>1</c:v>
                </c:pt>
              </c:numCache>
            </c:numRef>
          </c:val>
          <c:extLst>
            <c:ext xmlns:c16="http://schemas.microsoft.com/office/drawing/2014/chart" uri="{C3380CC4-5D6E-409C-BE32-E72D297353CC}">
              <c16:uniqueId val="{00000003-E65C-4C00-A209-84FE6408C69C}"/>
            </c:ext>
          </c:extLst>
        </c:ser>
        <c:dLbls>
          <c:showLegendKey val="0"/>
          <c:showVal val="0"/>
          <c:showCatName val="0"/>
          <c:showSerName val="0"/>
          <c:showPercent val="0"/>
          <c:showBubbleSize val="0"/>
        </c:dLbls>
        <c:gapWidth val="0"/>
        <c:overlap val="100"/>
        <c:axId val="419799280"/>
        <c:axId val="419799672"/>
      </c:barChart>
      <c:catAx>
        <c:axId val="41979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672"/>
        <c:crosses val="autoZero"/>
        <c:auto val="1"/>
        <c:lblAlgn val="ctr"/>
        <c:lblOffset val="100"/>
        <c:noMultiLvlLbl val="0"/>
      </c:catAx>
      <c:valAx>
        <c:axId val="419799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[IBM-DG-MTD-v1.0.0.xlsm]pvtDGC!樞紐分析表9</c:name>
    <c:fmtId val="19"/>
  </c:pivotSource>
  <c:chart>
    <c:title>
      <c:tx>
        <c:strRef>
          <c:f>pvtDGC!$BN$7</c:f>
          <c:strCache>
            <c:ptCount val="1"/>
            <c:pt idx="0">
              <c:v>Outlier with Term Length</c:v>
            </c:pt>
          </c:strCache>
        </c:strRef>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pvtDGC!$BN$7</c:f>
              <c:strCache>
                <c:ptCount val="1"/>
                <c:pt idx="0">
                  <c:v>合計</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644A-4DC8-893E-BD6E991D92C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4A-4DC8-893E-BD6E991D92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pvtDGC!$BN$7</c:f>
              <c:strCache>
                <c:ptCount val="2"/>
                <c:pt idx="0">
                  <c:v>FALSE</c:v>
                </c:pt>
                <c:pt idx="1">
                  <c:v>TRUE</c:v>
                </c:pt>
              </c:strCache>
            </c:strRef>
          </c:cat>
          <c:val>
            <c:numRef>
              <c:f>pvtDGC!$BN$7</c:f>
              <c:numCache>
                <c:formatCode>General</c:formatCode>
                <c:ptCount val="2"/>
                <c:pt idx="0">
                  <c:v>33</c:v>
                </c:pt>
                <c:pt idx="1">
                  <c:v>1</c:v>
                </c:pt>
              </c:numCache>
            </c:numRef>
          </c:val>
          <c:extLst>
            <c:ext xmlns:c16="http://schemas.microsoft.com/office/drawing/2014/chart" uri="{C3380CC4-5D6E-409C-BE32-E72D297353CC}">
              <c16:uniqueId val="{00000000-644A-4DC8-893E-BD6E991D92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0</xdr:row>
          <xdr:rowOff>190500</xdr:rowOff>
        </xdr:from>
        <xdr:to>
          <xdr:col>4</xdr:col>
          <xdr:colOff>1143000</xdr:colOff>
          <xdr:row>2</xdr:row>
          <xdr:rowOff>152400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153227</xdr:colOff>
      <xdr:row>12</xdr:row>
      <xdr:rowOff>78441</xdr:rowOff>
    </xdr:from>
    <xdr:to>
      <xdr:col>20</xdr:col>
      <xdr:colOff>62118</xdr:colOff>
      <xdr:row>31</xdr:row>
      <xdr:rowOff>78442</xdr:rowOff>
    </xdr:to>
    <xdr:graphicFrame macro="">
      <xdr:nvGraphicFramePr>
        <xdr:cNvPr id="4" name="圖表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179293</xdr:colOff>
      <xdr:row>31</xdr:row>
      <xdr:rowOff>168087</xdr:rowOff>
    </xdr:from>
    <xdr:to>
      <xdr:col>20</xdr:col>
      <xdr:colOff>112057</xdr:colOff>
      <xdr:row>50</xdr:row>
      <xdr:rowOff>179294</xdr:rowOff>
    </xdr:to>
    <xdr:graphicFrame macro="">
      <xdr:nvGraphicFramePr>
        <xdr:cNvPr id="2" name="圖表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1193426</xdr:colOff>
      <xdr:row>9</xdr:row>
      <xdr:rowOff>68355</xdr:rowOff>
    </xdr:from>
    <xdr:to>
      <xdr:col>58</xdr:col>
      <xdr:colOff>336176</xdr:colOff>
      <xdr:row>24</xdr:row>
      <xdr:rowOff>33618</xdr:rowOff>
    </xdr:to>
    <xdr:graphicFrame macro="">
      <xdr:nvGraphicFramePr>
        <xdr:cNvPr id="3" name="圖表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846044</xdr:colOff>
      <xdr:row>13</xdr:row>
      <xdr:rowOff>158003</xdr:rowOff>
    </xdr:from>
    <xdr:to>
      <xdr:col>64</xdr:col>
      <xdr:colOff>268942</xdr:colOff>
      <xdr:row>29</xdr:row>
      <xdr:rowOff>179294</xdr:rowOff>
    </xdr:to>
    <xdr:graphicFrame macro="">
      <xdr:nvGraphicFramePr>
        <xdr:cNvPr id="5" name="圖表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venteccorp.sharepoint.com/NTS01/jhc/unzipped/Eastern%20Airline%20FE/Spares/FILES/SMCTS2/SMCTSSP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istron.sharepoint.com/C:/C:/C:/NTS01/jhc/unzipped/Eastern%20Airline%20FE/Spares/FILES/SMCTS2/SMCTSSP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wistron.sharepoint.com/C:/C:/C:/C:/C:/NTS01/jhc/unzipped/Eastern%20Airline%20FE/Spares/FILES/SMCTS2/SMCTSSP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istron.sharepoint.com/C:/C:/C:/C:/NTS01/jhc/unzipped/Eastern%20Airline%20FE/Spares/FILES/SMCTS2/SMCTSS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persons/person.xml><?xml version="1.0" encoding="utf-8"?>
<personList xmlns="http://schemas.microsoft.com/office/spreadsheetml/2018/threadedcomments" xmlns:x="http://schemas.openxmlformats.org/spreadsheetml/2006/main">
  <person displayName="彭珮瑜" id="{9B53D3D6-D43F-4669-BEE5-855603E9E2AF}" userId="S::Albee_Peng@wistron.com::307ed4ff-07fe-4be3-84ad-1fcc74fc562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6" refreshedVersion="6" minRefreshableVersion="3" recordCount="890" xr:uid="{00000000-000A-0000-FFFF-FFFF00000000}">
  <cacheSource type="worksheet">
    <worksheetSource name="表格11"/>
  </cacheSource>
  <cacheFields count="5">
    <cacheField name="Domain" numFmtId="0">
      <sharedItems count="1">
        <s v="HRM"/>
      </sharedItems>
    </cacheField>
    <cacheField name="Object" numFmtId="0">
      <sharedItems count="3">
        <s v="Terms"/>
        <s v="DataClasses"/>
        <s v="Categories"/>
      </sharedItems>
    </cacheField>
    <cacheField name="Item" numFmtId="0">
      <sharedItems count="276">
        <s v="Absence Code"/>
        <s v="Absence Duration"/>
        <s v="Absence Name"/>
        <s v="Absense Reason"/>
        <s v="Action Code"/>
        <s v="Action Code Description (CN)"/>
        <s v="Action Code Description (EN)"/>
        <s v="Action Date"/>
        <s v="Address"/>
        <s v="Age"/>
        <s v="Applicant ID"/>
        <s v="Applicant Source"/>
        <s v="Application Name"/>
        <s v="As of Date"/>
        <s v="Authorization Date"/>
        <s v="Available Job Opening"/>
        <s v="Average Onboarding Days"/>
        <s v="Average Recruitment Days"/>
        <s v="Baseline Date"/>
        <s v="Batch ID"/>
        <s v="Begin Date"/>
        <s v="BG"/>
        <s v="Birth Date"/>
        <s v="Budget Type"/>
        <s v="Building"/>
        <s v="Business Unit"/>
        <s v="Business Unit/BG"/>
        <s v="Chinese Name"/>
        <s v="City Code"/>
        <s v="City Code Description"/>
        <s v="Close Date"/>
        <s v="Cohead"/>
        <s v="Company Code"/>
        <s v="Country"/>
        <s v="Cross Department Relationship"/>
        <s v="Data Source"/>
        <s v="Data Status"/>
        <s v="Department Decription (EN)"/>
        <s v="Department Effective Status"/>
        <s v="Department ID"/>
        <s v="Department ID (Lvl_01)"/>
        <s v="Department ID (Lvl_02)"/>
        <s v="Department ID (Lvl_03)"/>
        <s v="Department ID (Lvl_04)"/>
        <s v="Department ID (Lvl_05)"/>
        <s v="Department ID (Lvl_06)"/>
        <s v="Department ID (Lvl_07)"/>
        <s v="Department ID (Lvl_08)"/>
        <s v="Department ID (Lvl_09)"/>
        <s v="Department ID (Lvl_10)"/>
        <s v="Department ID (Lvl_11)"/>
        <s v="Department_Key"/>
        <s v="Description"/>
        <s v="Domain Address"/>
        <s v="Duration"/>
        <s v="Education Level"/>
        <s v="Education Level Code"/>
        <s v="Effective Date"/>
        <s v="Effective Sequence"/>
        <s v="Effective Status"/>
        <s v="Email Address"/>
        <s v="Employee Class"/>
        <s v="Employee ID"/>
        <s v="Employee Record"/>
        <s v="Employer"/>
        <s v="End Date"/>
        <s v="End Time"/>
        <s v="Ending Title"/>
        <s v="English Name"/>
        <s v="Expect Onboarding Date"/>
        <s v="Expiration Date"/>
        <s v="Extension Number"/>
        <s v="Fill Rate"/>
        <s v="First Name"/>
        <s v="Floor"/>
        <s v="Full/ Part Time"/>
        <s v="Gender"/>
        <s v="Graduate Status"/>
        <s v="Graduate Status Description (CN)"/>
        <s v="Graduate Status Description (EN)"/>
        <s v="Graduation Date"/>
        <s v="Grantor"/>
        <s v="Grantor Description (CN)"/>
        <s v="Grantor Description (EN)"/>
        <s v="Hightest Graduate Level"/>
        <s v="Hire Date"/>
        <s v="Hiring Dep."/>
        <s v="Hiring Status"/>
        <s v="Holiday Schedule"/>
        <s v="Honor/ Award Code"/>
        <s v="Honor/ Award Description (CN)"/>
        <s v="Honor/ Award Description (EN)"/>
        <s v="HR Status"/>
        <s v="Information"/>
        <s v="Issue Date"/>
        <s v="Issued By"/>
        <s v="Job Code"/>
        <s v="Job Code Entry Date"/>
        <s v="Job Family"/>
        <s v="Job Function"/>
        <s v="Job Grade"/>
        <s v="Job Grade Entry Date"/>
        <s v="Job ID"/>
        <s v="Job Indicator"/>
        <s v="Job Opening Days"/>
        <s v="Job Status"/>
        <s v="Job Sub Function"/>
        <s v="Job Title"/>
        <s v="Job Title Code"/>
        <s v="Job Title Descrption"/>
        <s v="Labor Type"/>
        <s v="Language Code"/>
        <s v="Last Name"/>
        <s v="Last Update Date"/>
        <s v="Last Working Date"/>
        <s v="License/Certification Code"/>
        <s v="License/Certification Description (CN)"/>
        <s v="License/Certification Description (EN)"/>
        <s v="License/Certification Number"/>
        <s v="Location Code"/>
        <s v="Location of Recruitment"/>
        <s v="Major Code"/>
        <s v="Major Code Description (CN)"/>
        <s v="Major Code Description (EN)"/>
        <s v="Manager Approved"/>
        <s v="Manager ID"/>
        <s v="Manager Level"/>
        <s v="Manager Name"/>
        <s v="Meal Hour"/>
        <s v="Name"/>
        <s v="Number of Hiring"/>
        <s v="Number of Interview"/>
        <s v="Number of Making Offer"/>
        <s v="Number of Offering"/>
        <s v="Number of Pending Off"/>
        <s v="Number of People Who Are Waiting for Interview"/>
        <s v="Open Date"/>
        <s v="Opening Target Number"/>
        <s v="Organizational Relationship"/>
        <s v="Overtime Belong Date"/>
        <s v="Overtime Compensation Category"/>
        <s v="Overtime Duration"/>
        <s v="Overtime Reason"/>
        <s v="Overtime Type"/>
        <s v="Parent Department ID"/>
        <s v="Parent Set ID"/>
        <s v="Pay Group"/>
        <s v="Plant ID"/>
        <s v="Position Number"/>
        <s v="Postal"/>
        <s v="Punch In Date"/>
        <s v="Punch In Time"/>
        <s v="Punch Out Date"/>
        <s v="Punch Out Time"/>
        <s v="Reason Code"/>
        <s v="Recuriter"/>
        <s v="Regulatory Region"/>
        <s v="Relevant Work Experience"/>
        <s v="Salary Admin Plan"/>
        <s v="Salary Location"/>
        <s v="Salary Location Indicator"/>
        <s v="School Code"/>
        <s v="School Code Description (CN)"/>
        <s v="School Code Description (EN)"/>
        <s v="Score"/>
        <s v="Set ID"/>
        <s v="Set ID (Lvl_01)"/>
        <s v="Set ID (Lvl_02)"/>
        <s v="Set ID (Lvl_03)"/>
        <s v="Set ID (Lvl_04)"/>
        <s v="Set ID (Lvl_05)"/>
        <s v="Set ID (Lvl_06)"/>
        <s v="Set ID (Lvl_07)"/>
        <s v="Set ID (Lvl_08)"/>
        <s v="Set ID (Lvl_09)"/>
        <s v="Set ID (Lvl_10)"/>
        <s v="Set ID (Lvl_11)"/>
        <s v="Shift End Time"/>
        <s v="Shift Start Time"/>
        <s v="Short Description"/>
        <s v="Site ID"/>
        <s v="Standard Hours"/>
        <s v="Start Date"/>
        <s v="Start Time"/>
        <s v="State"/>
        <s v="Supervisor ID"/>
        <s v="Supervisor Level"/>
        <s v="Supervisor Level Entry Date"/>
        <s v="Termination Date"/>
        <s v="Test Code"/>
        <s v="Test Code Description (CN)"/>
        <s v="Test Code Description (EN)"/>
        <s v="Tree Level"/>
        <s v="Work Experience"/>
        <s v="Workflow Status"/>
        <s v="SetID"/>
        <s v="Address-01"/>
        <s v="Address-02"/>
        <s v="Address-03"/>
        <s v="Address-04"/>
        <s v="Address-05"/>
        <s v="BG-01"/>
        <s v="Business Unit-01"/>
        <s v="Country-01"/>
        <s v="Description-01"/>
        <s v="Effective Status-01"/>
        <s v="Extension Number-01"/>
        <s v="Hightest Graduate Level-01"/>
        <s v="HR Status-01"/>
        <s v="Job Family-01"/>
        <s v="Job Function-01"/>
        <s v="Job Grade-01"/>
        <s v="Job Title Code-01"/>
        <s v="Labor Type-01"/>
        <s v="Last Name-01"/>
        <s v="Last Working Date-01"/>
        <s v="Location Code-01"/>
        <s v="Location Code-02"/>
        <s v="Manager ID-01"/>
        <s v="Manager Name-01"/>
        <s v="Parent Department ID-01"/>
        <s v="Parent Department ID-02"/>
        <s v="Salary Location-01"/>
        <s v="HRM"/>
        <s v="1. Workforce Administrator"/>
        <s v="1.1. Job Data"/>
        <s v="1.1.1. Job Current Data "/>
        <s v="1.1.2. Job History Data "/>
        <s v="1.1.3. Set up Table (Mapping Table)"/>
        <s v="1.2. Organization Data"/>
        <s v="1.2.1. Organization Chart"/>
        <s v="1.2.2. Direct Line Report"/>
        <s v="1.3. Personal Data"/>
        <s v="1.3.1. Person Profile"/>
        <s v="2. Absence Management"/>
        <s v="2.1. Leave Application"/>
        <s v="2.2. Overtime Application"/>
        <s v="3.Time and Labor"/>
        <s v="3.1. Attendence Record"/>
        <s v="3.1.1. Work Schedule"/>
        <s v="3.1.2. Work Schedule Definition"/>
        <s v="3.1.3. Manager Schedule Assignment"/>
        <s v="4. Recruiting"/>
        <s v="4.1 New Employee Application"/>
        <s v="4.2 Recruiting Dashboard"/>
        <s v="4.3 Applicant Data"/>
        <s v="5. Data Management"/>
        <s v="5.1 Control Information"/>
        <s v="5.2 Management Information"/>
        <s v="Language Score"/>
        <s v="Action Code-01"/>
        <s v="BG-02"/>
        <s v="Business Unit-02"/>
        <s v="Data Source-01"/>
        <s v="Data Status-01"/>
        <s v="Department ID-01"/>
        <s v="Description-02"/>
        <s v="Effective Date-01"/>
        <s v="Effective Status-02"/>
        <s v="Full/ Part Time-01"/>
        <s v="Holiday Schedule-01"/>
        <s v="HR Status-02"/>
        <s v="Job Code-01"/>
        <s v="Job Family-02"/>
        <s v="Job Grade-02"/>
        <s v="Last Update Date-01"/>
        <s v="Location Code-03"/>
        <s v="Organizational Relationship-01"/>
        <s v="Plant ID-01"/>
        <s v="Reason Code-01"/>
        <s v="Regulatory Region-01"/>
        <s v="Salary Location-02"/>
        <s v="Set ID-01"/>
        <s v="Site ID-01"/>
        <s v="Supervisor ID-01"/>
        <s v="Tree Level-01"/>
      </sharedItems>
    </cacheField>
    <cacheField name="LastUpdate" numFmtId="167">
      <sharedItems containsSemiMixedTypes="0" containsNonDate="0" containsDate="1" containsString="0" minDate="2021-03-31T00:00:00" maxDate="2021-04-09T00:00:00" count="2">
        <d v="2021-03-31T00:00:00"/>
        <d v="2021-04-08T00:00:00"/>
      </sharedItems>
    </cacheField>
    <cacheField name="CurrentMatchFlag" numFmtId="0">
      <sharedItems count="2">
        <b v="1"/>
        <b v="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7" refreshedVersion="6" minRefreshableVersion="3" recordCount="145" xr:uid="{00000000-000A-0000-FFFF-FFFF01000000}">
  <cacheSource type="worksheet">
    <worksheetSource name="Category"/>
  </cacheSource>
  <cacheFields count="19">
    <cacheField name="Domain" numFmtId="0">
      <sharedItems count="6">
        <s v="IEC_STD_V10"/>
        <s v="Sensitivity" u="1"/>
        <s v="SCM" u="1"/>
        <s v="HRM" u="1"/>
        <s v="CMN" u="1"/>
        <s v="00-IV-EDP" u="1"/>
      </sharedItems>
    </cacheField>
    <cacheField name="Name" numFmtId="0">
      <sharedItems/>
    </cacheField>
    <cacheField name="Uni Name( must unique)" numFmtId="0">
      <sharedItems/>
    </cacheField>
    <cacheField name="Parent UniName" numFmtId="0">
      <sharedItems containsBlank="1"/>
    </cacheField>
    <cacheField name="Stewards" numFmtId="0">
      <sharedItems containsNonDate="0" containsString="0" containsBlank="1"/>
    </cacheField>
    <cacheField name="Tags(自行勾稽)" numFmtId="0">
      <sharedItems containsNonDate="0" containsString="0" containsBlank="1"/>
    </cacheField>
    <cacheField name="Description (Up to 255 Characters)" numFmtId="0">
      <sharedItems containsBlank="1"/>
    </cacheField>
    <cacheField name="Abs Category" numFmtId="0">
      <sharedItems containsBlank="1"/>
    </cacheField>
    <cacheField name="SrcSheet" numFmtId="49">
      <sharedItems/>
    </cacheField>
    <cacheField name="SrcWorkbook" numFmtId="0">
      <sharedItems/>
    </cacheField>
    <cacheField name="SrcRowNum" numFmtId="0">
      <sharedItems containsSemiMixedTypes="0" containsString="0" containsNumber="1" containsInteger="1" minValue="2" maxValue="71"/>
    </cacheField>
    <cacheField name="CateDomain" numFmtId="0">
      <sharedItems containsBlank="1" count="7">
        <s v="IEC_STD_V10"/>
        <m u="1"/>
        <s v="Sensitivity" u="1"/>
        <s v="SCM" u="1"/>
        <s v="HRM" u="1"/>
        <s v="CMN" u="1"/>
        <s v="00-IV-EDP" u="1"/>
      </sharedItems>
    </cacheField>
    <cacheField name="CateName" numFmtId="0">
      <sharedItems containsBlank="1" count="134">
        <s v="IEC_STD_V10"/>
        <s v="Process Standard"/>
        <s v="Regulation"/>
        <s v="GDPR"/>
        <s v="IFRS"/>
        <s v="存貨之會計處理準則"/>
        <s v="Common"/>
        <s v="AutoMetaData"/>
        <s v="Sensitivity"/>
        <s v="RefData"/>
        <s v="TermType"/>
        <s v="Data Standard"/>
        <s v="INV"/>
        <s v="PUR"/>
        <s v="PLN"/>
        <s v="RND"/>
        <s v="MFG"/>
        <s v="SCM"/>
        <s v="BPM"/>
        <s v="FIN"/>
        <s v="STG"/>
        <s v="SVC"/>
        <s v="HRM"/>
        <s v="CUS"/>
        <s v="CMN"/>
        <s v="Analytics "/>
        <s v="Dashboard"/>
        <s v="1：事業發展"/>
        <s v="1.1：新事業發展"/>
        <s v="1.1.1：新事業營收現況"/>
        <s v="1.1.2：新事業發展進程"/>
        <s v="1.2：投資併購"/>
        <s v="1.2.1：投資併購預算與獲利達成狀況"/>
        <s v="1.2.2：投資併購各標的貢獻狀況&amp;amp;投資組合ROI"/>
        <s v="2：客戶關係管理"/>
        <s v="2.1：管理客戶"/>
        <s v="2.1.1：管理客戶增長–客戶營收及毛利分析"/>
        <s v="2.1.2：管理客戶增長–新客戶/新產品專案獲取現況"/>
        <s v="2.2：管理RFQ"/>
        <s v="2.3：營收與獲利"/>
        <s v="2.3.1：管理營收與獲利–營收與銷量達成狀況"/>
        <s v="2.3.2：管理營收與獲利–預估營收與銷量"/>
        <s v="2.4：管理客戶滿意度"/>
        <s v="3：作業管理"/>
        <s v="3.1：管理RD"/>
        <s v="3.1.1：管理RD –新產品開發專案時程管理(TTM)"/>
        <s v="3.1.2：管理RD –新產品開發專案獲利管理(TTP)"/>
        <s v="3.1.3：管理RD –NRE 管理"/>
        <s v="3.1.4：管理RD –Design Quality 管理"/>
        <s v="3.2：管理MFG"/>
        <s v="3.2.1：管理MFG –製造管理費用分析(MVA Gap、MCU、CPP、CPH)"/>
        <s v="3.2.2：管理MFG –L6&amp;amp;L10 OEE分析"/>
        <s v="3.3：管理品質"/>
        <s v="3.3.1：管理品質–退貨管理(Line/Field Return)"/>
        <s v="3.3.2：L6&amp;amp;L10 OEE 分析"/>
        <s v="3.4: 管理採購-材料成本管理"/>
        <s v="3.4.1：年度採購節省費用管理"/>
        <s v="3.4.2：VMI 比率管理"/>
        <s v="3.4.3：供應商表現(OTD、IQC) 管理"/>
        <s v="3.5：管理資材"/>
        <s v="3.5.1：L6 Fulfillment &amp;amp; MTD 目標達成狀況"/>
        <s v="3.5.2：CTS 達標狀況"/>
        <s v="3.5.3：庫齡及DOI 管理"/>
        <s v="3.5.4：庫存價值分析"/>
        <s v="3.5.5：需求預測準確率"/>
        <s v="3.5.6：整體報廢金額分析"/>
        <s v="4：資源管理"/>
        <s v="4.1：管理營業規劃"/>
        <s v="4.2：管理PNL"/>
        <s v="4.3：管理資產負債"/>
        <s v="Management Report"/>
        <s v="作業及報表"/>
        <s v=" LCM-存貨之評價與表達"/>
        <s v="3.4：管理採購"/>
        <m u="1"/>
        <s v="3.1.1. Work Schedule" u="1"/>
        <s v="1.1. Job Data" u="1"/>
        <s v="1. Workforce Administrator" u="1"/>
        <s v="3.3.2：L6&amp;L10 OEE 分析" u="1"/>
        <s v="2.50 Order Management" u="1"/>
        <s v="2.20 MPSP &amp;amp; Capacity Planning " u="1"/>
        <s v="5.30.3 Hub stock by aging and EOL w Goal" u="1"/>
        <s v="5.1 Control Information" u="1"/>
        <s v="1.1.2. Job History Data " u="1"/>
        <s v="2. Sales and Operation Plan" u="1"/>
        <s v="4.2 Recruiting Dashboard" u="1"/>
        <s v="2.50.1 Order Fulfillment Hit Rate" u="1"/>
        <s v="2.50.3 Open SO Demand date Overdue Aging Report" u="1"/>
        <s v="2.1. Leave Application" u="1"/>
        <s v="4.1 New Employee Application" u="1"/>
        <s v="2.50.8 OTD 2 " u="1"/>
        <s v="3.Time and Labor" u="1"/>
        <s v="3.1.3. Manager Schedule Assignment" u="1"/>
        <s v="5.2 Management Information" u="1"/>
        <s v="1.1.3. Set up Table (Mapping Table)" u="1"/>
        <s v="2.50.4 Open PO/STO ETA Overdue Aging Report" u="1"/>
        <s v="1.3.1. Person Profile" u="1"/>
        <s v="5. Inventory Mangement" u="1"/>
        <s v="5.20.4 Summary Report of Grey/Inactive Inv." u="1"/>
        <s v="1.1.1 SCM Common Dimensions (Base Data)" u="1"/>
        <s v="2.50.2 Open SO First Confirm KPI Report" u="1"/>
        <s v="5.30 Cus.Hub Inventory Mgmt." u="1"/>
        <s v="3.1.2. Work Schedule Definition" u="1"/>
        <s v="1.2.2. Direct Line Report" u="1"/>
        <s v="5.20.1 Plant E2E Historical DOI" u="1"/>
        <s v="1. Demand Forecast" u="1"/>
        <s v="2.2. Overtime Application" u="1"/>
        <s v="5. Data Management" u="1"/>
        <s v="5.30.2 Hub stock by aging&amp;amp;Goal" u="1"/>
        <s v="1.2.1. Organization Chart" u="1"/>
        <s v="2.20 MPSP &amp; Capacity Planning " u="1"/>
        <s v="2.50.7 OTD 1 " u="1"/>
        <s v="5.20 In House Inventory " u="1"/>
        <s v="1.2.2：投資併購各標的貢獻狀況&amp;投資組合ROI" u="1"/>
        <s v="1.2. Organization Data" u="1"/>
        <s v="3.2.2：管理MFG –L6&amp;L10 OEE分析" u="1"/>
        <s v="5.20.3 Active RM Historical DOI by SM&amp;amp;ST" u="1"/>
        <s v="3.5.1：L6 Fulfillment &amp; MTD 目標達成狀況" u="1"/>
        <s v="00-IV-EDP" u="1"/>
        <s v="5.20.2 Active RM Historical DOI by SM" u="1"/>
        <s v="AutoAssign" u="1"/>
        <s v="1.3. Personal Data" u="1"/>
        <s v="2. Absence Management" u="1"/>
        <s v="2.50.5 Sales Through Revenue Hit Rate" u="1"/>
        <s v="1.1. Common Dimensions" u="1"/>
        <s v="3.1. Attendence Record" u="1"/>
        <s v="4. Recruiting" u="1"/>
        <s v="4.3 Applicant Data" u="1"/>
        <s v="2.20.1 MPSP Variance" u="1"/>
        <s v="5.30.1 Hub stock by aging" u="1"/>
        <s v="5.30.2 Hub stock by aging&amp;Goal" u="1"/>
        <s v="5.20.3 Active RM Historical DOI by SM&amp;ST" u="1"/>
        <s v="1.1.1. Job Current Data " u="1"/>
        <s v="2.50.6 Manufacturing Site Shipment Hit Rate" u="1"/>
      </sharedItems>
    </cacheField>
    <cacheField name="Artifact_Type" numFmtId="0">
      <sharedItems containsBlank="1" count="2">
        <s v="category"/>
        <m u="1"/>
      </sharedItems>
    </cacheField>
    <cacheField name="Category" numFmtId="0">
      <sharedItems containsMixedTypes="1" containsNumber="1" containsInteger="1" minValue="0" maxValue="0" count="23">
        <s v=""/>
        <s v="IEC_STD_V10"/>
        <s v="IEC_STD_V10 &gt;&gt; Regulation"/>
        <s v="IEC_STD_V10 &gt;&gt; Regulation &gt;&gt; IFRS"/>
        <s v="IEC_STD_V10 &gt;&gt; Common"/>
        <s v="IEC_STD_V10 &gt;&gt; Data Standard"/>
        <s v="IEC_STD_V10 &gt;&gt; Analytics"/>
        <s v="IEC_STD_V10 &gt;&gt; Analytics &gt;&gt; Dashboard"/>
        <s v="IEC_STD_V10 &gt;&gt; Analytics &gt;&gt; Dashboard &gt;&gt; 1：事業發展"/>
        <s v="IEC_STD_V10 &gt;&gt; Analytics &gt;&gt; Dashboard &gt;&gt; 1：事業發展 &gt;&gt; 1.1：新事業發展"/>
        <s v="IEC_STD_V10 &gt;&gt; Analytics &gt;&gt; Dashboard &gt;&gt; 1：事業發展 &gt;&gt; 1.2：投資併購"/>
        <s v="IEC_STD_V10 &gt;&gt; Analytics &gt;&gt; Dashboard &gt;&gt; 2：客戶關係管理"/>
        <s v="IEC_STD_V10 &gt;&gt; Analytics &gt;&gt; Dashboard &gt;&gt; 2：客戶關係管理 &gt;&gt; 2.1：管理客戶"/>
        <s v="IEC_STD_V10 &gt;&gt; Analytics &gt;&gt; Dashboard &gt;&gt; 2：客戶關係管理 &gt;&gt; 2.3：營收與獲利"/>
        <s v="IEC_STD_V10 &gt;&gt; Analytics &gt;&gt; Dashboard &gt;&gt; 3：作業管理"/>
        <s v="IEC_STD_V10 &gt;&gt; Analytics &gt;&gt; Dashboard &gt;&gt; 3：作業管理 &gt;&gt; 3.1：管理RD"/>
        <s v="IEC_STD_V10 &gt;&gt; Analytics &gt;&gt; Dashboard &gt;&gt; 3：作業管理 &gt;&gt; 3.2：管理MFG"/>
        <s v="IEC_STD_V10 &gt;&gt; Analytics &gt;&gt; Dashboard &gt;&gt; 3：作業管理 &gt;&gt; 3.3：管理品質"/>
        <s v="IEC_STD_V10 &gt;&gt; Analytics &gt;&gt; Dashboard &gt;&gt; 3：作業管理 &gt;&gt; 3.4：管理採購"/>
        <s v="IEC_STD_V10 &gt;&gt; Analytics &gt;&gt; Dashboard &gt;&gt; 3：作業管理 &gt;&gt; 3.5：管理資材"/>
        <s v="IEC_STD_V10 &gt;&gt; Analytics &gt;&gt; Dashboard &gt;&gt; 4：資源管理"/>
        <s v="IEC_STD_V10 &gt;&gt; Analytics &gt;&gt; 作業及報表"/>
        <n v="0" u="1"/>
      </sharedItems>
    </cacheField>
    <cacheField name="Description" numFmtId="0">
      <sharedItems containsMixedTypes="1" containsNumber="1" containsInteger="1" minValue="0" maxValue="0" count="3">
        <s v="IEC_STD_V10"/>
        <s v=""/>
        <n v="0" u="1"/>
      </sharedItems>
    </cacheField>
    <cacheField name="Tags" numFmtId="0">
      <sharedItems containsBlank="1" count="2">
        <s v="IntLoad"/>
        <m u="1"/>
      </sharedItems>
    </cacheField>
    <cacheField name="CateStewards" numFmtId="0">
      <sharedItems containsBlank="1" count="2">
        <s v=""/>
        <m u="1"/>
      </sharedItems>
    </cacheField>
    <cacheField name="CateID" numFmtId="0">
      <sharedItems containsSemiMixedTypes="0" containsString="0" containsNumber="1" containsInteger="1" minValue="1" maxValue="140" count="14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625003" createdVersion="6" refreshedVersion="6" minRefreshableVersion="3" recordCount="39" xr:uid="{00000000-000A-0000-FFFF-FFFF02000000}">
  <cacheSource type="worksheet">
    <worksheetSource name="Status"/>
  </cacheSource>
  <cacheFields count="5">
    <cacheField name="Domain" numFmtId="167">
      <sharedItems containsBlank="1" count="5">
        <s v="FIN"/>
        <m/>
        <s v="MFG" u="1"/>
        <s v="SCM" u="1"/>
        <s v="HRM" u="1"/>
      </sharedItems>
    </cacheField>
    <cacheField name="Status-Lastupd" numFmtId="167">
      <sharedItems containsNonDate="0" containsDate="1" containsString="0" containsBlank="1" minDate="2021-03-05T00:00:00" maxDate="2029-03-31T00:00:00" count="18">
        <d v="2022-01-14T00:00:00"/>
        <m/>
        <d v="2021-04-19T00:00:00" u="1"/>
        <d v="2021-03-19T00:00:00" u="1"/>
        <d v="2021-03-05T00:00:00" u="1"/>
        <d v="2021-03-10T00:00:00" u="1"/>
        <d v="2021-03-22T00:00:00" u="1"/>
        <d v="2021-03-15T00:00:00" u="1"/>
        <d v="2021-04-20T00:00:00" u="1"/>
        <d v="2029-03-29T00:00:00" u="1"/>
        <d v="2021-03-08T00:00:00" u="1"/>
        <d v="2021-04-13T00:00:00" u="1"/>
        <d v="2021-04-06T00:00:00" u="1"/>
        <d v="2021-03-11T00:00:00" u="1"/>
        <d v="2021-03-30T00:00:00" u="1"/>
        <d v="2021-04-09T00:00:00" u="1"/>
        <d v="2021-03-23T00:00:00" u="1"/>
        <d v="2029-03-30T00:00:00" u="1"/>
      </sharedItems>
    </cacheField>
    <cacheField name="ErrMessage" numFmtId="0">
      <sharedItems containsNonDate="0" containsBlank="1" count="29">
        <m/>
        <s v="errTerm-N/A," u="1"/>
        <s v="errCol-dup," u="1"/>
        <s v="Status,errTerm-N/A," u="1"/>
        <s v="errTerm-Category," u="1"/>
        <s v="errTerm-N/A,errCol-dup," u="1"/>
        <s v="errStatus,errCol-miss," u="1"/>
        <s v="Status," u="1"/>
        <s v="N/A" u="1"/>
        <s v="errStatus,errTerm-Category," u="1"/>
        <s v="errTerm-CateDiff," u="1"/>
        <s v="errTerm,errTerm-Category," u="1"/>
        <s v="errTerm-Char," u="1"/>
        <s v="errStatus,errTerm-Category,errTerm-Char," u="1"/>
        <s v="errStatus,errCol-miss,errCol-dup," u="1"/>
        <s v="errTerm," u="1"/>
        <s v="Status,errTerm-Category," u="1"/>
        <s v="errTerm-Category,errTerm-Char," u="1"/>
        <s v="errTerm-N/A,errTerm-Category," u="1"/>
        <s v="errStatus,errTerm-Char,errCol-miss,errCol-dup," u="1"/>
        <s v="Status,errTerm," u="1"/>
        <s v="errStatus,errTerm-N/A," u="1"/>
        <s v="errStatus,errTerm-CateDiff,errCol-miss,errCol-dup," u="1"/>
        <s v="errStatus,errTerm-Category,errCol-miss,errCol-dup," u="1"/>
        <s v="errStatus," u="1"/>
        <s v="errStatus,errTerm-Char," u="1"/>
        <s v="errTerm-CateDiff,errCol-dup," u="1"/>
        <s v="errStatus,errCol-dup," u="1"/>
        <s v="errStatus,errTerm-CateDiff," u="1"/>
      </sharedItems>
    </cacheField>
    <cacheField name="資料備註" numFmtId="0">
      <sharedItems containsNonDate="0" containsString="0" containsBlank="1"/>
    </cacheField>
    <cacheField name="合計"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sse" refreshedDate="44863.343090509261" createdVersion="5" refreshedVersion="8" minRefreshableVersion="3" recordCount="504" xr:uid="{00000000-000A-0000-FFFF-FFFF03000000}">
  <cacheSource type="worksheet">
    <worksheetSource name="表格15"/>
  </cacheSource>
  <cacheFields count="5">
    <cacheField name="SNAPDATE" numFmtId="14">
      <sharedItems containsSemiMixedTypes="0" containsNonDate="0" containsDate="1" containsString="0" minDate="2022-04-26T00:00:00" maxDate="2022-10-29T00:00:00" count="41">
        <d v="2022-04-26T00:00:00"/>
        <d v="2022-04-27T00:00:00"/>
        <d v="2022-04-29T00:00:00"/>
        <d v="2022-04-30T00:00:00"/>
        <d v="2022-05-04T00:00:00"/>
        <d v="2022-05-06T00:00:00"/>
        <d v="2022-05-11T00:00:00"/>
        <d v="2022-05-12T00:00:00"/>
        <d v="2022-05-13T00:00:00"/>
        <d v="2022-05-18T00:00:00"/>
        <d v="2022-05-20T00:00:00"/>
        <d v="2022-05-23T00:00:00"/>
        <d v="2022-05-24T00:00:00"/>
        <d v="2022-05-27T00:00:00"/>
        <d v="2022-06-01T00:00:00"/>
        <d v="2022-06-08T00:00:00"/>
        <d v="2022-06-09T00:00:00"/>
        <d v="2022-06-13T00:00:00"/>
        <d v="2022-06-15T00:00:00"/>
        <d v="2022-06-21T00:00:00"/>
        <d v="2022-06-24T00:00:00"/>
        <d v="2022-06-28T00:00:00"/>
        <d v="2022-06-30T00:00:00"/>
        <d v="2022-07-08T00:00:00"/>
        <d v="2022-07-11T00:00:00"/>
        <d v="2022-07-16T00:00:00"/>
        <d v="2022-07-28T00:00:00"/>
        <d v="2022-08-04T00:00:00"/>
        <d v="2022-08-12T00:00:00"/>
        <d v="2022-08-19T00:00:00"/>
        <d v="2022-08-26T00:00:00"/>
        <d v="2022-09-02T00:00:00"/>
        <d v="2022-09-08T00:00:00"/>
        <d v="2022-09-16T00:00:00"/>
        <d v="2022-09-23T00:00:00"/>
        <d v="2022-09-26T00:00:00"/>
        <d v="2022-10-07T00:00:00"/>
        <d v="2022-10-14T00:00:00"/>
        <d v="2022-10-21T00:00:00"/>
        <d v="2022-10-28T00:00:00"/>
        <d v="2022-04-28T00:00:00" u="1"/>
      </sharedItems>
    </cacheField>
    <cacheField name="負責領域1" numFmtId="0">
      <sharedItems count="8">
        <s v="PRO"/>
        <s v="SAL"/>
        <s v="PNC"/>
        <s v="LOG"/>
        <s v="QAM"/>
        <s v="COS"/>
        <s v="MFG"/>
        <s v="BPM" u="1"/>
      </sharedItems>
    </cacheField>
    <cacheField name="層級" numFmtId="0">
      <sharedItems/>
    </cacheField>
    <cacheField name="資料表" numFmtId="0">
      <sharedItems containsSemiMixedTypes="0" containsString="0" containsNumber="1" containsInteger="1" minValue="1" maxValue="16"/>
    </cacheField>
    <cacheField name="資料項" numFmtId="0">
      <sharedItems containsSemiMixedTypes="0" containsString="0" containsNumber="1" containsInteger="1" minValue="3" maxValue="18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jesse" refreshedDate="44991.396415277777" createdVersion="6" refreshedVersion="8" minRefreshableVersion="3" recordCount="34" xr:uid="{00000000-000A-0000-FFFF-FFFF98030000}">
  <cacheSource type="worksheet">
    <worksheetSource name="DataList"/>
  </cacheSource>
  <cacheFields count="143">
    <cacheField name="標準編號" numFmtId="0">
      <sharedItems containsNonDate="0" containsString="0" containsBlank="1"/>
    </cacheField>
    <cacheField name="負責領域" numFmtId="0">
      <sharedItems count="11">
        <s v="MTD"/>
        <s v="SAL" u="1"/>
        <s v="BPM" u="1"/>
        <s v="PNC" u="1"/>
        <s v="LOG" u="1"/>
        <s v="FIN" u="1"/>
        <s v="COS" u="1"/>
        <s v="STG" u="1"/>
        <s v="MFG" u="1"/>
        <s v="PRO" u="1"/>
        <s v="QAM" u="1"/>
      </sharedItems>
    </cacheField>
    <cacheField name="層級" numFmtId="0">
      <sharedItems count="21">
        <s v="MTD"/>
        <s v="MFG" u="1"/>
        <s v="P.3.9.0: 材料成本管理" u="1"/>
        <s v="SAL" u="1"/>
        <s v="P.3.10.0: Forecast管理" u="1"/>
        <s v="QAM" u="1"/>
        <s v="LOG" u="1"/>
        <s v="PNC" u="1"/>
        <s v="P.3.5.0: DOI 管理" u="1"/>
        <s v="C.1.1.0: 新事業發展進程" u="1"/>
        <s v="P.2.1.0: 產品營收與銷量達成率" u="1"/>
        <s v="C.4.2.0: 生產力" u="1"/>
        <s v="P.3.13.0: 良率管理" u="1"/>
        <s v="BPM" u="1"/>
        <s v="PRO" u="1"/>
        <s v="COS" u="1"/>
        <s v="FIN" u="1"/>
        <s v="P.2.2.0: RFQ 管理" u="1"/>
        <s v="C.4.3.0: 財務分析" u="1"/>
        <s v="STG" u="1"/>
        <s v="C.1.2.0: 投資併購管理" u="1"/>
      </sharedItems>
    </cacheField>
    <cacheField name="中文名稱" numFmtId="0">
      <sharedItems count="673">
        <s v="標準編號"/>
        <s v="負責領域"/>
        <s v="層級"/>
        <s v="中文名稱"/>
        <s v="英文名稱"/>
        <s v="別名"/>
        <s v="業務定義"/>
        <s v="業務規則"/>
        <s v="項目類型"/>
        <s v="指定同義詞"/>
        <s v="關連項目"/>
        <s v="資料安全分級"/>
        <s v="資料型別"/>
        <s v="代碼編碼規則"/>
        <s v="資料備註"/>
        <s v="標準定義部門"/>
        <s v="資料管家"/>
        <s v="技術窗口"/>
        <s v="技術備註"/>
        <s v="權威系統"/>
        <s v="資料來源"/>
        <s v="來源對應規則"/>
        <s v="特殊取值規則"/>
        <s v="參考資源"/>
        <s v="制定依據"/>
        <s v="相關標準"/>
        <s v="與相關標準關係"/>
        <s v="填表部門及人員"/>
        <s v="計算公式"/>
        <s v="統一命名"/>
        <s v="當地名稱"/>
        <s v="標準更新來源"/>
        <s v="負責BG"/>
        <s v="更新任務編號"/>
        <s v="原料成本比例" u="1"/>
        <s v="主要客戶名稱" u="1"/>
        <s v="實際與預估和董事會預估出貨量差異率" u="1"/>
        <s v="每月預估營業收入" u="1"/>
        <s v="市場確佔度" u="1"/>
        <s v="年初至今實際和目標營業收入差異率" u="1"/>
        <s v="執行中詢價細節" u="1"/>
        <s v="實際和目標營業收入達成率" u="1"/>
        <s v="人均營業利益" u="1"/>
        <s v="技術成熟度" u="1"/>
        <s v="EBO 專案預估營收" u="1"/>
        <s v="收料隸屬季別" u="1"/>
        <s v="產品直通率目標" u="1"/>
        <s v="專案收益率" u="1"/>
        <s v="年度出貨量差異率" u="1"/>
        <s v="採購金額" u="1"/>
        <s v="每月實際和目標出貨量差異" u="1"/>
        <s v="依客戶與事業部代碼呈現年初至今營業收入與出貨達成狀況" u="1"/>
        <s v="重要主階品項屬性" u="1"/>
        <s v="實際和目標出貨量差異率" u="1"/>
        <s v="累計投資額" u="1"/>
        <s v="塑膠PC年度漲跌幅" u="1"/>
        <s v="實際和預估營業收入差異率" u="1"/>
        <s v="應收周轉天數" u="1"/>
        <s v="企業英文名稱" u="1"/>
        <s v="EBO專案營收紀錄表" u="1"/>
        <s v="投資標的估值（依持股比例）" u="1"/>
        <s v="投資併購目標註記" u="1"/>
        <s v="長期借款金額" u="1"/>
        <s v="實際和董事會預估營業收入達成率" u="1"/>
        <s v="報酬率" u="1"/>
        <s v="EBO 專案進度檢查日期" u="1"/>
        <s v="失敗原因代碼" u="1"/>
        <s v="存貨周轉天數" u="1"/>
        <s v="倫敦-鎳金屬年度漲跌幅" u="1"/>
        <s v="PSG 事業處" u="1"/>
        <s v="PSG 廠區" u="1"/>
        <s v="PSG 產品系列" u="1"/>
        <s v="每月營業收入與出貨董事會預估資料" u="1"/>
        <s v="投資標的持股比例" u="1"/>
        <s v="EBO 專案里程碑紀錄日期" u="1"/>
        <s v="獨用料數量" u="1"/>
        <s v="EBO 專案" u="1"/>
        <s v="供應商績效年月" u="1"/>
        <s v="EBO 專案贊助人" u="1"/>
        <s v="年初至今實際和董事會預估營業收入差異率" u="1"/>
        <s v="廠商達交表現" u="1"/>
        <s v="整體不良數總和" u="1"/>
        <s v="實際和目標營業收入差異" u="1"/>
        <s v="累計專案銷貨收入" u="1"/>
        <s v="關鍵零件交貨紀錄 " u="1"/>
        <s v="子階成本分類" u="1"/>
        <s v="年初至今出貨目標" u="1"/>
        <s v="年初至今累積出貨量" u="1"/>
        <s v="產品事業部門名稱" u="1"/>
        <s v="不同時間區間實際營收出貨差異率資料" u="1"/>
        <s v="每月營業收入與出貨實際資料" u="1"/>
        <s v="EBO 專案檢查日期" u="1"/>
        <s v="最新每月預估營業收入" u="1"/>
        <s v="資料上傳日期" u="1"/>
        <s v="計畫專案階段開始時間" u="1"/>
        <s v="倫敦-錫金屬月度漲跌幅" u="1"/>
        <s v="版本二需求計畫類型ID" u="1"/>
        <s v="雛型設計開始年度" u="1"/>
        <s v="整體待修不良數總和" u="1"/>
        <s v="EBO階段發展時間" u="1"/>
        <s v="實際產品營收" u="1"/>
        <s v="事業群代碼" u="1"/>
        <s v="產品型態分類" u="1"/>
        <s v="站點良率目標" u="1"/>
        <s v="員工結構代碼" u="1"/>
        <s v="實際與預估營收出貨差異率和達成率資料" u="1"/>
        <s v="ROA" u="1"/>
        <s v="詢價成功細節" u="1"/>
        <s v="ROE" u="1"/>
        <s v="未結訂單數量" u="1"/>
        <s v="產品不良率明細分析" u="1"/>
        <s v="收料數量" u="1"/>
        <s v="需求計畫達成資料畫面註解" u="1"/>
        <s v="詢價狀態" u="1"/>
        <s v="每月 BS 需求預測數量" u="1"/>
        <s v="連續月紐約黃金年度漲跌幅" u="1"/>
        <s v="資產重點項目金額" u="1"/>
        <s v="年初至今營業收入目標" u="1"/>
        <s v="每月實際和預估出貨量率" u="1"/>
        <s v="各不良類型不良率" u="1"/>
        <s v="年度實際與預估和董事會預估營業收入差異率" u="1"/>
        <s v="每月專案出貨量" u="1"/>
        <s v="PSG 原物料分類" u="1"/>
        <s v="需求計畫類型ID" u="1"/>
        <s v="營業利益" u="1"/>
        <s v="PSG 客戶主檔" u="1"/>
        <s v="每月需求BS供應數量" u="1"/>
        <s v="站點良率目標對照" u="1"/>
        <s v="EBO 專案累計利潤" u="1"/>
        <s v="累計專案利益" u="1"/>
        <s v="投資可能性" u="1"/>
        <s v="年度出貨量差異" u="1"/>
        <s v="個人電腦事業群之需求計畫達成分析" u="1"/>
        <s v="EBO 專案實際毛利" u="1"/>
        <s v="平均員工人數" u="1"/>
        <s v="料號數" u="1"/>
        <s v="需求計畫達成率" u="1"/>
        <s v="專案利益率" u="1"/>
        <s v="畫面註解ID" u="1"/>
        <s v="倫敦-錫金屬季度漲跌幅" u="1"/>
        <s v="年初至今累積營業收入" u="1"/>
        <s v="EBO 專案資助比率" u="1"/>
        <s v="庫存截止日" u="1"/>
        <s v="現金及約當現金金額" u="1"/>
        <s v="CCC 相關指標量值" u="1"/>
        <s v="依產品呈現年度營業收入與出貨達成狀況" u="1"/>
        <s v="產品家族" u="1"/>
        <s v="LT FCST 裡的Shipment" u="1"/>
        <s v="生產力分析指標類別" u="1"/>
        <s v="匯率有效時間起" u="1"/>
        <s v="失敗原因內容" u="1"/>
        <s v="Buy and Sell 材料數量" u="1"/>
        <s v="產品直通率" u="1"/>
        <s v="營收出貨結帳月份" u="1"/>
        <s v="去年同期原料期貨價格" u="1"/>
        <s v="預估產品家族淨利率" u="1"/>
        <s v="每月實際和目標出貨量差異率" u="1"/>
        <s v="採購成績" u="1"/>
        <s v="產品視野" u="1"/>
        <s v="LTA MOU達交率" u="1"/>
        <s v="營業收入" u="1"/>
        <s v="原料期貨種類" u="1"/>
        <s v="LT FCST 出貨數量" u="1"/>
        <s v="負債重點項目金額" u="1"/>
        <s v="整體良率超標註解說明" u="1"/>
        <s v="原物料市場價格波動影響 " u="1"/>
        <s v="生產不良類型代碼" u="1"/>
        <s v="達交率按PartNo排名" u="1"/>
        <s v="年初至今實際和目標出貨量差異率" u="1"/>
        <s v="庫存金額" u="1"/>
        <s v="產品系列首批出貨開始日期資料" u="1"/>
        <s v="鐵礦砂 月度漲跌幅" u="1"/>
        <s v="BS分量與當月FCST差異比例" u="1"/>
        <s v="平均股東權益金額" u="1"/>
        <s v="專案階段時程資料" u="1"/>
        <s v="不良類型目標" u="1"/>
        <s v="每月實際和年度目標出貨量差異" u="1"/>
        <s v="達交率按Vendor排名" u="1"/>
        <s v="預計可能投資額(H)佔年度投資預算餘額比率" u="1"/>
        <s v="董事會預估版本日期" u="1"/>
        <s v="現金循環週期同業及事業群比較" u="1"/>
        <s v="EBO 階段備註" u="1"/>
        <s v="BS分量與當月FCST比率" u="1"/>
        <s v="EBO 專案營收計畫月" u="1"/>
        <s v="投資標的說明" u="1"/>
        <s v="每月專案材料成本" u="1"/>
        <s v="EBO 專案營收檢查日期" u="1"/>
        <s v="資產重點項目佔總資產比例" u="1"/>
        <s v="年度董事會預估營業收入" u="1"/>
        <s v="事業群" u="1"/>
        <s v="累計專案銷貨成本" u="1"/>
        <s v="平均應付帳款金額" u="1"/>
        <s v="投資預算分配季度" u="1"/>
        <s v="投資標的淨利" u="1"/>
        <s v="實際和預估出貨量差異率" u="1"/>
        <s v="EBO 專案資助開始日期" u="1"/>
        <s v="專案時程分布總覽" u="1"/>
        <s v="接單方式" u="1"/>
        <s v="存貨周轉率"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當月累計客戶採購訂單" u="1"/>
        <s v="不良類型目標對照" u="1"/>
        <s v="年度營業收入差異" u="1"/>
        <s v="A廠商達交表現" u="1"/>
        <s v="時間範圍 -&gt; 需求計畫(生產計畫)日期" u="1"/>
        <s v="連續月紐約黃金季度漲跌幅" u="1"/>
        <s v="專案每月銷售數量" u="1"/>
        <s v="周產品良率回報" u="1"/>
        <s v="每月實際和年度目標營業收入差異率" u="1"/>
        <s v="實際和預估營業收入差異" u="1"/>
        <s v="個人電腦事業群之需求計畫版本比較資料" u="1"/>
        <s v="財務會計主檔_員工結構相關" u="1"/>
        <s v="目標幣別" u="1"/>
        <s v="年初至今實際和目標營業收入差異" u="1"/>
        <s v="原物料市場價格波動訊息" u="1"/>
        <s v="最新結算月份" u="1"/>
        <s v="年度實際和預估出貨量" u="1"/>
        <s v="英業達自選料數量" u="1"/>
        <s v="供應商管理" u="1"/>
        <s v="供應商績效主檔" u="1"/>
        <s v="實際每日營業收入" u="1"/>
        <s v="報酬率同業比較" u="1"/>
        <s v="年度實際營業收入" u="1"/>
        <s v="董事會出貨目標達成率" u="1"/>
        <s v="負債重點項目佔總資產比例" u="1"/>
        <s v="MD BU2 ASUS BS分量與當月FCST 比較" u="1"/>
        <s v="每月實際和董事會預估營業收入差異率" u="1"/>
        <s v="廠區名稱" u="1"/>
        <s v="投資預算分配總表" u="1"/>
        <s v="投資主檔" u="1"/>
        <s v="應付帳款及票據金額" u="1"/>
        <s v="DOI實際天數" u="1"/>
        <s v="依產品呈現年初至今營業收入與出貨達成狀況" u="1"/>
        <s v="EBO 階段開始日期" u="1"/>
        <s v="實際銷售數量" u="1"/>
        <s v="倫敦-鋁金屬年度漲跌幅" u="1"/>
        <s v="人均產值及人均營業利益事業群比較" u="1"/>
        <s v="計畫專案階段結束時間" u="1"/>
        <s v="策略清晰度" u="1"/>
        <s v="供應商資料年月" u="1"/>
        <s v="是否獨立料" u="1"/>
        <s v="產品驗證開始日期" u="1"/>
        <s v="年度實際與預估和目標出貨量差異率" u="1"/>
        <s v="投資標的營收貢獻達成率" u="1"/>
        <s v="個人電腦事業群之董事會出貨目標管理" u="1"/>
        <s v="週別" u="1"/>
        <s v="每月實際出貨量" u="1"/>
        <s v="成功詢價機種年度出貨量" u="1"/>
        <s v="年初至今實際和董事會預估出貨量差異率" u="1"/>
        <s v="收料月分" u="1"/>
        <s v="站點直通率目標" u="1"/>
        <s v="年度實際與預估和董事會預估出貨量差異" u="1"/>
        <s v="投資併購目標" u="1"/>
        <s v="每月實際和預估營業收入差異" u="1"/>
        <s v="每月人工與其他成本" u="1"/>
        <s v="每月董事會預估出貨量" u="1"/>
        <s v="EBO 專案營收年" u="1"/>
        <s v="倫敦-鎳金屬月度漲跌幅" u="1"/>
        <s v="供應商主檔" u="1"/>
        <s v="P/L 更新日期" u="1"/>
        <s v="年度營業收入差異率" u="1"/>
        <s v="整體產品良率" u="1"/>
        <s v="材料大類" u="1"/>
        <s v="每月營業收入預估資料by客戶" u="1"/>
        <s v="客戶指定料數量" u="1"/>
        <s v="量產評估開始日期" u="1"/>
        <s v="幣別" u="1"/>
        <s v="需求實際達成量" u="1"/>
        <s v="廠商實際交貨量" u="1"/>
        <s v="EBO 專案進度紀錄表" u="1"/>
        <s v="主階品項影響金額分析" u="1"/>
        <s v="實際收入成本與銷貨相關資訊" u="1"/>
        <s v="上方區域上限" u="1"/>
        <s v="年度實際與預估和目標營業收入差異率" u="1"/>
        <s v="鐵礦砂 季度漲跌幅" u="1"/>
        <s v="版本一預測比較類型名稱" u="1"/>
        <s v="EBO 專案里程碑備註" u="1"/>
        <s v="塑膠射出下一季漲跌幅" u="1"/>
        <s v="依產品呈現月營業收入與出貨達成狀況" u="1"/>
        <s v="個人電腦事業群之需求計畫版本比較" u="1"/>
        <s v="詢價達成率" u="1"/>
        <s v="月初至今實際和最新每月預估出貨量達成率" u="1"/>
        <s v="EBO 專案資助管理" u="1"/>
        <s v="整體產品良率目標" u="1"/>
        <s v="年度實際已投資金額" u="1"/>
        <s v="供應商資料季統計時間" u="1"/>
        <s v="上方區域下限" u="1"/>
        <s v="客戶採購訂單當月要求出貨數量_x000a_" u="1"/>
        <s v="事業處性質" u="1"/>
        <s v="每月實際和目標營業收入差異" u="1"/>
        <s v="預估產品家族成本" u="1"/>
        <s v="上期原料期貨價格" u="1"/>
        <s v="EBO 專案里程碑實際達成日期" u="1"/>
        <s v="失準比率" u="1"/>
        <s v="達交率統計年月" u="1"/>
        <s v="累計產品系列收入" u="1"/>
        <s v="EBO 專案資助紀錄檢查日期" u="1"/>
        <s v="次階品項" u="1"/>
        <s v="EBO 專案預估毛利" u="1"/>
        <s v="產品良率" u="1"/>
        <s v="需求計畫類型名稱" u="1"/>
        <s v="塑膠機殼-塑膠-總成本比例" u="1"/>
        <s v="年度實際與預估和目標出貨量差異" u="1"/>
        <s v="年度實際與預估和董事會預估出貨量差異率" u="1"/>
        <s v="倫敦-銅金屬年度漲跌幅" u="1"/>
        <s v="DOI 目標天數參數檔" u="1"/>
        <s v="月初至今實際和目標營業收入達成率" u="1"/>
        <s v="產品系列" u="1"/>
        <s v="RDP 檔中的Shipment" u="1"/>
        <s v="系統整合開始日期" u="1"/>
        <s v="實際和董事會預估出貨量差異" u="1"/>
        <s v="事業處名稱" u="1"/>
        <s v="投資標的營收" u="1"/>
        <s v="主階品項市場價格波動分析" u="1"/>
        <s v="產品事業部門別名" u="1"/>
        <s v="收料日期" u="1"/>
        <s v="匯率有效時間訖" u="1"/>
        <s v="每月實際和董事會預估營業收入差異" u="1"/>
        <s v="月初至今實際和董事會預估出貨量達成率" u="1"/>
        <s v="EBO 專案主導單位" u="1"/>
        <s v="PSG 工廠廠區" u="1"/>
        <s v="鐵礦砂 年度漲跌幅" u="1"/>
        <s v="倫敦-鎳金屬季度漲跌幅" u="1"/>
        <s v="連續月紐約黃金月度漲跌幅" u="1"/>
        <s v="當年累積報酬率" u="1"/>
        <s v="收料統計月份" u="1"/>
        <s v="累計材料成本" u="1"/>
        <s v="首批出貨開始日期" u="1"/>
        <s v="投資標的認列獲利" u="1"/>
        <s v="匯率主檔" u="1"/>
        <s v="EBO 專案營收計畫幣別" u="1"/>
        <s v="PSG 月採購收料紀錄" u="1"/>
        <s v="年度目標的月營業收入與出貨資料" u="1"/>
        <s v="廠區性質" u="1"/>
        <s v="企業員工統計" u="1"/>
        <s v="PSG 產品家族" u="1"/>
        <s v="需求實際達成量-&gt;實際收單數量" u="1"/>
        <s v="週級別" u="1"/>
        <s v="年初至今實際和董事會預估營業收入差異" u="1"/>
        <s v="整體產品良率分析" u="1"/>
        <s v="雛型設計開始日期" u="1"/>
        <s v="企業代碼" u="1"/>
        <s v="次階品項月度漲跌幅" u="1"/>
        <s v="每日營業收入與出貨實際資料" u="1"/>
        <s v="應付帳款周轉率" u="1"/>
        <s v="品質成績" u="1"/>
        <s v="PSG 工廠廠別" u="1"/>
        <s v="EBO 專案里程碑" u="1"/>
        <s v="每月預估出貨量" u="1"/>
        <s v="每月專案銷貨收入" u="1"/>
        <s v="依客戶與事業部代碼呈現近三年營業收入與出貨達成狀況" u="1"/>
        <s v="需求計畫達成量" u="1"/>
        <s v="年初至今董事會預估營業收入" u="1"/>
        <s v="英業達料號" u="1"/>
        <s v="EBO 專案營收計畫年" u="1"/>
        <s v="各不良類型數量" u="1"/>
        <s v="EBO 專案里程碑完成進度" u="1"/>
        <s v="EBO 專案發展時間" u="1"/>
        <s v="平均總資產金額" u="1"/>
        <s v="達交率小於目標值之料號清單" u="1"/>
        <s v="實際和董事會預估營業收入差異率" u="1"/>
        <s v="供應商績效" u="1"/>
        <s v="塑膠機殼-塑膠-購價成本比例" u="1"/>
        <s v="預計可能投資額" u="1"/>
        <s v="存貨佔總資產比例" u="1"/>
        <s v="各產品需求計畫達成失准區域" u="1"/>
        <s v="團隊領導" u="1"/>
        <s v="實際和董事會預估出貨量達成率" u="1"/>
        <s v="員工結構" u="1"/>
        <s v="股東權益" u="1"/>
        <s v="上一期員工人數" u="1"/>
        <s v="版本二預測比較類型名稱" u="1"/>
        <s v="實際出貨數量" u="1"/>
        <s v="版本數量差異" u="1"/>
        <s v="年度實際與預估和目標營業收入差異" u="1"/>
        <s v="專案階段主檔" u="1"/>
        <s v="產品層級" u="1"/>
        <s v="每月營業收入與出貨預估資料" u="1"/>
        <s v="需求計畫比較類型名稱" u="1"/>
        <s v="預測產生日期-&gt;客戶需求版本" u="1"/>
        <s v="產品系列總體淨利率" u="1"/>
        <s v="客戶識別碼"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投資併購管理" u="1"/>
        <s v="計畫月份 " u="1"/>
        <s v="應收帳款周轉率" u="1"/>
        <s v="實際與預估和董事會預估出貨量差異" u="1"/>
        <s v="主階品項" u="1"/>
        <s v="畫面註解" u="1"/>
        <s v="總資產金額" u="1"/>
        <s v="EBO 專案現在階段" u="1"/>
        <s v="主階品項影響金額" u="1"/>
        <s v="IEC Part Num" u="1"/>
        <s v="員工人數" u="1"/>
        <s v="生產力分析指標量值" u="1"/>
        <s v="產品良率超標日期" u="1"/>
        <s v="材料代號" u="1"/>
        <s v="預估產品家族營收" u="1"/>
        <s v="年初至今實際和目標出貨量差異" u="1"/>
        <s v="財務會計主檔" u="1"/>
        <s v="商模可行性" u="1"/>
        <s v="企業中文名稱" u="1"/>
        <s v="產品不良率明細" u="1"/>
        <s v="計畫年度 " u="1"/>
        <s v="詢價結束日期" u="1"/>
        <s v="DOI 主檔" u="1"/>
        <s v="當月客戶需求計畫量" u="1"/>
        <s v="EBO 專案登錄日期" u="1"/>
        <s v="需求計畫達成量-&gt;實際收單數量" u="1"/>
        <s v="預計可能投資額(H)" u="1"/>
        <s v="專案銷量達成率" u="1"/>
        <s v="原料期貨月度漲跌幅" u="1"/>
        <s v="計算月份" u="1"/>
        <s v="BS 供應月份" u="1"/>
        <s v="應付帳款天數" u="1"/>
        <s v="達交率分析" u="1"/>
        <s v="資助事業群" u="1"/>
        <s v="EBO 階段" u="1"/>
        <s v="累計產品系列成本" u="1"/>
        <s v="EBO 階段結束日期" u="1"/>
        <s v="投資預算管控總表" u="1"/>
        <s v="應用客戶清單" u="1"/>
        <s v="重要主階品項屬性維度" u="1"/>
        <s v="實際淨利率" u="1"/>
        <s v="達交率最差前五名P/N" u="1"/>
        <s v="平均存貨金額" u="1"/>
        <s v="累計專案銷貨數量" u="1"/>
        <s v="累計專案出貨量" u="1"/>
        <s v="應付帳款及票據占總資產比例" u="1"/>
        <s v="主階品項月度漲跌幅" u="1"/>
        <s v="庫存主檔" u="1"/>
        <s v="專案開發年度" u="1"/>
        <s v="EBO 階段檢查日期" u="1"/>
        <s v="STD BU2 ASUS BS分量與當月FCST 比較" u="1"/>
        <s v="計算年度" u="1"/>
        <s v="需求計畫類型" u="1"/>
        <s v="EBO 專案營收計畫檢查日期" u="1"/>
        <s v="財報結算日" u="1"/>
        <s v="營收出貨結帳日期" u="1"/>
        <s v="整體良率超標類型" u="1"/>
        <s v="決策評審點結果" u="1"/>
        <s v="每月實際和董事會預估出貨量差異" u="1"/>
        <s v="業務大類" u="1"/>
        <s v="僅年度銷量分析用標記" u="1"/>
        <s v="年度實際和預估營業收入" u="1"/>
        <s v="應收帳款淨額金額" u="1"/>
        <s v="合格供應商代號" u="1"/>
        <s v="合格供應商名稱" u="1"/>
        <s v="匯率類型" u="1"/>
        <s v="人均產值" u="1"/>
        <s v="董事會出貨目標" u="1"/>
        <s v="廠商累計承諾交貨量" u="1"/>
        <s v="Forecast 管理" u="1"/>
        <s v="產品良率目標" u="1"/>
        <s v="存貨金額_x000a_" u="1"/>
        <s v="沖壓品下一季漲跌幅" u="1"/>
        <s v="EBO 專案實際營收" u="1"/>
        <s v="投資標的名稱" u="1"/>
        <s v="月初至今實際出貨量" u="1"/>
        <s v="實際和目標出貨量差異" u="1"/>
        <s v="產線投入數量" u="1"/>
        <s v="P/L 月份" u="1"/>
        <s v="倫敦-鋁金屬月度漲跌幅" u="1"/>
        <s v="主階品項市場價格波動訊息" u="1"/>
        <s v="RDP 出貨數量" u="1"/>
        <s v="工廠廠區代碼" u="1"/>
        <s v="材料細項" u="1"/>
        <s v="應收帳款天數" u="1"/>
        <s v="年度投資預算" u="1"/>
        <s v="材料主分類" u="1"/>
        <s v="產品規劃周期" u="1"/>
        <s v="倫敦-錫金屬年度漲跌幅" u="1"/>
        <s v="EBO 專案資助結束日期" u="1"/>
        <s v="替代群組編碼" u="1"/>
        <s v="EBO 專案管理" u="1"/>
        <s v="累積 ROE" u="1"/>
        <s v="廠商名稱" u="1"/>
        <s v="連接器下一季漲跌幅" u="1"/>
        <s v="整體產品良率超標說明" u="1"/>
        <s v="版本差異比例" u="1"/>
        <s v="現金及約當現金佔總資產比例" u="1"/>
        <s v="工廠廠別代碼" u="1"/>
        <s v="現金循環週期" u="1"/>
        <s v="負債比" u="1"/>
        <s v="出貨月份" u="1"/>
        <s v="客戶指示當月出貨數量" u="1"/>
        <s v="廠商承諾交貨量" u="1"/>
        <s v="電路板下一季漲跌幅" u="1"/>
        <s v="實際和目標出貨量達成率" u="1"/>
        <s v="預估銷售數量" u="1"/>
        <s v="每月董事會預估營業收入" u="1"/>
        <s v="投資標的淨利達成率" u="1"/>
        <s v="實際和目標營業收入差異率" u="1"/>
        <s v="廠別名稱" u="1"/>
        <s v="累積 ROA" u="1"/>
        <s v="預計可能投資額(L)" u="1"/>
        <s v="次階品項年度漲跌幅" u="1"/>
        <s v="塑膠PC月度漲跌幅" u="1"/>
        <s v="DOI 週期類別" u="1"/>
        <s v="企業" u="1"/>
        <s v="總負債金額" u="1"/>
        <s v="年度營業收入目標" u="1"/>
        <s v="會計期間" u="1"/>
        <s v="稅後淨利" u="1"/>
        <s v="事業群名稱" u="1"/>
        <s v="短期借款佔總資產比例" u="1"/>
        <s v="出貨年度" u="1"/>
        <s v="產品事業部門代碼" u="1"/>
        <s v="站點待修不良數" u="1"/>
        <s v="銷貨成本" u="1"/>
        <s v="詢價命中率狀態" u="1"/>
        <s v="年初至今實際和董事會預估出貨量差異" u="1"/>
        <s v="累計專案材料成本" u="1"/>
        <s v="個人電腦事業群之需求計畫達成資料" u="1"/>
        <s v="事業處代碼" u="1"/>
        <s v="EBO 專案階段紀錄表" u="1"/>
        <s v="現金循環週期同業比較" u="1"/>
        <s v="預計可能投資額(M)" u="1"/>
        <s v="年度出貨目標" u="1"/>
        <s v="CCC 相關指標類別" u="1"/>
        <s v="EBO 專案資助備註" u="1"/>
        <s v="依客戶與事業部代碼呈現年度營業收入與出貨達成狀況" u="1"/>
        <s v="CQ MP出貨數量分析" u="1"/>
        <s v="EBO 專案里程碑預計達成日期" u="1"/>
        <s v="長期借款占總資產比例" u="1"/>
        <s v="倫敦-鋁金屬季度漲跌幅" u="1"/>
        <s v="客戶名稱" u="1"/>
        <s v="月初至今實際營業收入" u="1"/>
        <s v="EBO 專案專案簡介" u="1"/>
        <s v="個人電腦事業群之需求計畫達成分析_失準項目" u="1"/>
        <s v="DOI目標天數" u="1"/>
        <s v="EBO 專案里程碑狀態" u="1"/>
        <s v="年度出貨目標資料" u="1"/>
        <s v="倫敦-銅金屬月度漲跌幅" u="1"/>
        <s v="原物料品項" u="1"/>
        <s v="累計專案生產營運成本" u="1"/>
        <s v="EBO專案營收計畫表" u="1"/>
        <s v="詢價相關資料" u="1"/>
        <s v="產品生命週期" u="1"/>
        <s v="每月最後一版需求預測數量" u="1"/>
        <s v="投資統計期間" u="1"/>
        <s v="產品良率明細" u="1"/>
        <s v="不動產、廠房及設備佔總資產比例" u="1"/>
        <s v="資產重點項目" u="1"/>
        <s v="股東權益金額" u="1"/>
        <s v="採購方式" u="1"/>
        <s v="原物料資料月份" u="1"/>
        <s v="團隊顧問" u="1"/>
        <s v="需求計畫比較類型" u="1"/>
        <s v="EBO 專案名稱" u="1"/>
        <s v="CQ MP出貨數量資料" u="1"/>
        <s v="年度目標資料" u="1"/>
        <s v="年度目標的月出貨量" u="1"/>
        <s v="每月實際營業收入" u="1"/>
        <s v="站點良率" u="1"/>
        <s v="投資結算季度" u="1"/>
        <s v="每月實際和年度目標出貨量差異率" u="1"/>
        <s v="不動產、廠房及設備金額" u="1"/>
        <s v="計畫比較月份" u="1"/>
        <s v="計畫分析月份" u="1"/>
        <s v="PSG 成本分類" u="1"/>
        <s v="依產品呈現近三年營業收入與出貨達成狀況" u="1"/>
        <s v="預估產品家族收益率" u="1"/>
        <s v="PSG 廠別" u="1"/>
        <s v="需求資料類型" u="1"/>
        <s v="站點不良數" u="1"/>
        <s v="BU2 ASUS BS分量與當月FCST 比較" u="1"/>
        <s v="員工結構名稱" u="1"/>
        <s v="首批出貨開始日期資料" u="1"/>
        <s v="每月實際和預估營業收入差異率" u="1"/>
        <s v="EBO 專案里程碑類別" u="1"/>
        <s v="站點投入數量" u="1"/>
        <s v="實際每日出貨量" u="1"/>
        <s v="月初至今實際和最新每月預估營業收入達成率" u="1"/>
        <s v="原料期貨價格" u="1"/>
        <s v="投資標的預算分配主檔" u="1"/>
        <s v="年度實際出貨量" u="1"/>
        <s v="原料期貨年度漲跌幅" u="1"/>
        <s v="取得詢價日期" u="1"/>
        <s v="年度董事會預估出貨量" u="1"/>
        <s v="EBO 專案營收月" u="1"/>
        <s v="年度投資預算主檔" u="1"/>
        <s v="倫敦-銅金屬季度漲跌幅" u="1"/>
        <s v="RDP 需求計畫達成指定版本" u="1"/>
        <s v="計算基準年度" u="1"/>
        <s v="詢價失敗細節" u="1"/>
        <s v="詢價達成率相關資料" u="1"/>
        <s v="產品系列清單" u="1"/>
        <s v="目標年度" u="1"/>
        <s v="投資結算年度" u="1"/>
        <s v="依客戶與事業部代碼呈現月營業收入與出貨達成狀況" u="1"/>
        <s v="匯率" u="1"/>
        <s v="主階品項年度漲跌幅" u="1"/>
        <s v="DOI 趨勢分析" u="1"/>
        <s v="應收帳款淨額站總資產比例" u="1"/>
        <s v="累積稅後淨利" u="1"/>
        <s v="EBO 專案資助紀錄表" u="1"/>
        <s v="個人電腦事業群之需求計畫達成監控" u="1"/>
        <s v="廠商累計實際交貨量" u="1"/>
        <s v="短期借款金額" u="1"/>
        <s v="每月實際和目標營業收入差異率" u="1"/>
        <s v="下方區域上限" u="1"/>
        <s v="負債重點項目" u="1"/>
        <s v="累計人工與其他成本" u="1"/>
        <s v="投資標的認列獲利達成率" u="1"/>
        <s v="達交成績" u="1"/>
        <s v="獨用料清單" u="1"/>
        <s v="EBO 專案營收幣別" u="1"/>
        <s v="應付周轉天數" u="1"/>
        <s v="原始幣別" u="1"/>
        <s v="購價成本比例" u="1"/>
        <s v="產品良率明細分析" u="1"/>
        <s v="實際營收銷貨相關資料" u="1"/>
        <s v="立帳月份" u="1"/>
        <s v="料號描述" u="1"/>
        <s v="下方區域下限" u="1"/>
        <s v="年度目標的月營業收入"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平均應收帳款金額" u="1"/>
        <s v="當年投資額" u="1"/>
        <s v="需求計畫達成率的非安全區域" u="1"/>
        <s v="年初至今董事會預估出貨量" u="1"/>
        <s v="月初至今實際和董事會預估營業收入達成率" u="1"/>
        <s v="未來半年需求" u="1"/>
        <s v="投資標的營收貢獻" u="1"/>
        <s v="DOI 趨勢分析_Stock Area" u="1"/>
        <s v="每月實際和預估出貨量差異" u="1"/>
        <s v="採購件屬性" u="1"/>
        <s v="EBO 專案編號" u="1"/>
        <s v="投資標的營收達成率" u="1"/>
        <s v="專案階段" u="1"/>
        <s v="每月材料成本" u="1"/>
        <s v="年度投資預算餘額(F)" u="1"/>
        <s v="實際和預估出貨量差異" u="1"/>
        <s v="主階品項影響材料成本" u="1"/>
        <s v="關鍵零組件材料達交率基準點" u="1"/>
        <s v="EBO Milestone 紀錄表" u="1"/>
        <s v="立帳年度" u="1"/>
        <s v="需求計畫比較類型ID" u="1"/>
        <s v="人均產值及人均營業利益" u="1"/>
        <s v="投資標的現金股利" u="1"/>
        <s v="資助事業單位" u="1"/>
        <s v="Management Type" u="1"/>
        <s v="最新每月預估出貨量" u="1"/>
        <s v="庫存區域" u="1"/>
        <s v="預估月攤提銷售數量" u="1"/>
      </sharedItems>
    </cacheField>
    <cacheField name="英文名稱" numFmtId="0">
      <sharedItems count="833">
        <s v="TermID"/>
        <s v="Domain"/>
        <s v="Category"/>
        <s v="Nick Name"/>
        <s v="EnglishName"/>
        <s v="Acronym"/>
        <s v="Definition"/>
        <s v="BusinessRule"/>
        <s v="TermType"/>
        <s v="Parent Term Name"/>
        <s v="Related Terms"/>
        <s v="Sensitivity"/>
        <s v="DataType"/>
        <s v="ReferenceData"/>
        <s v="DataComment"/>
        <s v="DataOwner"/>
        <s v="Stewards"/>
        <s v="Experts"/>
        <s v="TechnicalComment"/>
        <s v="SourceSystem"/>
        <s v="SourceTable"/>
        <s v="SourceColumn"/>
        <s v="SourceCriteria"/>
        <s v="Resources"/>
        <s v="Formulate basis"/>
        <s v="RelativeStandard"/>
        <s v="RelationshipWithRelativeStandard"/>
        <s v="Author"/>
        <s v="Formula"/>
        <s v="Name"/>
        <s v="LocalName"/>
        <s v="UpdateSource"/>
        <s v="DataOwnerBG"/>
        <s v="TaskID"/>
        <s v="Diff Rate of Yearly Act/Pred and TRGT Ship" u="1"/>
        <s v="Important Types of Liability" u="1"/>
        <s v="Average Inventory Amount" u="1"/>
        <s v="OTK Quantity" u="1"/>
        <s v="EBO Project Owner" u="1"/>
        <s v="Supplier Final Score" u="1"/>
        <s v="Entrepreneur Chinese Name" u="1"/>
        <s v="Total Liability Amount" u="1"/>
        <s v="Hit Rate Between Month to Date Actual Operating Income and Monthly Boards Estimated Operating Income" u="1"/>
        <s v="Operating Revenue Per Capita and Operating Income Per Capita Analysis" u="1"/>
        <s v="Diff Rate of YTD Act SHIPT and YTD Shipping TRGT" u="1"/>
        <s v="Product Series" u="1"/>
        <s v="Defect type target" u="1"/>
        <s v="Short-term Debts to Assets Ratio" u="1"/>
        <s v="Major Stage Material Catalog Dim" u="1"/>
        <s v="DOI" u="1"/>
        <s v="Class Code Category" u="1"/>
        <s v="EBO Phase Check Date" u="1"/>
        <s v="Latest Closing Month" u="1"/>
        <s v="Debt Ratio Analysis" u="1"/>
        <s v="Inspection station code" u="1"/>
        <s v="Overall product yield alert" u="1"/>
        <s v="Yearly Boards Estimated Operating Income" u="1"/>
        <s v="Hit Rate of MTD Act. Rev. vs. UTD Est. Rev." u="1"/>
        <s v="Hit Rate Between Month to Date Actual Operating Income and Monthly Operating Income Target" u="1"/>
        <s v="Diff. Rate of Act. Rev. vs.Est. Rev." u="1"/>
        <s v="Product FPY rate target" u="1"/>
        <s v="Diff of Yearly Act/Pred and Boards Est Ship" u="1"/>
        <s v="Subject Cash Dividend" u="1"/>
        <s v="Weekly product yield report" u="1"/>
        <s v="Cost Score" u="1"/>
        <s v="Monthly Actual Revenue" u="1"/>
        <s v="Difference Ratio Between Actual Shipment and The Boards Estimated Shipment" u="1"/>
        <s v="Version Comparison Month" u="1"/>
        <s v="Difference Rate and Hit Rate Data of Operating Income and  Shipment" u="1"/>
        <s v="Diff Rate of Yearly Act/Pred and Boards Est Ship" u="1"/>
        <s v="Accum LTA GR Quantity" u="1"/>
        <s v="Entrepreneur Code" u="1"/>
        <s v="Difference Between Monthly Actual Shipment and Monthly Estimated Shipment" u="1"/>
        <s v="Difference Ratio Between Monthly Actual Shipment and Monthly Boards Estimated Shipment" u="1"/>
        <s v="Monthly BS Supply Quantity" u="1"/>
        <s v="Average Accounts Payable Amount" u="1"/>
        <s v="RFQ Hit Rate Data" u="1"/>
        <s v="Primary Customer Name" u="1"/>
        <s v="Yearly Shipment Use Only" u="1"/>
        <s v="EBO Revenue Forecast Year" u="1"/>
        <s v="Component Type" u="1"/>
        <s v="RFQ Detail of Award Project" u="1"/>
        <s v="Project Stage Time Data" u="1"/>
        <s v="Customer Name" u="1"/>
        <s v="RFQ Related Data" u="1"/>
        <s v="Monthly Date" u="1"/>
        <s v="IEC Part Number" u="1"/>
        <s v="Actual Sales Quantity" u="1"/>
        <s v="Difference Ratio Between Actual Operating Income and The Boards Estimated Operating Income" u="1"/>
        <s v="BU2 ASUS BS VS FCST" u="1"/>
        <s v="Overall system not repaired quantity" u="1"/>
        <s v="Hit Rate of MTD Act Rev vs MLY Boards Est Rev" u="1"/>
        <s v="Last Number of Employees" u="1"/>
        <s v="Diff. Rate of Act. Rev. vs. Boards Est. Rev." u="1"/>
        <s v="Yearly Rev and SHIPT by BU and CUS" u="1"/>
        <s v="Accounts Receivable to Assets Ratio" u="1"/>
        <s v="Material Catalog Price Infomation" u="1"/>
        <s v="Long-term Debts Amount" u="1"/>
        <s v="Hit Rate of Act. Rev. vs. MLY Rev. TRGT" u="1"/>
        <s v="Diff. of YTD Act. SHIPT and YTD Shipping TRGT" u="1"/>
        <s v="Difference Between Monthly Actual Shipment and Monthly Boards Estimated Shipment" u="1"/>
        <s v="Actual Shipment Quantity-&gt;Order Quantity" u="1"/>
        <s v="Business Operation and DOI Overview" u="1"/>
        <s v="CCC Analysis" u="1"/>
        <s v="Forecast Type" u="1"/>
        <s v="EBO Funding Start Date" u="1"/>
        <s v="Rolling 6 Months Forecast" u="1"/>
        <s v="Yield rate target by inspection station mapping" u="1"/>
        <s v="Hit Rate of MTD Act. Rev. vs. MLY Boards Est. Rev." u="1"/>
        <s v="EBO Project Phase History" u="1"/>
        <s v="Hit Rate Bottom Lower Limit" u="1"/>
        <s v="Diff. Rate of Act. SHIPT vs. Est. SHIPT" u="1"/>
        <s v="MoM LEM Ni" u="1"/>
        <s v="QOQ Connetor" u="1"/>
        <s v="EBO Project Funding History" u="1"/>
        <s v="EBO Milestone Check Date" u="1"/>
        <s v="Acc. Series Revenue" u="1"/>
        <s v="Project Stage" u="1"/>
        <s v="Defect rate by defect type" u="1"/>
        <s v="Actual Net Profit Margin" u="1"/>
        <s v="Up to date Monthly Estimated Shipment" u="1"/>
        <s v="Diff. Rate of Rev. and SHIPT in Different Time Frame" u="1"/>
        <s v="Forecast Quantity-&gt;Order Quantity" u="1"/>
        <s v="Accumulative Series Cost" u="1"/>
        <s v="Accounts Payable Amount" u="1"/>
        <s v="Outliner Percentage" u="1"/>
        <s v="BOD Shipping Target Hit Rate" u="1"/>
        <s v="PSG FCST Hit Rate Information" u="1"/>
        <s v="ROA" u="1"/>
        <s v="PSG Product Family" u="1"/>
        <s v="Actual Daily Revenue" u="1"/>
        <s v="Hit Rate of MTD Act. Ship. vs. MLY Boards Est. Ship." u="1"/>
        <s v="Difference Ratio Between Actual Operating Income and Estimated Operating Income" u="1"/>
        <s v="Accounting Period" u="1"/>
        <s v="Up-To-Date Monthly Estimated Shipment" u="1"/>
        <s v="ROE" u="1"/>
        <s v="FCS Start Date Data" u="1"/>
        <s v="EBO Project" u="1"/>
        <s v="Forecast Data Type" u="1"/>
        <s v="Investment Subject Allocation Master" u="1"/>
        <s v="PSG Forecast Versions Comparison Information" u="1"/>
        <s v="Series Customer List" u="1"/>
        <s v="Vendor Master" u="1"/>
        <s v="Hit Rate of MTD Act Ship vs MLY Boards Est Ship" u="1"/>
        <s v="Overall product yield" u="1"/>
        <s v="PPE to Assets Ratio" u="1"/>
        <s v="Status of Operating Income and Shipment in the Past Three Years by Product" u="1"/>
        <s v="QoQ LEM Ni" u="1"/>
        <s v="Accumulative Series Profitability Ratio" u="1"/>
        <s v="Financial Report Closing Date" u="1"/>
        <s v="RFQ Hit Rate Status" u="1"/>
        <s v="Material Catalog" u="1"/>
        <s v="Rev and SHIPT in Past Three Years by BU and CUS" u="1"/>
        <s v="Division Name" u="1"/>
        <s v="Hit Rate of MTD Act. Ship. vs. UTD Est. Ship." u="1"/>
        <s v="Subject Shareholding Ratio" u="1"/>
        <s v="Project Stage Estimated End Date" u="1"/>
        <s v="Customer ID" u="1"/>
        <s v="Forecast Hit Rate Remark" u="1"/>
        <s v="Diff of Yearly ActPred and TRGT Ship" u="1"/>
        <s v="Shipment Year" u="1"/>
        <s v="Cash and Cash Equivalents Amount" u="1"/>
        <s v="Diff Rate of MLY Act Ship vs Yearly Target Ship" u="1"/>
        <s v="MD BU2 ASUS BS VS FCST" u="1"/>
        <s v="CQ MP shipment" u="1"/>
        <s v="Business Group" u="1"/>
        <s v="Product Category" u="1"/>
        <s v="Investment possibility" u="1"/>
        <s v="PSG Monthly Procurement Amount" u="1"/>
        <s v="Hit Rate of MTD Act Ship vs UTD Est Ship" u="1"/>
        <s v="Diff. Rate of YTD Act. SHIPT and YTD Shipping TRGT" u="1"/>
        <s v="Yield rate target by inspection station" u="1"/>
        <s v="Diff. of Act. SHIPT vs. Est. SHIPT" u="1"/>
        <s v="Hit Rate Between Month to Date Actual Shipment and Monthly Shipment Target" u="1"/>
        <s v="MoM Iron" u="1"/>
        <s v="Difference Between Actual Operating Income and Operating Income Target" u="1"/>
        <s v="Subject Revenue Achieve Rate" u="1"/>
        <s v="Hit Rate Top Upper Limit" u="1"/>
        <s v="Last Year Raw Cost Price" u="1"/>
        <s v="Month to Date Actual  Shipment" u="1"/>
        <s v="Subject Recognize Profit Achieve Rate" u="1"/>
        <s v="Diff of MLY Act Ship vs Boards Est Ship" u="1"/>
        <s v="Diff. of Act. Rev. vs. Rev. TRGT" u="1"/>
        <s v="Diff. Rate of MLY Act. Rev. vs. MLY Est. Rev." u="1"/>
        <s v="Diff. Rate of Yearly Act./Pred. and Boards Est. SHIPT" u="1"/>
        <s v="Detailed product yield analysis" u="1"/>
        <s v="Diff Rate of Yearly Act/Pred and TRGT Rev" u="1"/>
        <s v="Difference Between Yearly Actual and Predict Operating Income and Operating Income Target" u="1"/>
        <s v="Average Total Assets Amoun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Forecast Type Name" u="1"/>
        <s v="Diff. of MLY Act. Rev. vs. Boards Est. Rev." u="1"/>
        <s v="Diff. of Yearly Act./Pred. and TRGT Rev." u="1"/>
        <s v="EBO Milestone Category" u="1"/>
        <s v="Stage Composition Cost Ratio" u="1"/>
        <s v="Yearly Status of Operating Income and Shipment by Product" u="1"/>
        <s v="Source Currency" u="1"/>
        <s v="QoQ Iron" u="1"/>
        <s v="Plan Comparison Month" u="1"/>
        <s v="DB Start Date" u="1"/>
        <s v="Product yield alert comment" u="1"/>
        <s v="YoY LEM Ni" u="1"/>
        <s v="Short-term Debts Amount" u="1"/>
        <s v="Hit Rate Between Month to Date Actual Shipment and Monthly Boards Estimated Shipment" u="1"/>
        <s v="Monthly Shipment of Yearly Target" u="1"/>
        <s v="Inventory Master" u="1"/>
        <s v="Project Stage Estimated Start Date" u="1"/>
        <s v="Number of Employees" u="1"/>
        <s v="Assign FCST Version" u="1"/>
        <s v="Year to Date Actual Revenue" u="1"/>
        <s v="Year to Date Shipment Target" u="1"/>
        <s v="Defect type quantity" u="1"/>
        <s v="Currency Conversion Rate Master" u="1"/>
        <s v="Liability to Total Assets Ratio" u="1"/>
        <s v="DOI Target Days" u="1"/>
        <s v="Yearly Revenue Target" u="1"/>
        <s v="Material Catalog Price Information" u="1"/>
        <s v="Data Source" u="1"/>
        <s v="PV Start Date" u="1"/>
        <s v="Accumulative Product Series Net Profit" u="1"/>
        <s v="Diff. of MLY Act. Ship. vs. Yearly Target Ship." u="1"/>
        <s v="Monthly Estimated Shipment" u="1"/>
        <s v="Difference Ratio Between Monthly Actual Shipment and Monthly Estimated Shipment" u="1"/>
        <s v="Hit Rate of MTD Act. Rev. vs. MLY Rev. TRGT" u="1"/>
        <s v="Raw Cost Price" u="1"/>
        <s v="PSG Cost Category" u="1"/>
        <s v="PSG Part Category" u="1"/>
        <s v="Accumulative Product Series Revenue" u="1"/>
        <s v="Product yield rate target" u="1"/>
        <s v="Version 1 Forecast Type ID" u="1"/>
        <s v="Version 2 Forecast Type ID" u="1"/>
        <s v="Account for the Year" u="1"/>
        <s v="Critical Parts Fulfillment Statistic" u="1"/>
        <s v="Monthly Forecast Quantity" u="1"/>
        <s v="Monthly Shipping Quantity" u="1"/>
        <s v="CCC Analysis Comparison between Entrepreneurs and BGs" u="1"/>
        <s v="Division Code" u="1"/>
        <s v="Year to Date Status of Operating Income and Shipment by Product" u="1"/>
        <s v=" " u="1"/>
        <s v="Estimate Product Family Cost" u="1"/>
        <s v="Acc. Series Net Profit" u="1"/>
        <s v="RFQ Status" u="1"/>
        <s v="Yearly Actual Shipment" u="1"/>
        <s v="Funding Check Date" u="1"/>
        <s v="Diff Rate of Rev and SHIPT in Different Time Frame" u="1"/>
        <s v="Material Group" u="1"/>
        <s v="Difference Between Monthly Actual Operating Income and Monthly Estimated Operating Income" u="1"/>
        <s v="EBO Project Registration Date" u="1"/>
        <s v="Boards Estimated Version Date" u="1"/>
        <s v="Conversion Rate Type" u="1"/>
        <s v="Sole Source List" u="1"/>
        <s v="Monthly Product Series Shipping Volume" u="1"/>
        <s v="Diff of MLY Act Rev vs Boards Est Rev" u="1"/>
        <s v="Difference Between Actual Operating Income and Estimated Operating Income" u="1"/>
        <s v="Investment Subject" u="1"/>
        <s v="Vendor Management" u="1"/>
        <s v="Accumulated ROA" u="1"/>
        <s v="Defect quantity" u="1"/>
        <s v="Conversion Rate Validation End" u="1"/>
        <s v="DB Start Year" u="1"/>
        <s v="Yearly Actual and Predict Revenue" u="1"/>
        <s v="EBO Project Name" u="1"/>
        <s v="Investment MA Target" u="1"/>
        <s v="Forecast Comparison Type ID" u="1"/>
        <s v="Diff of Yearly ActPred and Boards Est Rev" u="1"/>
        <s v="YoY Iron" u="1"/>
        <s v="DOI Target Days Parameter" u="1"/>
        <s v="Types of Liability" u="1"/>
        <s v="Reason Content of Lose" u="1"/>
        <s v="EBO Revenue Forecast Currency" u="1"/>
        <s v="Stock Area" u="1"/>
        <s v="Journal Create Month" u="1"/>
        <s v="MLY Rev and SHIPT by BU and CUS" u="1"/>
        <s v="Vendor A Fulfillment Performance" u="1"/>
        <s v="Entrepreneur English Name" u="1"/>
        <s v="Accum. LTA  GR Quantity" u="1"/>
        <s v="Accum. LTA MOU Quantity" u="1"/>
        <s v="Accumulative Series Net Profit" u="1"/>
        <s v="AR Days" u="1"/>
        <s v="Sole Source Quantity" u="1"/>
        <s v="Diff. of Act. SHIPT vs. BoardsEst. SHIPT" u="1"/>
        <s v="Diff Rate of Yearly ActPred and Boards Est Ship" u="1"/>
        <s v="Accumulated ROE" u="1"/>
        <s v="EBO Funding BU" u="1"/>
        <s v="CQ MP shipment analysis" u="1"/>
        <s v="Diff. Rate and Hit Rate Data of Rev. and SHIPT" u="1"/>
        <s v="QOQ Plastic" u="1"/>
        <s v="Monthly Product Series Material Cost" u="1"/>
        <s v="Diff. of MLY Act. Ship. vs. Boards Est. Ship." u="1"/>
        <s v="Monthly BS Forecast Quantity" u="1"/>
        <s v="Diff of YTD Act SHIPT and Boards Est SHIPT" u="1"/>
        <s v="Finance Master Labor" u="1"/>
        <s v="Acc. Series  Cost" u="1"/>
        <s v="Vendor Code" u="1"/>
        <s v="Actual Monthly Operating Income and Shipment Data" u="1"/>
        <s v="Actual Monthly Revenue and Shipment Data" u="1"/>
        <s v="Target Currency" u="1"/>
        <s v="Annual Investment Budget Master" u="1"/>
        <s v="YTD Rev and SHIPT by BU and CUS" u="1"/>
        <s v="Difference Between Year to Date Actual Shipment and Year to Date Boards Estimated Shipment" u="1"/>
        <s v="Difference Between Yearly Actual and Predict Shipment and Yearly Boards Estimated Shipment" u="1"/>
        <s v="Defect target by defect type mapping" u="1"/>
        <s v="Buy and Sell Quantity" u="1"/>
        <s v="Difference Ratio Between  Yearly Revenue" u="1"/>
        <s v="Difference Between Yearly Operating Income" u="1"/>
        <s v="Yearly Boards Estimated Revenue" u="1"/>
        <s v="Diff. of MLY Act. SHIPT vs. BoardsEst. SHIPT" u="1"/>
        <s v="Hit Rate Between Actual Operating Income and Monthly Operating Income Target" u="1"/>
        <s v="Diff. Rate of Yearly  Act./Pred. and Boards Est. Rev." u="1"/>
        <s v="Acc. Shipping Quantity" u="1"/>
        <s v="MLY Rev. and SHIPT Data of Yearly TRGT" u="1"/>
        <s v="Types of Assets" u="1"/>
        <s v="Site Name" u="1"/>
        <s v="Hit Rate Remark ID" u="1"/>
        <s v="Estimated Product Family Revenue" u="1"/>
        <s v="Cost of Sales" u="1"/>
        <s v="Difference Ratio Between Yearly Shipment" u="1"/>
        <s v="Difference Ratio Between  Yearly Operating Income" u="1"/>
        <s v="BU Code" u="1"/>
        <s v="Month to Date Actual Operating Income" u="1"/>
        <s v="Estimated Sales Quantity" u="1"/>
        <s v="Accumulative Product Series MVA Cost" u="1"/>
        <s v="Material Catalog Inference Amount" u="1"/>
        <s v="Open Purchase Order Quantity" u="1"/>
        <s v="Input quantity by inspection station" u="1"/>
        <s v="Overall product yield target" u="1"/>
        <s v="Monitor Date" u="1"/>
        <s v="MLY Rev and SHIPT by PRD" u="1"/>
        <s v="Purchasing Mode and Amount Aistribution" u="1"/>
        <s v="Purchasing Mode and Amount Distribution" u="1"/>
        <s v="Rev. and SHIPT in Past Three Years by BU and CUS" u="1"/>
        <s v="Subject Net Profit" u="1"/>
        <s v="EBO Project Checkpoint Check Date" u="1"/>
        <s v="Regional Demand Plan" u="1"/>
        <s v="Accumulative Product Series Material Cost " u="1"/>
        <s v="Actual Operating and Shipment Date" u="1"/>
        <s v="Forecast Quantity" u="1"/>
        <s v="Annual Investment Budget Balance (F)" u="1"/>
        <s v="Investment Period" u="1"/>
        <s v="Product yield alert date " u="1"/>
        <s v="Diff. of Yearly  Act./Pred. and Boards Est. Rev." u="1"/>
        <s v="Diff. Rate of MLY Act. Rev. vs. Boards Est. Rev." u="1"/>
        <s v="Monthly Operating Income of Yearly Target" u="1"/>
        <s v="PSG Plant" u="1"/>
        <s v="Diff. of YTD Act. SHIPT and Boards Est. SHIPT" u="1"/>
        <s v="Diff. Rate of Act. SHIPT vs. BoardsEst. SHIPT" u="1"/>
        <s v="Overview of Project Time Distribution" u="1"/>
        <s v="BS Supply Month" u="1"/>
        <s v="Accounts Payable Turnover Ratio" u="1"/>
        <s v="PSG  Customer" u="1"/>
        <s v="Difference Between Year to Date Actual Operating Income and Year to Date Boards Estimated Operating Income" u="1"/>
        <s v="Difference Between Yearly Actual and Predict Operating Income and Yearly Boards Estimated Operating Income" u="1"/>
        <s v="Product yield rate" u="1"/>
        <s v="Yearly Actual and Predict Operating Income" u="1"/>
        <s v="Productivity Related Indicator" u="1"/>
        <s v="Monthly Product Series Revenue" u="1"/>
        <s v="Accumulative Materials Cost " u="1"/>
        <s v="Accumulative Product Series MVA Cost " u="1"/>
        <s v="Actual Daily Operating Income" u="1"/>
        <s v="Dvp Year" u="1"/>
        <s v="Yearly Actual Operating Income" u="1"/>
        <s v="Diff. of Act. Rev. vs. Est. Rev." u="1"/>
        <s v="Part Category" u="1"/>
        <s v="EBO Project Checkpoint History" u="1"/>
        <s v="YTD Rev and SHIPT by PRD" u="1"/>
        <s v="Data Upload Date" u="1"/>
        <s v="Difference Ratio Between Monthly Actual Shipment and Monthly Shipment Target" u="1"/>
        <s v="Sub Material Catalog MOM" u="1"/>
        <s v="Diff Rate of MLY Act Ship vs Boards Est Ship" u="1"/>
        <s v="Planned Year" u="1"/>
        <s v="Total Assets Amount" u="1"/>
        <s v="Amount of Liability" u="1"/>
        <s v="Version 1 Forecast Comparison Type Name" u="1"/>
        <s v="Version 2 Forecast Comparison Type Name" u="1"/>
        <s v="Used by Customer List" u="1"/>
        <s v="Difference Ratio Between Actual Shipment and Estimated Shipment" u="1"/>
        <s v="Monthly Estimated Operating Income" u="1"/>
        <s v="Average Shareholders' Equity Amount" u="1"/>
        <s v="Material Catalog Inference Analysis" u="1"/>
        <s v="Business Operation and DOI Overview_Stock Area" u="1"/>
        <s v="Conversion Rate Validation Start" u="1"/>
        <s v="Actual shipment" u="1"/>
        <s v="Target Year" u="1"/>
        <s v="GR Monthly Date" u="1"/>
        <s v="Monthly Final Forecast Quantity" u="1"/>
        <s v="Vendor Name" u="1"/>
        <s v="PSG Division" u="1"/>
        <s v="Defect type code" u="1"/>
        <s v="Estimated Monthly Operating Income and Shipment Data" u="1"/>
        <s v="CQ MP shipment Dataset" u="1"/>
        <s v="EBO Team Leader" u="1"/>
        <s v="EBO Project Estimate Gross Profit" u="1"/>
        <s v="EBO Funding Remark" u="1"/>
        <s v="PSG BOD Shipping Target Management" u="1"/>
        <s v="Rate of Return Analysis Comparison between Entrepreneurs" u="1"/>
        <s v="Yearly Status of Operating Income and Shipment by BU and Customer" u="1"/>
        <s v="Part Series" u="1"/>
        <s v="EBO Milestone Target Date" u="1"/>
        <s v="Raw Material Data Month" u="1"/>
        <s v="Product level" u="1"/>
        <s v="Monthly Boards Estimated Revenue" u="1"/>
        <s v="Debt Ratio" u="1"/>
        <s v="Diff. Rate of MLY Act. SHIPT vs. Est. SHIPT" u="1"/>
        <s v="Yearly Boards Estimated Shipment" u="1"/>
        <s v="Year of Calculation" u="1"/>
        <s v="CCC Related Indicator" u="1"/>
        <s v="Series Status" u="1"/>
        <s v="EBO Project Estimate Revenue" u="1"/>
        <s v="Difference Ratio Between Monthly Actual Operating Income and Monthly Operating Income Target" u="1"/>
        <s v="EBO Project Revenue" u="1"/>
        <s v="Product Series FCS Status" u="1"/>
        <s v="FCST Version" u="1"/>
        <s v="EBO Revenue Forecast Month" u="1"/>
        <s v="DOI Master" u="1"/>
        <s v="Monthly Revenue of Yearly Target" u="1"/>
        <s v="Monthly Operating Income and Shipment Data of Yearly target" u="1"/>
        <s v="Actual Daily Operating Income and Shipment Data" u="1"/>
        <s v="Diff. of YTD Act. SHIPT and  YTD Shipping TRGT" u="1"/>
        <s v="Diff. Rate of MLY Act. SHIPT vs. Shipping TRGT" u="1"/>
        <s v="Diff Rate of Yearly ActPred and Boards Est Rev" u="1"/>
        <s v="Diff Rate and Hit Rate Data of Rev and SHIPT" u="1"/>
        <s v="BG Name" u="1"/>
        <s v="Investment MA Target Remark" u="1"/>
        <s v="Inventory to Assets Ratio" u="1"/>
        <s v="MLY Rev and SHIPT Data of Yearly TRGT" u="1"/>
        <s v="Series List" u="1"/>
        <s v="Material Catalog MOM" u="1"/>
        <s v="Material Futures MOM" u="1"/>
        <s v="Version Difference" u="1"/>
        <s v="EBO Project Revenue Forecast" u="1"/>
        <s v="Annual Actual Investment Amount" u="1"/>
        <s v="Diff Rate of Yearly ActPred and TRGT Rev" u="1"/>
        <s v="EBO Milestone Remark" u="1"/>
        <s v="Investment Budget Control" u="1"/>
        <s v="Project Stage Master" u="1"/>
        <s v="Monthly Actual Operating Income" u="1"/>
        <s v="Accumulative Product Series  Revenue" u="1"/>
        <s v="Difference Ratio Between Actual Operating Income and Operating Income Target" u="1"/>
        <s v="EBO Phase" u="1"/>
        <s v="Acc. MVA Cost " u="1"/>
        <s v="Year to Date Boards Estimated Revenue" u="1"/>
        <s v="Difference Ratio Between Yearly Actual and Predict Operating Income and Operating Income Target" u="1"/>
        <s v="FCS Start Date" u="1"/>
        <s v="Overall system defect quantity" u="1"/>
        <s v="Difference Between Actual Shipment and Estimated Shipment" u="1"/>
        <s v="Class Code" u="1"/>
        <s v="PL Monthly Date" u="1"/>
        <s v="EBO Funding End Date" u="1"/>
        <s v="Month to Date Actual Shipment" u="1"/>
        <s v="Diff. of Yearly Act./Pred. and Boards Est. Ship." u="1"/>
        <s v="Hit Rate Between Actual Shipment and Boards Estimated Shipment" u="1"/>
        <s v="Diff. Rate of Yearly Act./Pred. and TRGT Ship." u="1"/>
        <s v="Hit Rate of Act. Rev. vs.Boards Est. Rev." u="1"/>
        <s v="Site Type" u="1"/>
        <s v="Accounts Payable to Assets Ratio" u="1"/>
        <s v="Cash and Cash Equivalents to Assets Ratio" u="1"/>
        <s v="EBO Phase End Date" u="1"/>
        <s v="STD BU2 ASUS BS VS FCST" u="1"/>
        <s v="Accumulative Product Series Shipping Volume" u="1"/>
        <s v="Monthly Actual Shipment" u="1"/>
        <s v="Product Horizon" u="1"/>
        <s v="CCC" u="1"/>
        <s v="RFQ Shipment Target Data" u="1"/>
        <s v="MTD EDI 850" u="1"/>
        <s v="Budget Allocation Amount(H)" u="1"/>
        <s v="CCC Analysis Comparison between Entrepreneurs" u="1"/>
        <s v="Vendor Data Update Date" u="1"/>
        <s v="EBO Project Number" u="1"/>
        <s v="Difference Between Monthly Actual Shipment and Monthly Shipment Target" u="1"/>
        <s v="Raw Cost Ratio" u="1"/>
        <s v="Quality Score" u="1"/>
        <s v="EBO Team Advisor" u="1"/>
        <s v="Budget Allocation Amount(L)" u="1"/>
        <s v="EBO Project Description" u="1"/>
        <s v="RDP shipment" u="1"/>
        <s v="Budget Allocation Amount(M)" u="1"/>
        <s v="MoM LEM CU" u="1"/>
        <s v="Year to Date Boards Estimated Shipment" u="1"/>
        <s v="EDI 940 Shipping Notice" u="1"/>
        <s v="Month of Calculation" u="1"/>
        <s v="Diff. of Act. Rev. vs.Boards Est. Rev." u="1"/>
        <s v="Monthly Materials Cost" u="1"/>
        <s v="Difference Between Yearly Actual and Predict Shipment and Yearly Shipment Target" u="1"/>
        <s v="Investment MA Management" u="1"/>
        <s v="Vendor Fulfillment Performance" u="1"/>
        <s v="Difference Between Yearly Shipment" u="1"/>
        <s v="EBO Milestone Actual Date" u="1"/>
        <s v="Year to Date Operating Income Target" u="1"/>
        <s v="Material Futures category" u="1"/>
        <s v="Annual Investment Budget" u="1"/>
        <s v="Diff of Yearly Act/Pred and TRGT Rev" u="1"/>
        <s v="Yearly Actual Revenue" u="1"/>
        <s v="Week" u="1"/>
        <s v="Status of Operating Income and Shipment in the Past Three Years by BU and Customer" u="1"/>
        <s v="Employees Statistics" u="1"/>
        <s v="Diff. of Act. SHIPT vs.Shipping TRGT" u="1"/>
        <s v="Case Plastic Procure Cost ratio" u="1"/>
        <s v="Accum LTA  GR Quantity" u="1"/>
        <s v="Accum LTA MOU Quantity" u="1"/>
        <s v="PSG Forecast Version Comparison" u="1"/>
        <s v="Material Catalog YOY" u="1"/>
        <s v="Material Futures YOY" u="1"/>
        <s v="Material Marketing Price Analysis" u="1"/>
        <s v="QOQ Thermal Module" u="1"/>
        <s v="EBO Milestone Completion" u="1"/>
        <s v="Difference Between Monthly Actual Operating Income and  Monthly Operating Income Target" u="1"/>
        <s v="YTD Fill Rate Less Than Target PN List" u="1"/>
        <s v="Diff Rate of MLY Act Rev vs Yearly Target Rev" u="1"/>
        <s v="MoM LEM Tin" u="1"/>
        <s v="EBO Project Funding Percentage" u="1"/>
        <s v="Diff. of Yearly Act./Pred. and Boards Est. Rev." u="1"/>
        <s v="Diff. of YTD Act. Rev. and YTD Boards Est. Rev." u="1"/>
        <s v="Reason Code of Lose" u="1"/>
        <s v="Difference Ratio Between Monthly Actual Operating Income and Monthly Boards Estimated Operating Income" u="1"/>
        <s v="Monthly Boards Estimated Operating Income" u="1"/>
        <s v="EBO Project Check Date" u="1"/>
        <s v="EBO Revenue Check Date" u="1"/>
        <s v="EBO Phase Remark" u="1"/>
        <s v="QoQ LEM CU" u="1"/>
        <s v="Forecast Hit Rate" u="1"/>
        <s v="Yearly Rev. and SHIPT by BU and CUS" u="1"/>
        <s v="Critical Parts Fulfillment Data Date" u="1"/>
        <s v="MoM NY Gold" u="1"/>
        <s v="Operating Income Per Capita" u="1"/>
        <s v="EBO Project Actual Gross Profit" u="1"/>
        <s v="Sub Material Catalog YOY" u="1"/>
        <s v="Inventory Turnover Ratio" u="1"/>
        <s v="Subject Revenue Contribution" u="1"/>
        <s v="Planned Month" u="1"/>
        <s v="Yearly Operating Income Target" u="1"/>
        <s v="IEC Part Num" u="1"/>
        <s v="EBO Development Duration" u="1"/>
        <s v="EBO Revenue Year" u="1"/>
        <s v="Version Date" u="1"/>
        <s v="Hit Rate Between Actual Shipment and Monthly Shipment Target" u="1"/>
        <s v="Material Catalog Inference Cost" u="1"/>
        <s v="Diff. Rate of Act. SHIPT vs. Shipping TRGT" u="1"/>
        <s v="Latest Closing Month " u="1"/>
        <s v="SI StartDate" u="1"/>
        <s v="Yearly Actual and Predict Shipment" u="1"/>
        <s v="Rev and SHIPT in Past Three Years by PRD" u="1"/>
        <s v="Diff of Yearly Act/Pred and Boards Est Rev" u="1"/>
        <s v="Diff of YTD Act Rev and YTD Boards Est Rev" u="1"/>
        <s v="Diff Rate of MLY Act Rev vs Boards Est Rev" u="1"/>
        <s v="QoQ LEM Tin" u="1"/>
        <s v="Operating Revenue Per Capita" u="1"/>
        <s v="EBO Funding Management" u="1"/>
        <s v="EBO Project Management" u="1"/>
        <s v="Difference Ratio Between Yearly Revenue" u="1"/>
        <s v="Detailed product yield" u="1"/>
        <s v="Important Types of Assets" u="1"/>
        <s v="Year to Date Actual Shipment" u="1"/>
        <s v="QoQ NY Gold" u="1"/>
        <s v="Diff. Rate and Hit Rate Data of Rev. and  SHIPT" u="1"/>
        <s v="Monitor Date -&gt; Demand Plan Date" u="1"/>
        <s v="EBO Revenue Month" u="1"/>
        <s v="PSG FCST Hit Rate Analysis_Outliners" u="1"/>
        <s v="LTA  GR Quantity" u="1"/>
        <s v="LTA MOU Quantity" u="1"/>
        <s v="Sub-stage Type" u="1"/>
        <s v="RFQ End Date" u="1"/>
        <s v="PSG Inventory Amount" u="1"/>
        <s v="MoM LEM AL" u="1"/>
        <s v="Diff. of MLY Act. Rev. vs.  MLY Rev. TRGT" u="1"/>
        <s v="Diff. of YTD Act. Rev. and  YTD Rev. TRGT" u="1"/>
        <s v="Diff of Yearly ActPred and TRGT Rev" u="1"/>
        <s v="Delivery Score" u="1"/>
        <s v="Estimated Monthly Revenue Data by Customer" u="1"/>
        <s v="Actual Revenue and Shipment Data" u="1"/>
        <s v="Diff. Rate of Act. Rev. vs. Rev. TRGT" u="1"/>
        <s v="Diff. Rate of MLY Act. SHIPT vs. Boards Est. SHIPT" u="1"/>
        <s v="Diff. Rate of YTD Act. SHIPT and Boards Est. SHIPT" u="1"/>
        <s v="Accumulative Product Series  Cost" u="1"/>
        <s v="EBO Sponsor" u="1"/>
        <s v="Purchasing Part Attribute" u="1"/>
        <s v="YoY LEM CU" u="1"/>
        <s v="Difference Between Yearly Revenue" u="1"/>
        <s v="Boards Estimated Monthly Operating Income and Shipment Data" u="1"/>
        <s v="Accumulative Product Series Material Cost" u="1"/>
        <s v="YTD Fill Rate" u="1"/>
        <s v="Overall product yield analysis" u="1"/>
        <s v="Monthly Product Series MVA Cost" u="1"/>
        <s v="QoQ LEM AL" u="1"/>
        <s v="Diff. of MLY Act. Rev. vs. MLY Est. Rev." u="1"/>
        <s v="Difference Between Actual Shipment and The Boards Estimated Shipment" u="1"/>
        <s v="Outsourcing type" u="1"/>
        <s v="Period Closing Date" u="1"/>
        <s v="RFQ Hit Rate" u="1"/>
        <s v="YoY LEM Tin" u="1"/>
        <s v="FPY rate target by inspection station" u="1"/>
        <s v="Actual Revenue Cost and Shipment Data"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 Rate of YTD Act Rev and YTD Boards Est Rev" u="1"/>
        <s v="Difference Between Year to Date Actual Operating Income and  Year to Date Operating Income Target" u="1"/>
        <s v="YoY NY Gold" u="1"/>
        <s v="Primary Customer Code" u="1"/>
        <s v="Accounts Receivables Turnover Ratio" u="1"/>
        <s v="Accumulative Series Net Profit Rate" u="1"/>
        <s v="Sub Material Catalog" u="1"/>
        <s v="Account for the Quarter" u="1"/>
        <s v="Types of Labor Code" u="1"/>
        <s v="Subject Revenue" u="1"/>
        <s v="Diff. of MLY Act. Rev. vs. Yearly Target Rev." u="1"/>
        <s v="Year to Date Actual Operating Income" u="1"/>
        <s v="Forecast Type ID" u="1"/>
        <s v="Amount of Assets" u="1"/>
        <s v="Product Life Cycle" u="1"/>
        <s v="RFQ Receive Date" u="1"/>
        <s v="Accumulated Net Income (After tax)" u="1"/>
        <s v="Boards Est. MLY Rev. and SHIPT Data" u="1"/>
        <s v="Business type" u="1"/>
        <s v="Hit Rate of Act. SHIPT vs. MLY Shipping TRGT" u="1"/>
        <s v="Current Year Accumulated Rate of Return Analysis" u="1"/>
        <s v="Profit after Tax" u="1"/>
        <s v="Fill Rate by Vendor" u="1"/>
        <s v="Accumulative Series Revenue" u="1"/>
        <s v="MLY Rev. and SHIPT by BU and CUS" u="1"/>
        <s v="Annual Investment Budget Balance Ratio" u="1"/>
        <s v="Hit Rate of MTD Act Rev vs UTD Est Rev" u="1"/>
        <s v="Monthly Status of Operating Income and Shipment by Product" u="1"/>
        <s v="Accumulative Series Net Profit Margin" u="1"/>
        <s v="EBO Funding BG" u="1"/>
        <s v="EBO Phase Duration" u="1"/>
        <s v="YoY LEM AL" u="1"/>
        <s v="Difference Ratio Between Year to Date Actual Shipment and Year to Date Shipment Target" u="1"/>
        <s v="Difference Ratio Between Yearly Actual and Predict Shipment and Yearly Shipment Target" u="1"/>
        <s v="Diff of YTD Act SHIPT and YTD Shipping TRGT" u="1"/>
        <s v="Diff of Yearly ActPred and Boards Est Ship" u="1"/>
        <s v="Substitute Code" u="1"/>
        <s v="LT FCST shipment" u="1"/>
        <s v="Product yield alert type" u="1"/>
        <s v="Diff. Rate of MLY Act. Ship. vs. Yearly Target Ship." u="1"/>
        <s v="First pass yield rate by inspection station" u="1"/>
        <s v="Yearly Shipment of Award RFQ" u="1"/>
        <s v="Rev. and SHIPT in Past Three Years by PRD" u="1"/>
        <s v="Value of Productivity Related Indicator" u="1"/>
        <s v="Actual Product Revenue" u="1"/>
        <s v="Rate of Return Analysis" u="1"/>
        <s v="Journal Create Year" u="1"/>
        <s v="Actual Shipment Quantity" u="1"/>
        <s v="YTD Rev. and SHIPT by BU and CUS" u="1"/>
        <s v="Yearly Rev. and SHIPT by PRD" u="1"/>
        <s v="Difference Ratio Between Actual Shipment and Shipment Target" u="1"/>
        <s v="Monthly Shiping Quantity" u="1"/>
        <s v="RTM Start Date" u="1"/>
        <s v="Cumulative Investment Amount" u="1"/>
        <s v="Monthly Boards Estimated Shipment" u="1"/>
        <s v="Material Marketing Price Information" u="1"/>
        <s v="MoM PC" u="1"/>
        <s v="Types of Labor Name" u="1"/>
        <s v="Diff. of MLY Act. SHIPT vs. Shipping TRGT" u="1"/>
        <s v="Yield rate by inspection station" u="1"/>
        <s v="GR Quantity" u="1"/>
        <s v="Value of CCC Related Indicator" u="1"/>
        <s v="AP Days" u="1"/>
        <s v="Mothly MVA Cost" u="1"/>
        <s v="Budget Allocation Amount" u="1"/>
        <s v="Detailed product defect" u="1"/>
        <s v="PSG Cost Catetory" u="1"/>
        <s v="PSG Part Catetory" u="1"/>
        <s v="RFQ End Year" u="1"/>
        <s v="AVL ID" u="1"/>
        <s v="Finance Master" u="1"/>
        <s v="Currency" u="1"/>
        <s v="RFQ Detail of On going Project" u="1"/>
        <s v="Shipment Month" u="1"/>
        <s v="DOI Actual Days" u="1"/>
        <s v="Part Number Quantity" u="1"/>
        <s v="Acc. Materials Cost " u="1"/>
        <s v="Diff of Yearly Act/Pred and TRGT Ship" u="1"/>
        <s v="Subject Recognize Profit" u="1"/>
        <s v="DCP Result" u="1"/>
        <s v="Monthly Series Revenue" u="1"/>
        <s v="Diff Rate of YTD Act SHIPT and Boards Est SHIPT" u="1"/>
        <s v="Up to date Estimated Version Date" u="1"/>
        <s v="PPE Amount" u="1"/>
        <s v="Yearly Rev and SHIPT by PRD" u="1"/>
        <s v="Actual Operating and Shipment Month" u="1"/>
        <s v="GR Mothly Date" u="1"/>
        <s v="RDP Hit Rate Version" u="1"/>
        <s v="Yearly Shipment Target" u="1"/>
        <s v="QoQ PC" u="1"/>
        <s v="Up-To-Date Estimated Version Date" u="1"/>
        <s v="Diff. of Yearly  Act./Pred. and Boards Est. Ship." u="1"/>
        <s v="Diff of YTD Act Rev and YTD Rev TRGT" u="1"/>
        <s v="Hit Rate Between Actual Operating Income and Boards Estimated Operating Income" u="1"/>
        <s v="Diff. of MLY Act. SHIPT vs. Est. SHIPT" u="1"/>
        <s v="Accumulative Shipping Quantity" u="1"/>
        <s v="PSG Site" u="1"/>
        <s v="BS VS FCST Variance" u="1"/>
        <s v="QOQ Stamping" u="1"/>
        <s v="Accounts Receivable Amount" u="1"/>
        <s v="Diff. Rate of MLY Act. Ship. vs. Boards Est. Ship." u="1"/>
        <s v="Last Raw Cost Price" u="1"/>
        <s v="Fill Rate by PartNo" u="1"/>
        <s v="Actual Daily Shipment" u="1"/>
        <s v="Forecast Comparison Type" u="1"/>
        <s v="Forecast Comparison Type Name" u="1"/>
        <s v="EBO Business Model Viability" u="1"/>
        <s v="GR Date" u="1"/>
        <s v="Acc. Series Net Profit Margin" u="1"/>
        <s v="Hit Rate of MTD Act. SHIPT vs. MLY Shipping TRGT" u="1"/>
        <s v="Case Plastic Cost ratio" u="1"/>
        <s v="Major Stage Material Catalog" u="1"/>
        <s v="Subject Net Profit Achieve Rate" u="1"/>
        <s v="Major Stage Material Catalog DM" u="1"/>
        <s v="EBO Win in the Marketplace" u="1"/>
        <s v="Entrepreneur" u="1"/>
        <s v="Boards Est MLY Rev and SHIPT Data" u="1"/>
        <s v="Long-term Debts to Assets Ratio" u="1"/>
        <s v="Vendor Performance Master" u="1"/>
        <s v="Is Sole" u="1"/>
        <s v="In Accurated area" u="1"/>
        <s v="Hite Rate of Sales Quantity" u="1"/>
        <s v="Subject Comment" u="1"/>
        <s v="Year to Date Revenue Target" u="1"/>
        <s v="Investment Budget Allocation" u="1"/>
        <s v="Investment Amount" u="1"/>
        <s v="RFQ Detail of Lose Project" u="1"/>
        <s v="Diff. Rate of Yearly Act./Pred. and Boards Est. Ship." u="1"/>
        <s v="EBO Project Accumulated Revenue" u="1"/>
        <s v="Hit Rate of MTD Act. SHIPT vs. MLY Boards Est. SHIPT" u="1"/>
        <s v="EBO Phase Start Date" u="1"/>
        <s v="Diff. of Yearly Act./Pred. and TRGT Ship." u="1"/>
        <s v="Difference Ratio Between Year to Date Actual Shipment and Year to Date Boards Estimated Shipment" u="1"/>
        <s v="Difference Ratio Between Yearly Actual and Predict Shipment and Yearly Boards Estimated Shipment" u="1"/>
        <s v="EBO Milestones" u="1"/>
        <s v="Material Catalog Price Analysis" u="1"/>
        <s v="EBO Project Milestone" u="1"/>
        <s v="Product Family" u="1"/>
        <s v="Yearly SHIPT TRGT Data" u="1"/>
        <s v="Diff. Rate of Yearly  Act./Pred. and Boards Est. Ship." u="1"/>
        <s v="YoY PC" u="1"/>
        <s v="Up to date Monthly Estimated Revenue" u="1"/>
        <s v="PSG FCST Management" u="1"/>
        <s v="Subject Valuation (based on shareholding ratio)" u="1"/>
        <s v="EDI 850 Order Request" u="1"/>
        <s v="Estimated Monthly Amortized Sales Quantity" u="1"/>
        <s v="Hit Rate Analysis Month" u="1"/>
        <s v="Data on the Difference Rate of Revenue and Shipment in Different Time Intervals" u="1"/>
        <s v="Diff. of YTD Act. Rev. and YTD Rev. TRGT" u="1"/>
        <s v="Budget Allocation Quarter" u="1"/>
        <s v="Actual Revenue and Shipment Date" u="1"/>
        <s v="Operating Revenue" u="1"/>
        <s v="The Top Five Vendor with the Worst Order Fill Rate" u="1"/>
        <s v="Up-To-Date Monthly Estimated Revenue" u="1"/>
        <s v="Diff. Rate of Yearly Act./Pred. and TRGT Rev." u="1"/>
        <s v="Diff. of Yearly Act./Pred. and Boards Est. SHIPT" u="1"/>
        <s v="PSG Business Unit" u="1"/>
        <s v="Operating Income" u="1"/>
        <s v="LTA GR Quantity" u="1"/>
        <s v="Purchasing Mode" u="1"/>
        <s v="Vendor Fulfillment Date" u="1"/>
        <s v="Shareholders' Equity Amount" u="1"/>
        <s v="Difference Between Actual Operating Income and The Boards Estimated Operating Income" u="1"/>
        <s v="BG Code" u="1"/>
        <s v="Diff. of Yearly Act./Pred. and TRGT SHIPT" u="1"/>
        <s v="Conversion Rate" u="1"/>
        <s v="EBO Project Actual Revenue" u="1"/>
        <s v="BU Name" u="1"/>
        <s v="Month to Date Actual Revenue" u="1"/>
        <s v="Monthly Status of Operating Income and Shipment by BU and Customer" u="1"/>
        <s v="Week Level" u="1"/>
        <s v="Material Marketing Price Infomation" u="1"/>
        <s v="Division Alias" u="1"/>
        <s v="Assets to Total Assets Ratio"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AVL Name" u="1"/>
        <s v="Product first pass yield" u="1"/>
        <s v="Purchase Amount" u="1"/>
        <s v="GTK Quantity" u="1"/>
        <s v="Estimated Profitability Ratio" u="1"/>
        <s v="Diff of MLY Act Ship vs Yearly Target Ship" u="1"/>
        <s v="Not repaired quantity" u="1"/>
        <s v="MLY Rev. and SHIPT by PRD" u="1"/>
        <s v="Hit Rate Top Lower Limit" u="1"/>
        <s v="Diff Rate of Yearly ActPred and TRGT Ship" u="1"/>
        <s v="Diff. Rate of Yearly Act./Pred. and TRGT SHIPT" u="1"/>
        <s v="Year to Date Boards Estimated Operating Income" u="1"/>
        <s v="GR Date By QUARTER" u="1"/>
        <s v="Average Accounts Receivable Amount" u="1"/>
        <s v="Accumulative MVA Cost " u="1"/>
        <s v="Estimated Monthly Revenue and Shipment Data" u="1"/>
        <s v="EBO Milestone Status" u="1"/>
        <s v="BU Type" u="1"/>
        <s v="DOI Date Type" u="1"/>
        <s v="QOQ PCB" u="1"/>
        <s v="EBO Revenue Forecast Check Date" u="1"/>
        <s v="Actual Daily Revenue and Shipment Data" u="1"/>
        <s v="Types of Labor" u="1"/>
        <s v="Detailed product defect analysis" u="1"/>
        <s v="PSG Product Series" u="1"/>
        <s v="Difference Between Actual Shipment and Shipment Target" u="1"/>
        <s v="PSG Forecast Versions Comparison" u="1"/>
        <s v="Vendor Performane Date" u="1"/>
        <s v="Diff. Rate of Yearly Act./Pred. and Boards Est. Rev." u="1"/>
        <s v="Diff. Rate of YTD Act. Rev. and YTD Boards Est. Rev." u="1"/>
        <s v="Average Number of Employees" u="1"/>
        <s v="Hit Rate Remark" u="1"/>
        <s v="Forecast Gen Date-&gt;Forecast Version" u="1"/>
        <s v="EBO Strategic Clarity" u="1"/>
        <s v="Part Description" u="1"/>
        <s v="Plant Code" u="1"/>
        <s v="Operating Revenue Per Capita and Operating Income Per Capita Analysis Comparison between BGs" u="1"/>
        <s v="Base Year of Calculation" u="1"/>
        <s v="Inventory Amount" u="1"/>
        <s v="Subject Revenue Contribution Achieve Rate" u="1"/>
        <s v="YTD Rev. and SHIPT by PRD" u="1"/>
        <s v="Hit Rate Bottom Upper Limit" u="1"/>
        <s v="Investment Master" u="1"/>
        <s v="BOD shipping target" u="1"/>
        <s v="Management Type" u="1"/>
        <s v="Production input quantity" u="1"/>
        <s v="Critical Parts Fulfillment Analysis" u="1"/>
        <s v="EBO Technology Readiness" u="1"/>
        <s v="Difference Between Year to Date Actual Shipment and  Year to Date Shipment Target" u="1"/>
        <s v="PSG FCST Hit Rate Analysis" u="1"/>
        <s v="EBO Revenue Currency" u="1"/>
        <s v="Shipping Month" u="1"/>
        <s v="Diff of MLY Act Rev vs Yearly Target Rev" u="1"/>
        <s v="Diff Rate of YTD Act Rev and YTD Rev TRGT" u="1"/>
      </sharedItems>
    </cacheField>
    <cacheField name="別名" numFmtId="0">
      <sharedItems containsNonDate="0" containsBlank="1" count="321">
        <m/>
        <s v="Funding Percentage" u="1"/>
        <s v="品質分數、Quality" u="1"/>
        <s v="YLY Act BOD Ship Diff Rate" u="1"/>
        <s v="YLY Act Tgt Ship Diff Rate" u="1"/>
        <s v="收料隸屬季別" u="1"/>
        <s v="YoYI" u="1"/>
        <s v="DLY Act. Rev." u="1"/>
        <s v="Class Code Category" u="1"/>
        <s v="YTD Act. Tgt. Rev. Diff." u="1"/>
        <s v="Act DLY Ship" u="1"/>
        <s v="MoMCU" u="1"/>
        <s v="Category" u="1"/>
        <s v="機構或電子料" u="1"/>
        <s v="Award Year" u="1"/>
        <s v="YTD Rev. by Prod. " u="1"/>
        <s v="MLY Rev. Diff. Rate" u="1"/>
        <s v="QoQCU" u="1"/>
        <s v="INT_Raw Meteria _Database" u="1"/>
        <s v="Rolling 6 Months FCST" u="1"/>
        <s v="YTD Tgt Rev" u="1"/>
        <s v="Prod Category" u="1"/>
        <s v="YLY Rev. by Prod." u="1"/>
        <s v="Quarter" u="1"/>
        <s v="LTD to Assets Ratio" u="1"/>
        <s v="YLY Act. Rev. Diff. Rate" u="1"/>
        <s v="Customer" u="1"/>
        <s v="YTD Act. Tgt. Ship. Diff. Rate" u="1"/>
        <s v="Avg Equity_x000a_" u="1"/>
        <s v="AP Turnover Ratio" u="1"/>
        <s v="MTD BOD Ship Ach Rate" u="1"/>
        <s v="MTD UTD Ship Ach Rate" u="1"/>
        <s v="YLY Ship Tgt Data" u="1"/>
        <s v="RATE_OF_REV_AND_SHIPT_IN_DIFFERENT_TIME_RATE_OF_RATE Of Rev." u="1"/>
        <s v="Completion" u="1"/>
        <s v="YLY Tgt Rev" u="1"/>
        <s v="LTA/MOU Q'ty,已談定之廠商供應量" u="1"/>
        <s v="MLY YLY Tgt Rev" u="1"/>
        <s v="Milestone" u="1"/>
        <s v="Inventory" u="1"/>
        <s v="EBO Project" u="1"/>
        <s v="DOI(Target)" u="1"/>
        <s v="YoYCU" u="1"/>
        <s v="Plant" u="1"/>
        <s v="MLY Rev by Prod" u="1"/>
        <s v="YTD Act. BOD Rev. Diff. Rate" u="1"/>
        <s v="YLY Act. Tgt. Ship. Diff. Rate" u="1"/>
        <s v="Revenue Per Capita Analysis BG" u="1"/>
        <s v="YTD Tgt Ship" u="1"/>
        <s v="Actual Gross Profit" u="1"/>
        <s v="Division" u="1"/>
        <s v="AR" u="1"/>
        <s v="MoMPC" u="1"/>
        <s v="UTD Plan Ship." u="1"/>
        <s v="MLY Rev. by Cust." u="1"/>
        <s v="工廠廠區" u="1"/>
        <s v="MoMNI" u="1"/>
        <s v="Closing Date" u="1"/>
        <s v="出貨起始日" u="1"/>
        <s v="YLY Act. BOD Rev. Diff. Rate" u="1"/>
        <s v="QoQPC" u="1"/>
        <s v="DLY Act Rev" u="1"/>
        <s v="Funding BG" u="1"/>
        <s v="YLY Tgt Ship" u="1"/>
        <s v="Start Date" u="1"/>
        <s v="Total Liability" u="1"/>
        <s v="MTD BOD Rev. Ach. Rate" u="1"/>
        <s v="MTD UTD Rev. Ach. Rate" u="1"/>
        <s v="YTD Act BOD Rev Diff Rate" u="1"/>
        <s v="YTD Act Tgt Rev Diff Rate" u="1"/>
        <s v="QoQNI" u="1"/>
        <s v="PSG Part Category" u="1"/>
        <s v=" " u="1"/>
        <s v="YLY Rev by Prod" u="1"/>
        <s v="UTD Plan Rev." u="1"/>
        <s v="AP to Assets Ratio" u="1"/>
        <s v="YTD Rev. by Cust. " u="1"/>
        <s v="Class code類別" u="1"/>
        <s v="客人、客戶" u="1"/>
        <s v="MLY BOD Rev. Diff. Rate" u="1"/>
        <s v="MLY YLY Rev. Diff. Rate" u="1"/>
        <s v="YoYPC" u="1"/>
        <s v="YLY Act BOD Rev Diff Rate" u="1"/>
        <s v="YLY Act Tgt Rev Diff Rate" u="1"/>
        <s v="EMS/JDM" u="1"/>
        <s v="Accumulated Revenue" u="1"/>
        <s v="Valuation" u="1"/>
        <s v="YoYNI" u="1"/>
        <s v="BOD Plan Ship." u="1"/>
        <s v="YLY Act. Tgt. Rev. Diff. " u="1"/>
        <s v="YTD Act. BOD Ship. Diff." u="1"/>
        <s v="LTD" u="1"/>
        <s v="YLY Rev. by Cust. " u="1"/>
        <s v="Accumulated Rate of Return Analysis" u="1"/>
        <s v="Final Score、Total Score、總分" u="1"/>
        <s v="Report Month" u="1"/>
        <s v="地域、Purchasing Org." u="1"/>
        <s v="Act. DLY Ship." u="1"/>
        <s v="PPE" u="1"/>
        <s v="YLY Act. BOD Ship. Diff." u="1"/>
        <s v="Site" u="1"/>
        <s v="YTD Act. BOD Ship. Diff. Rate" u="1"/>
        <s v="YTD Act. Tgt. Rev. Diff. Rate" u="1"/>
        <s v="BOD Plan Rev." u="1"/>
        <s v="Month" u="1"/>
        <s v="Material Group 採購金額比" u="1"/>
        <s v="Series" u="1"/>
        <s v="供應商資料年月" u="1"/>
        <s v="Cash Dividend" u="1"/>
        <s v="YLY Act. Rev. Diff." u="1"/>
        <s v="MLY BOD Ship Diff" u="1"/>
        <s v="MLY YLY Ship Diff" u="1"/>
        <s v="BU" u="1"/>
        <s v="Equity" u="1"/>
        <s v="UTD Plan Rev" u="1"/>
        <s v="Act. DLY Rev." u="1"/>
        <s v="YLY Act. BOD Ship. Diff. Rate" u="1"/>
        <s v="YLY Act. Tgt. Rev. Diff. Rate" u="1"/>
        <s v="YLY Act Tgt Ship Diff " u="1"/>
        <s v="YLY Shipment Only" u="1"/>
        <s v="RDP" u="1"/>
        <s v="YTD Act BOD Rev Diff " u="1"/>
        <s v="YLY Ship Tgt" u="1"/>
        <s v="YTD Act BOD Ship Diff" u="1"/>
        <s v="YTD Act Tgt Ship Diff" u="1"/>
        <s v="Supplier Management" u="1"/>
        <s v="年度實際已投資金額" u="1"/>
        <s v="供應商資料季統計時間" u="1"/>
        <s v="RATE_OF_REV_AND_SHIPT_IN_DIFFERENT_TIME_RATE_OF_RATE Of Shi." u="1"/>
        <s v="MTD Act. Ship." u="1"/>
        <s v="YTD Rev by Cust " u="1"/>
        <s v="Revenue Contribution Achieve Rate" u="1"/>
        <s v="CCC Analysis BG" u="1"/>
        <s v="達交率統計年月" u="1"/>
        <s v="CCC Analysis Entrepreneur" u="1"/>
        <s v="Recognize profit Achieve Rate" u="1"/>
        <s v="Avg Inventory" u="1"/>
        <s v="YLY Act Tgt Rev Diff " u="1"/>
        <s v="收料日期" u="1"/>
        <s v="YLY Act BOD Ship Diff" u="1"/>
        <s v="YLY Act Ship Diff" u="1"/>
        <s v="YTD BOD Rev. " u="1"/>
        <s v="3Y Rev. by Cust." u="1"/>
        <s v="收料統計月份" u="1"/>
        <s v="Revenue contribution" u="1"/>
        <s v="EBO Phase" u="1"/>
        <s v="廠商表現、Cost" u="1"/>
        <s v="MLY Act. Ship." u="1"/>
        <s v="YLY Rev by Cust " u="1"/>
        <s v="PSG 月採購收料紀錄" u="1"/>
        <s v="LTA/MOU Q'ty" u="1"/>
        <s v="Check Date" u="1"/>
        <s v="GTK Qty" u="1"/>
        <s v="MTD Act. Rev." u="1"/>
        <s v="Project Owner" u="1"/>
        <s v="Net Income" u="1"/>
        <s v="BOD Plan Rev" u="1"/>
        <s v="Current Phase" u="1"/>
        <s v="Team Leader" u="1"/>
        <s v="Avg Total Assets" u="1"/>
        <s v="Strategic Clarity" u="1"/>
        <s v="Comment" u="1"/>
        <s v="YTD Act. Ship." u="1"/>
        <s v="MLY Rev Diff Rate" u="1"/>
        <s v="Business Unit，事業單位" u="1"/>
        <s v="MLY BOD Ship. Diff." u="1"/>
        <s v="MLY YLY Ship. Diff." u="1"/>
        <s v="Business Model Viability" u="1"/>
        <s v="EBO Project Number" u="1"/>
        <s v="Avg AR" u="1"/>
        <s v="Posting Date" u="1"/>
        <s v="Est Revenue" u="1"/>
        <s v="Cash and Cash Equivalents" u="1"/>
        <s v="Investment MA Management" u="1"/>
        <s v="Approved Vendor List ID" u="1"/>
        <s v="Avg AP" u="1"/>
        <s v="MLY BOD Plan Rev." u="1"/>
        <s v="MLY Act. Rev." u="1"/>
        <s v="YLY BOD Rev." u="1"/>
        <s v="OTK Qty" u="1"/>
        <s v="AR Turnover Ratio" u="1"/>
        <s v="3Y Rev by Prod" u="1"/>
        <s v="廠商達交率按Vendor排名" u="1"/>
        <s v="Development Duration" u="1"/>
        <s v="Open PO Quantity, Open PO Qty,OPO Qty" u="1"/>
        <s v="YTD BOD Ship." u="1"/>
        <s v="YLY Act. Ship." u="1"/>
        <s v="IEC P/N" u="1"/>
        <s v="Prod. Category" u="1"/>
        <s v="TTP GAP" u="1"/>
        <s v="Target Date" u="1"/>
        <s v="Last Num of Emp" u="1"/>
        <s v="YTD Act. Rev." u="1"/>
        <s v="YTD Act Tgt Rev Diff" u="1"/>
        <s v="MLY BOD Rev Diff Rate" u="1"/>
        <s v="MLY YLY Rev Diff Rate" u="1"/>
        <s v="YLY Act. Rev. " u="1"/>
        <s v="MTD BOD Ship. Ach. Rate" u="1"/>
        <s v="MTD UTD Ship. Ach. Rate" u="1"/>
        <s v="Period" u="1"/>
        <s v="YTD Act. Tgt. Ship. Diff." u="1"/>
        <s v="STD to Assets Ratio" u="1"/>
        <s v="Technology Readiness" u="1"/>
        <s v="3Y Rev by Cust" u="1"/>
        <s v="Revenue Per Capita Analysis" u="1"/>
        <s v="Status" u="1"/>
        <s v="YLY Act. Ship. Diff." u="1"/>
        <s v="Registration Date" u="1"/>
        <s v="Sponsor" u="1"/>
        <s v="YLY BOD Ship." u="1"/>
        <s v="MLY BOD Rev. Diff." u="1"/>
        <s v="MLY YLY Rev. Diff." u="1"/>
        <s v="MLY BOD Ship Diff Rate" u="1"/>
        <s v="MLY YLY Ship Diff Rate" u="1"/>
        <s v="MLY Rev by Cust" u="1"/>
        <s v="AP" u="1"/>
        <s v="RATE_OF_REV_AND_SHIPT_IN_DIFFERENT_TIME_RATE_OF_RATE Of Calcula." u="1"/>
        <s v="UTD Plan Ship" u="1"/>
        <s v="Recognize Profit" u="1"/>
        <s v="YLY Act BOD Rev Diff" u="1"/>
        <s v="B&amp;S Qty" u="1"/>
        <s v="Posting Year " u="1"/>
        <s v="YLY Act. Ship. Diff. Rate" u="1"/>
        <s v="Project milestone" u="1"/>
        <s v="Avg Num of Emp" u="1"/>
        <s v="MTD Act Rev" u="1"/>
        <s v="Plan Month" u="1"/>
        <s v="YLY Act Rev Diff Rate" u="1"/>
        <s v="DOI(Actual)" u="1"/>
        <s v="年度預算" u="1"/>
        <s v="交易模式、buy mode" u="1"/>
        <s v="Num of Emp" u="1"/>
        <s v="AR to Assets Ratio" u="1"/>
        <s v="MoMTIN" u="1"/>
        <s v="Estimate Gross Profit" u="1"/>
        <s v="YLY BOD Rev" u="1"/>
        <s v="YTD BOD Rev " u="1"/>
        <s v="YLY Act Ship Diff Rate" u="1"/>
        <s v="Actual Revenue" u="1"/>
        <s v="Win in the Marketplace" u="1"/>
        <s v="投資/併購目標" u="1"/>
        <s v="MLY Act Rev" u="1"/>
        <s v="YTD BOD Ship" u="1"/>
        <s v="QoQTIN" u="1"/>
        <s v="Shareholding Ratio" u="1"/>
        <s v="YLY Act. Tgt. Ship. Diff. " u="1"/>
        <s v="Team Advisor" u="1"/>
        <s v="P/N Quantity、 Component Qty、Components" u="1"/>
        <s v="MTD Act Ship" u="1"/>
        <s v="MLY YLY Tgt. Rev." u="1"/>
        <s v="BOD Plan Ship" u="1"/>
        <s v="Currency" u="1"/>
        <s v="Lost Year" u="1"/>
        <s v="YTD Act Rev" u="1"/>
        <s v="YTD Act. BOD Rev. Diff. " u="1"/>
        <s v="YTD Tgt. Ship." u="1"/>
        <s v="Total Assets" u="1"/>
        <s v="Project Name" u="1"/>
        <s v="Year" u="1"/>
        <s v="Diff. RATE_AND_HIT_RATE_DATA_OF_REV_AND_RATE_AND_HIT_RATE_DATA_OF_RATE_AND_HIT_RATE_DATA Of. Rate and Hit Rate Data of Rev." u="1"/>
        <s v="MoMAL" u="1"/>
        <s v="YLY BOD Ship" u="1"/>
        <s v="MLY BOD Rev Diff" u="1"/>
        <s v="MLY YLY Rev Diff" u="1"/>
        <s v="Approved Vendor List Name" u="1"/>
        <s v="Diff. RATE_OF_REV_AND_SHIPT_IN_DIFFERENT_TIME_RATE_OF_RATE Of. Rate of Rev." u="1"/>
        <s v="UTD Version" u="1"/>
        <s v="YoYTIN" u="1"/>
        <s v="MLY Act Ship" u="1"/>
        <s v="End Date" u="1"/>
        <s v="Report Year" u="1"/>
        <s v="QoQAL" u="1"/>
        <s v="STD" u="1"/>
        <s v="Entrepreneur" u="1"/>
        <s v="Vers Date" u="1"/>
        <s v="YLY Tgt. Ship." u="1"/>
        <s v="MTD BOD Rev Ach Rate" u="1"/>
        <s v="MTD UTD Rev Ach Rate" u="1"/>
        <s v="Latest Close Month" u="1"/>
        <s v="YTD Tgt. Rev." u="1"/>
        <s v="Remark" u="1"/>
        <s v="Plan Year" u="1"/>
        <s v="YTD Act Ship" u="1"/>
        <s v="MoMGD" u="1"/>
        <s v="Project Description" u="1"/>
        <s v="MoMI" u="1"/>
        <s v="Actual Date" u="1"/>
        <s v="Rate of Return Analysis Entrepreneur" u="1"/>
        <s v="YLY Act. BOD Rev. Diff." u="1"/>
        <s v="Posting Month" u="1"/>
        <s v="YLY Act Rev " u="1"/>
        <s v="YLY Act Rev Diff" u="1"/>
        <s v="QoQGD" u="1"/>
        <s v="YoYAL" u="1"/>
        <s v="YTD Rev by Prod " u="1"/>
        <s v="Estimate Revenue" u="1"/>
        <s v="預算分配季度" u="1"/>
        <s v="YLY Tgt. Rev." u="1"/>
        <s v="Act DLY Rev" u="1"/>
        <s v="YLY Act Ship" u="1"/>
        <s v="QoQI" u="1"/>
        <s v="Cash to Assets Ratio" u="1"/>
        <s v="Delivery" u="1"/>
        <s v="MLY BOD Plan Rev" u="1"/>
        <s v="MLY UTD Plan Rev" u="1"/>
        <s v="YTD Act BOD Ship Diff Rate" u="1"/>
        <s v="YTD Act Tgt Ship Diff Rate" u="1"/>
        <s v="BG" u="1"/>
        <s v="Types of Labor" u="1"/>
        <s v="Accumulated Net Income" u="1"/>
        <s v="BOD Version" u="1"/>
        <s v="GR Gty、 Good Receiving Qty" u="1"/>
        <s v="Funding BU" u="1"/>
        <s v="3Y Rev. by Prod." u="1"/>
        <s v="Sole Qty" u="1"/>
        <s v="Inventory Amount" u="1"/>
        <s v="品質分數、Qiality" u="1"/>
        <s v="MLY Rev. by Prod." u="1"/>
        <s v="MLY BOD Ship. Diff. Rate" u="1"/>
        <s v="MLY YLY Ship. Diff. Rate" u="1"/>
        <s v="YoYGD" u="1"/>
      </sharedItems>
    </cacheField>
    <cacheField name="業務定義" numFmtId="0">
      <sharedItems containsBlank="1" count="726" longText="1">
        <s v="資料標準編號。_x000a_資料項目對應的標準編號。為便於對資料項目的標識和索引，需對資料項目進行統一編號，該編號是資料項目的唯一技術識別碼。"/>
        <s v="資料項目正式負責領域或所屬的主題，僅可列出一個。"/>
        <s v="資料項目分類層級欄位。"/>
        <s v="中文名稱是資料項目的統一中文命名。資料標準中文名稱從業務上區分不同的資料，應易於被資料使用人員理解和識別。_x000a__x000a_"/>
        <s v="英文名稱是資料項目的統一英文命名，主要是根據中文名稱的含義進行英文翻譯。未來可作為資料庫中資料欄位名稱的參考。_x000a_"/>
        <s v="別名是資料的常用名稱或縮寫用詞，是中文名稱以外的業務或技術上針對該資料項目的常用名稱。例如：資料在主要源系統中使用的名稱、業務人員使用的常用名。用於説明業務部門快速查找、理解、使用資料標準。"/>
        <s v="業務定義是對該資料項目業務含義、相關業務情境和場景的詳細描述。_x000a_"/>
        <s v="對資料項目所需要遵循的業務規則的詳細描述，例如使用的業務場景、計算方法和編碼規則等內容的具體描述。"/>
        <s v="資料項目的類型"/>
        <s v="資料項目對應的群組名稱"/>
        <s v="資料項目若為依據業務規則新增的資料項目，關聯項目需填寫公式項目組成結果"/>
        <s v="資料安全分級"/>
        <s v="資料類別是根據資料的業務定義、業務規則和常見表現形式定義其所採用的資料類型。資料類別包括：數值類、金額類、編碼類、代碼類、註記類、文本類、比例類、日期類、時間類、日期時間類。"/>
        <s v="資料類型為“代碼類”的資料項目的代碼編碼取值。_x000a_"/>
        <s v="需討論項目"/>
        <s v="負責制定該資料標準的部門。"/>
        <s v="負責制定該資料標準的人員姓名。"/>
        <s v="落實於報表平台時建置意見、所需要注意事項或限制事宜"/>
        <s v="對資料項目的資料項目來源，在資料庫或報表中，填寫主要的來源系統"/>
        <s v="對資料項目的資料項目來源，在資料庫或報表中，資料來源的表格名稱"/>
        <s v="對資料項目的資料項目來源，在資料庫或報表中，資料來源的欄位名稱"/>
        <s v="對資料項目的資料來源欄位做特殊的取值規則"/>
        <s v="參考資源"/>
        <s v="制定依據"/>
        <s v="相關標準"/>
        <s v="制定依據描述資料標準的業務依據來源，包括但不限於國家法律法規、國家標準、行業標準、外部監管要求、國際標準、國外先進標準、企業內部制度和系統規範、行業慣例等。"/>
        <s v="填寫資料項目的填寫者"/>
        <s v="補充 [業務規則] 使用, 當 [業務規則] 中有項規則, 其中有公式項的部份可抽取到本欄位補充說明"/>
        <s v="連接參考資料"/>
        <s v="當地名稱"/>
        <s v="標準更新來源"/>
        <s v="負責BG"/>
        <s v="更新任務編號"/>
        <m u="1"/>
        <s v="需求計畫達成率的時間範圍" u="1"/>
        <s v="BU1: _x000a_HP RDP : HP客戶提供之當月出貨計畫_x000a_HP LT FCST: PSG HP客戶提供之長期需求預測_x000a__x000a_BU2:_x000a_FCST: PSG客戶提供之需求計畫_x000a_ASUS LT FCST: PSG ASUS 客戶提供之長期需求預測" u="1"/>
        <s v="原料成本比例" u="1"/>
        <s v="主要客戶名稱" u="1"/>
        <s v="實際與預估和董事會預估出貨量差異率" u="1"/>
        <s v="每月預估營業收入" u="1"/>
        <s v="年初至今實際和目標營業收入差異率" u="1"/>
        <s v="區間內累計已與廠商簽訂之LTA/MOU材料數量" u="1"/>
        <s v="執行中詢價細節" u="1"/>
        <s v="製造站點代碼_x000a_PCA: AOI​,ICT​,SA F/T​_x000a_System: FA F/T, Run-in, D/L​" u="1"/>
        <s v="實際和目標營業收入達成率" u="1"/>
        <s v="人均營業利益" u="1"/>
        <s v="分析客户提货订单的数量占生产订单数量的比例, 使用散点图和趋势图两种图表展示" u="1"/>
        <s v="對各投資併購標的的股權佔比" u="1"/>
        <s v="產品直通率目標" u="1"/>
        <s v="專案收益率" u="1"/>
        <s v="年度出貨量差異率" u="1"/>
        <s v="每月實際和目標出貨量差異" u="1"/>
        <s v="該料號尚未結單之PO，所有尚未交料的總數量" u="1"/>
        <s v="依客戶與事業部代碼呈現年初至今營業收入與出貨達成狀況" u="1"/>
        <s v="重要主階品項屬性" u="1"/>
        <s v="實際和目標出貨量差異率" u="1"/>
        <s v="塑膠PC年度漲跌幅" u="1"/>
        <s v="實際和預估營業收入差異率" u="1"/>
        <s v="應收周轉天數" u="1"/>
        <s v="PDM裡經過新廠商評鑑管理辦法承認之合格供應商代號" u="1"/>
        <s v="企業英文名稱" u="1"/>
        <s v="已GR過帳之材料採買金額" u="1"/>
        <s v="由SQE按Incoming、Material Issue、Quality Peformance進行評分，分數呈現在每月發出重慶廠區厂商票期成績。_x000a_分數部分若選特定一季直接出現該季資料，若選多季時則呈現最差的分數" u="1"/>
        <s v="EBO專案營收紀錄表" u="1"/>
        <s v="需求計畫達成失准專案明細" u="1"/>
        <s v="System各個檢查站不良數總和 (FPY)" u="1"/>
        <s v="投資併購目標註記" u="1"/>
        <s v="長期借款金額" u="1"/>
        <s v=" 1-(System所有不良數/System秤重站投入數)  (FPY)" u="1"/>
        <s v="里程碑 預計達成日期" u="1"/>
        <s v="實際和董事會預估營業收入達成率" u="1"/>
        <s v="BU2:_x000a_Asus BS分量: ASUS客戶提供之當月客供料件供應計畫" u="1"/>
        <s v="報酬率" u="1"/>
        <s v="失敗原因代碼" u="1"/>
        <s v="存貨周轉天數" u="1"/>
        <s v="倫敦-鎳金屬年度漲跌幅" u="1"/>
        <s v="PSG 事業處" u="1"/>
        <s v="EBO 團隊顧問" u="1"/>
        <s v="PSG 廠區" u="1"/>
        <s v="依使用者選定 連接器 或散熱模組 或 電路板  或  Set組裝件之次階品項部品 ，顯示所選定次階品項部品對應的Part Category 訊息" u="1"/>
        <s v="PSG 產品系列" u="1"/>
        <s v="每月營業收入與出貨董事會預估資料" u="1"/>
        <s v="EBO 專案里程碑紀錄日期" u="1"/>
        <s v="備註" u="1"/>
        <s v="EBO 專案" u="1"/>
        <s v="不良類型: _x000a_- All defect 所有不良, Design, Process, Material, Others" u="1"/>
        <s v="EBO 專案贊助人" u="1"/>
        <s v="年初至今實際和董事會預估營業收入差異率" u="1"/>
        <s v="實際和目標營業收入差異" u="1"/>
        <s v="累計專案銷貨收入" u="1"/>
        <s v="與此 Vendor 購買的料號數中，Sole Source 有多少個料號，亦即無法導替代料之料號數量。_x000a_若選特定一季直接出現該季數字，若選多季則出現最新一季的數字" u="1"/>
        <s v="關鍵零件交貨紀錄 " u="1"/>
        <s v="子階成本分類" u="1"/>
        <s v="以每週二的DOI 實際天數為當週DOI 實際天數" u="1"/>
        <s v="年初至今出貨目標" u="1"/>
        <s v="年初至今累積出貨量" u="1"/>
        <s v="客戶提供需求預測之時間版本" u="1"/>
        <s v="產品事業部門名稱" u="1"/>
        <s v="不同時間區間實際營收出貨差異率資料" u="1"/>
        <s v="實際營收及毛利的幣別" u="1"/>
        <s v="Class code大類名稱" u="1"/>
        <s v="每月營業收入與出貨實際資料" u="1"/>
        <s v="最新每月預估營業收入" u="1"/>
        <s v="資料上傳日期" u="1"/>
        <s v="計畫專案階段開始時間" u="1"/>
        <s v="雛型設計開始年度" u="1"/>
        <s v="EBO 現階段的商模可行性，以紅綠黃表示進度現況" u="1"/>
        <s v="EBO 現階段的市場確佔度，以紅綠黃表示進度現況" u="1"/>
        <s v="EBO 現階段的技術成熟度，以紅綠黃表示進度現況" u="1"/>
        <s v="EBO 現階段的策略清晰度，以紅綠黃表示進度現況" u="1"/>
        <s v="實際產品營收" u="1"/>
        <s v="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事業群代碼" u="1"/>
        <s v="產品型態分類" u="1"/>
        <s v="平均總資產" u="1"/>
        <s v=" 1-(System各站待修不良數總和/System秤重站投入數) (Yield)" u="1"/>
        <s v="員工結構代碼" u="1"/>
        <s v="實際與預估營收出貨差異率和達成率資料" u="1"/>
        <s v="ROA" u="1"/>
        <s v="詢價成功細節" u="1"/>
        <s v="EBO專案的資助比率" u="1"/>
        <s v="ROE" u="1"/>
        <s v="分析實際出貨情况" u="1"/>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u="1"/>
        <s v="產品不良率明細分析" u="1"/>
        <s v="需求計畫達成資料畫面註解" u="1"/>
        <s v="BU1 計算已收訂單數量占需求計畫數量的比例_x000a_BU2 計算每個產品已收提貨訂單的數量占已收生產訂單數量的比例" u="1"/>
        <s v="廠商材料LTA/MOU數量與實際SAP GR 數量的比較。以圓餅圖與曲線直線圖呈現，並列出具體數字_x000a_*YTD Fill Rate=Acc. SAP GR Q’ty/Acc. LTA MOU Q’ty" u="1"/>
        <s v="RDP, LT FSCT, FCST, BS 分量, 當月FCST" u="1"/>
        <s v="詢價狀態" u="1"/>
        <s v="交貨地在台灣或大陸" u="1"/>
        <s v="各個檢查站待修不良數" u="1"/>
        <s v="Critical Part 廠商達交率分析" u="1"/>
        <s v="1-(站點待修不良數/System秤重站或PCA SA_15站投入數)" u="1"/>
        <s v="連續月紐約黃金年度漲跌幅" u="1"/>
        <s v="資產重點項目金額" u="1"/>
        <s v="年初至今營業收入目標" u="1"/>
        <s v="每月實際和預估出貨量率" u="1"/>
        <s v="Material Catalog" u="1"/>
        <s v="年度實際與預估和董事會預估營業收入差異率" u="1"/>
        <s v="每月專案出貨量" u="1"/>
        <s v="客人提供的，應該就是完整的Shipment" u="1"/>
        <s v="需求計畫類型ID" u="1"/>
        <s v="營業利益" u="1"/>
        <s v="PSG 客戶主檔" u="1"/>
        <s v="展出達交率低於90%的料號明細，包含料號、Descritpion、每月及每季的MOU/LTA與SAP GR數量" u="1"/>
        <s v="每周產品良率" u="1"/>
        <s v="倫敦-鎳金屬較上個月漲跌幅" u="1"/>
        <s v="各投資標的每季財務業務說明" u="1"/>
        <s v="站點良率目標對照" u="1"/>
        <s v="報表欲檢視的採購金額區間長度，最短為月，抓取資料為SAP GR Date，" u="1"/>
        <s v="累計專案利益" u="1"/>
        <s v="呈現不同庫存區域對應的庫存水位與DOI狀況" u="1"/>
        <s v="投資可能性" u="1"/>
        <s v="下單廠商名稱，亦即Vendor code的廠商代碼" u="1"/>
        <s v="年度出貨量差異" u="1"/>
        <s v="EBO 專案實際毛利" u="1"/>
        <s v="平均員工人數" u="1"/>
        <s v="當年度累積 ROA" u="1"/>
        <s v="各檢查站良率目標" u="1"/>
        <s v="專案利益率" u="1"/>
        <s v="畫面註解ID" u="1"/>
        <s v="倫敦-錫金屬季度漲跌幅" u="1"/>
        <s v="與此 Vendor 購買 Components 種類中英業達自選料之料號數" u="1"/>
        <s v="年初至今累積營業收入" u="1"/>
        <s v="每週最新版本月預估營業收入" u="1"/>
        <s v="現金及約當現金金額" u="1"/>
        <s v="PDM裡經過新廠商評鑑管理辦法承認之合格供應商" u="1"/>
        <s v="各事業處所負責的機種類別, 如2021-800, 2022-1000,  AIO, Tablet" u="1"/>
        <s v="預估營收 (百萬台幣)" u="1"/>
        <s v="CCC 相關指標量值" u="1"/>
        <s v="依產品呈現年度營業收入與出貨達成狀況" u="1"/>
        <s v="產品家族" u="1"/>
        <s v="生產力分析指標類別" u="1"/>
        <s v="匯率有效時間起" u="1"/>
        <s v="失敗原因內容" u="1"/>
        <s v="EBO 專案自登錄日期起的發展時間" u="1"/>
        <s v="營收出貨結帳月份" u="1"/>
        <s v="去年同期原料期貨價格" u="1"/>
        <s v="預估產品家族淨利率" u="1"/>
        <s v="每月實際和目標出貨量差異率" u="1"/>
        <s v="主導EBO專案的組織" u="1"/>
        <s v="產品視野" u="1"/>
        <s v="廠區下區分不同客戶或產品生產工廠的廠別代碼" u="1"/>
        <s v="RDP, LT FSCT, FCST, BS 分量" u="1"/>
        <s v="營業收入" u="1"/>
        <s v="原料期貨種類" u="1"/>
        <s v="需求日期為每個預測區間起始日，若為實際收單為實際收單日期、若為需求計畫為需求計畫日期" u="1"/>
        <s v="負債重點項目金額" u="1"/>
        <s v="Pur Org.下的廠區" u="1"/>
        <s v="達交率按PartNo排名" u="1"/>
        <s v="年初至今實際和目標出貨量差異率" u="1"/>
        <s v="產品系列首批出貨開始日期資料" u="1"/>
        <s v="SAP GR Qty除以LTA/MOU Q'ty" u="1"/>
        <s v="BS分量與當月FCST差異比例" u="1"/>
        <s v="專案階段時程資料" u="1"/>
        <s v="每月實際和年度目標出貨量差異" u="1"/>
        <s v="由Quality、Cost與Delivery三項成績進行加權計算總分" u="1"/>
        <s v="達交率按Vendor排名" u="1"/>
        <s v="預計可能投資額(H)佔年度投資預算餘額比率" u="1"/>
        <s v="董事會預估版本日期" u="1"/>
        <s v="現金循環週期同業及事業群比較" u="1"/>
        <s v="EBO 階段備註" u="1"/>
        <s v="EBO 專案的名稱" u="1"/>
        <s v="BS分量與當月FCST比率" u="1"/>
        <s v="版本一預測比較類型名稱：RDP, LT FSCT, FCST, BS 分量" u="1"/>
        <s v="EBO 專案營收計畫月" u="1"/>
        <s v="預估營收" u="1"/>
        <s v="每月專案材料成本" u="1"/>
        <s v="資產重點項目佔總資產比例" u="1"/>
        <s v="年度董事會預估營業收入" u="1"/>
        <s v="事業群" u="1"/>
        <s v="累計專案銷貨成本" u="1"/>
        <s v="投資預算分配季度" u="1"/>
        <s v="System各個檢查站待修不良數總和" u="1"/>
        <s v="投資標的淨利" u="1"/>
        <s v="實際和預估出貨量差異率" u="1"/>
        <s v="專案時程分布總覽" u="1"/>
        <s v="各個檢查站不良數" u="1"/>
        <s v="接單方式" u="1"/>
        <s v="存貨周轉率" u="1"/>
        <s v="每月專案生產營運成本" u="1"/>
        <s v="版本二需求計畫類型名稱：RDP, LT FSCT, FCST,  當月FCST" u="1"/>
        <s v="當年度累積 ROE" u="1"/>
        <s v="每月實際和董事會預估出貨量差異率" u="1"/>
        <s v="產品事業部門" u="1"/>
        <s v="散熱模組下一季漲跌幅" u="1"/>
        <s v="由SQE按Incoming、Material Issue、Quality Peformance進行評分，分數呈現在每月發出重慶廠區厂商票期成績" u="1"/>
        <s v="版本日期" u="1"/>
        <s v="系列應用客戶清單" u="1"/>
        <s v="各檢查站直通率目標" u="1"/>
        <s v="BU1比較項目： RDP vs. RDP/ LT FCST vs. LT FCST_x000a_BU2比較項目：FCST vs. FCST/ LT FCST vs. LT FCST/  BS分量 vs. 當月FCST" u="1"/>
        <s v="不良類型目標對照" u="1"/>
        <s v="年度營業收入差異" u="1"/>
        <s v="依持股比率認列投資標的獲利" u="1"/>
        <s v="生產工廠下區分不同客戶或產品生產的廠區代碼" u="1"/>
        <s v="使用者可選擇 顯示資料的時間軸" u="1"/>
        <s v="連續月紐約黃金季度漲跌幅" u="1"/>
        <s v="專案每月銷售數量" u="1"/>
        <s v="市場產品型態分類_x000a_- NB, DT, Docking" u="1"/>
        <s v="每月實際和年度目標營業收入差異率" u="1"/>
        <s v="實際和預估營業收入差異" u="1"/>
        <s v="個人電腦事業群之需求計畫版本比較資料" u="1"/>
        <s v="財務會計主檔_員工結構相關" u="1"/>
        <s v="目標幣別" u="1"/>
        <s v="年初至今實際和目標營業收入差異" u="1"/>
        <s v="BU1 惠普客戶累計當月有效訂單" u="1"/>
        <s v="最新結算月份" u="1"/>
        <s v="年度實際和預估出貨量" u="1"/>
        <s v="資助EBO專案的事業群" u="1"/>
        <s v="供應商績效主檔" u="1"/>
        <s v="Accumulated Revenue (百萬台幣)" u="1"/>
        <s v="Site Name" u="1"/>
        <s v="實際每日營業收入" u="1"/>
        <s v="報酬率同業比較" u="1"/>
        <s v="專案關鍵要素的簡短描述" u="1"/>
        <s v="年度實際營業收入" u="1"/>
        <s v="負債重點項目佔總資產比例" u="1"/>
        <s v="MD BU2 ASUS BS分量與當月FCST 比較" u="1"/>
        <s v="每月實際和董事會預估營業收入差異率" u="1"/>
        <s v="資助EBO專案的事業單位" u="1"/>
        <s v="投資預算分配總表" u="1"/>
        <s v="投資主檔" u="1"/>
        <s v="應付帳款及票據金額" u="1"/>
        <s v="依產品呈現年初至今營業收入與出貨達成狀況" u="1"/>
        <s v="EBO 階段開始日期" u="1"/>
        <s v="實際銷售數量" u="1"/>
        <s v="倫敦-鋁金屬年度漲跌幅" u="1"/>
        <s v="人均產值及人均營業利益事業群比較" u="1"/>
        <s v="計畫專案階段結束時間" u="1"/>
        <s v="供應商資料年月" u="1"/>
        <s v="是否獨立料" u="1"/>
        <s v="產品驗證開始日期" u="1"/>
        <s v="年度實際與預估和目標出貨量差異率" u="1"/>
        <s v="塑膠PC較上個月漲跌幅" u="1"/>
        <s v="各個檢查站投入數" u="1"/>
        <s v="Class Code 四碼數字加上&quot;-&quot;再加上對應的Materical Group" u="1"/>
        <s v="各事業處所負責的業務及客戶" u="1"/>
        <s v="投資標的營收貢獻達成率" u="1"/>
        <s v="週別" u="1"/>
        <s v="每月實際出貨量" u="1"/>
        <s v="平均存貨" u="1"/>
        <s v="成功詢價機種年度出貨量" u="1"/>
        <s v="年初至今實際和董事會預估出貨量差異率" u="1"/>
        <s v="PSG BU1的不同業務種類 For HP" u="1"/>
        <s v="所有材料按採購單位區分為EE(電子)與ME(機構)兩大類" u="1"/>
        <s v="所有材料按採購單位區分為EE(電子)與ME(機構)兩大類，分類與PDM上材料標註" u="1"/>
        <s v="版本二預測比較類型名稱：RDP, LT FSCT, FCST, BS 分量" u="1"/>
        <s v="年度實際與預估和董事會預估出貨量差異" u="1"/>
        <s v="投資併購目標" u="1"/>
        <s v="每月實際和預估營業收入差異" u="1"/>
        <s v="每月人工與其他成本" u="1"/>
        <s v="每月董事會預估出貨量" u="1"/>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u="1"/>
        <s v="EBO 專案營收年" u="1"/>
        <s v="System各個檢查站不良數總和" u="1"/>
        <s v="供應商主檔" u="1"/>
        <s v="P/L 更新日期" u="1"/>
        <s v="年度營業收入差異率" u="1"/>
        <s v="整體產品良率" u="1"/>
        <s v="每月營業收入預估資料by客戶" u="1"/>
        <s v="量產評估開始日期" u="1"/>
        <s v="與此 Vendor 購買料號數中，B&amp;S 材料之料號數量。_x000a_若選特定一季直接出現該季數字，若選多季則出現最新一季的數字" u="1"/>
        <s v="幣別" u="1"/>
        <s v="PSG不同客戶之名稱" u="1"/>
        <s v="EBO 專案進度紀錄表" u="1"/>
        <s v="投資項目" u="1"/>
        <s v="實際收入成本與銷貨相關資訊" u="1"/>
        <s v="上方區域上限" u="1"/>
        <s v="年度實際與預估和目標營業收入差異率" u="1"/>
        <s v="由buyer按交期管裡、稽核扣分、違反流程與Service進行綜合評分，分數呈現在每月發出重慶廠區厂商票期成績" u="1"/>
        <s v="鐵礦砂 季度漲跌幅" u="1"/>
        <s v="資助EBO專案的結束日期" u="1"/>
        <s v="EBO 專案里程碑備註" u="1"/>
        <s v="塑膠射出下一季漲跌幅" u="1"/>
        <s v="依產品呈現月營業收入與出貨達成狀況" u="1"/>
        <s v="詢價達成率" u="1"/>
        <s v="EBO專案進入Candidate Phase日期" u="1"/>
        <s v="月初至今實際和最新每月預估出貨量達成率" u="1"/>
        <s v="EBO 專案資助管理" u="1"/>
        <s v="整體產品良率目標" u="1"/>
        <s v="年度實際已投資金額" u="1"/>
        <s v="供應商資料季統計時間" u="1"/>
        <s v="上方區域下限" u="1"/>
        <s v="各不良原因/檢查站投入數" u="1"/>
        <s v="各事業處所負責的客戶" u="1"/>
        <s v="事業處性質" u="1"/>
        <s v="區間內累計承諾交貨的SAP收料數量" u="1"/>
        <s v="每月實際和目標營業收入差異" u="1"/>
        <s v="預估產品家族成本" u="1"/>
        <s v="上期原料期貨價格" u="1"/>
        <s v="失準比率" u="1"/>
        <s v="達交率統計年月" u="1"/>
        <s v="累計產品系列收入" u="1"/>
        <s v="塑膠機殼-塑膠-總成本比例" u="1"/>
        <s v="年度實際與預估和目標出貨量差異" u="1"/>
        <s v="年度實際與預估和董事會預估出貨量差異率" u="1"/>
        <s v="PSG BU2的產品系列名稱:_x000a_FX516, Strix_2021, Strix_2022, GA401R, GA402, GA503, GC31, GC32, GU603, GU603Z, GV301, GV301R, GX703, NR2201, NR2202, NR2203" u="1"/>
        <s v="倫敦-銅金屬年度漲跌幅" u="1"/>
        <s v="DOI 目標天數參數檔" u="1"/>
        <s v="月初至今實際和目標營業收入達成率" u="1"/>
        <s v="產品系列" u="1"/>
        <s v="系統整合開始日期" u="1"/>
        <s v="預估營收及毛利的幣別" u="1"/>
        <s v="倫敦-鋁金屬較上個月漲跌幅" u="1"/>
        <s v="紀錄日期" u="1"/>
        <s v="實際和董事會預估出貨量差異" u="1"/>
        <s v="事業處名稱" u="1"/>
        <s v="監控客戶提貨訂單的數量占生產訂單數量的比例" u="1"/>
        <s v="分析客戶提貨訂單的數量占生產訂單數量的比例, 使用散點圖和趨勢圖兩種圖表展示" u="1"/>
        <s v="主階品項市場價格波動分析" u="1"/>
        <s v="每周產品不良率" u="1"/>
        <s v="產品事業部門別名" u="1"/>
        <s v="BU2 華碩客戶提貨需求數量, 通過EDI 940指令傳送至英業達系統" u="1"/>
        <s v="BU2 華碩客戶訂單需求數量, 通過EDI 850指令傳送至英業達系統" u="1"/>
        <s v="匯率有效時間訖" u="1"/>
        <s v="每月實際和董事會預估營業收入差異" u="1"/>
        <s v="月初至今實際和董事會預估出貨量達成率" u="1"/>
        <s v="里程碑 實際達成日期" u="1"/>
        <s v="PSG 工廠廠區" u="1"/>
        <s v="鐵礦砂 年度漲跌幅" u="1"/>
        <s v="倫敦-鎳金屬季度漲跌幅" u="1"/>
        <s v="EBO 團隊領導" u="1"/>
        <s v="EBO 專案里程碑說明" u="1"/>
        <s v="當年累積報酬率" u="1"/>
        <s v="Class code下之細項分類，PSG Part Category尚待重新進行有交易料號之治理，相對於EBG Part Category" u="1"/>
        <s v="System各個檢查站待修不良數總和(Yield)" u="1"/>
        <s v="累計材料成本" u="1"/>
        <s v="首批出貨開始日期" u="1"/>
        <s v="判斷資料項目為實際值或是預測值" u="1"/>
        <s v="匯率主檔" u="1"/>
        <s v="產品生產數量" u="1"/>
        <s v="已與廠商簽訂之LTA/MOU材料數量" u="1"/>
        <s v="年度目標的月營業收入與出貨資料" u="1"/>
        <s v="判斷庫存截止日為日、週、月、年" u="1"/>
        <s v="廠區性質" u="1"/>
        <s v="企業員工統計" u="1"/>
        <s v="PSG 產品家族" u="1"/>
        <s v="週級別" u="1"/>
        <s v="年初至今實際和董事會預估營業收入差異" u="1"/>
        <s v="整體產品良率分析" u="1"/>
        <s v="雛型設計開始日期" u="1"/>
        <s v="企業代碼" u="1"/>
        <s v="分析實際出貨情況" u="1"/>
        <s v="次階品項月度漲跌幅" u="1"/>
        <s v="根據不同庫存可控度，追蹤現行以及歷史庫存水位及DOI數值_庫存區域" u="1"/>
        <s v="BU1 HP客戶提供之當月出貨計畫_x000a_BU2 華碩客戶提貨需求數量, 通過EDI 940指令傳送至英業達系統" u="1"/>
        <s v="每日營業收入與出貨實際資料" u="1"/>
        <s v="PSG BU2的不同代工模式 For ASUS" u="1"/>
        <s v="由buyer按交期管裡、稽核扣分、違反流程與Service進行綜合評分，分數呈現在每月發出重慶廠區厂商票期成績。_x000a_分數部分若選特定一季直接出現該季資料，若選多季時則呈現最差的分數" u="1"/>
        <s v="應付帳款周轉率" u="1"/>
        <s v="PSG 工廠廠別" u="1"/>
        <s v="A廠商材料LTA/MOU數量與實際SAP GR 數量的比較。以圓餅圖與曲線直線圖呈現，並列出具體數字" u="1"/>
        <s v="每月預估出貨量" u="1"/>
        <s v="每月專案銷貨收入" u="1"/>
        <s v="依客戶與事業部代碼呈現近三年營業收入與出貨達成狀況" u="1"/>
        <s v="由系列使用清單對映客戶名稱以 &quot;,&quot; 分隔，會有一個或多個" u="1"/>
        <s v="年初至今董事會預估營業收入" u="1"/>
        <s v="英業達料號" u="1"/>
        <s v="EBO 專案營收計畫年" u="1"/>
        <s v="各不良類型數量" u="1"/>
        <s v="實際和董事會預估營業收入差異率" u="1"/>
        <s v="與此 Vendor 購買料號數中客戶指定料之料號數。_x000a_若選特定一季直接出現該季數字，若選多季則出現最新一季的數字" u="1"/>
        <s v="塑膠機殼-塑膠-購價成本比例" u="1"/>
        <s v="連續月紐約黃金較上個月漲跌幅" u="1"/>
        <s v="預計可能投資額" u="1"/>
        <s v="存貨佔總資產比例" u="1"/>
        <s v="各產品需求計畫達成失准區域" u="1"/>
        <s v="實際和董事會預估出貨量達成率" u="1"/>
        <s v="員工結構" u="1"/>
        <s v="股東權益" u="1"/>
        <s v="上一期員工人數" u="1"/>
        <s v="倫敦-銅金屬較上個月漲跌幅" u="1"/>
        <s v="判斷資料項目以年或是季的角度檢視" u="1"/>
        <s v="版本數量差異" u="1"/>
        <s v="分析董事會出貨目標達成情況" u="1"/>
        <s v="庫存金額需換算成百萬台幣" u="1"/>
        <s v="年度實際與預估和目標營業收入差異" u="1"/>
        <s v="專案階段主檔" u="1"/>
        <s v="BU1比較項目： RDP vs. RDP/ LT FCST vs. LT FCST_x000a_BU2比較項目：FCST vs. FCST/ FCST vs. LT FCST/ LT FCST vs. LT FCST/ FCST vs. BS分量" u="1"/>
        <s v="已GR過帳之材料總採買金額" u="1"/>
        <s v="每月營業收入與出貨預估資料" u="1"/>
        <s v="將資料拆分為 Forecast or Shipment" u="1"/>
        <s v="從各種採購模式與分類檢視材料採買金額的分布狀況" u="1"/>
        <s v="產品系列總體淨利率" u="1"/>
        <s v="各事業處所負責的機種類別800S,1000S,_x000a_AIO,Tablet" u="1"/>
        <s v="客戶識別碼" u="1"/>
        <s v="資料來源" u="1"/>
        <s v="月初至今實際和目標出貨量達成率" u="1"/>
        <s v="產品系列每月收入" u="1"/>
        <s v="系列狀態" u="1"/>
        <s v="最新預估版本日期" u="1"/>
        <s v="Pur Org.下的廠區_x000a_與客戶的對應關係如下:_x000a_TP02與CP60對應至HP_x000a_CP62對應至Dyna_x000a_CP65對應至Tiny_x000a_CP69對應至ASUS" u="1"/>
        <s v="判斷資料項目以年/季的角度檢視" u="1"/>
        <s v="SAP收料數量" u="1"/>
        <s v="需求計畫版本" u="1"/>
        <s v="詢價結束年度" u="1"/>
        <s v="投資併購管理" u="1"/>
        <s v="由Quality、Cost與Delivery三項成績進行加權計算總分。_x000a_分數部分若選特定一季直接出現該季資料，若選多季時則呈現最差的分數" u="1"/>
        <s v="計畫月份 " u="1"/>
        <s v="應收帳款周轉率" u="1"/>
        <s v="實際與預估和董事會預估出貨量差異" u="1"/>
        <s v="畫面註解" u="1"/>
        <s v="總資產金額" u="1"/>
        <s v="PDM裡各料號編碼規則的前四碼" u="1"/>
        <s v="PSG BU1的不同產品類別:_x000a_NB: 筆記本電腦_x000a_DT: 臺式電腦主機/桌上型個人電腦_x000a_Docking: 筆記本電腦擴充座_x000a__x000a_PSG BU2的不同產品類別:_x000a_NB: 筆記本電腦" u="1"/>
        <s v="員工人數" u="1"/>
        <s v="生產力分析指標量值" u="1"/>
        <s v="預估產品家族營收" u="1"/>
        <s v="年初至今實際和目標出貨量差異" u="1"/>
        <s v="財務會計主檔" u="1"/>
        <s v="版本一需求計畫類型名稱：RDP, LT FSCT, FCST, BS 分量" u="1"/>
        <s v="BU2:_x000a_Asus 當月 FCST: ASUS客戶提供之每月最後一版需求計畫" u="1"/>
        <s v="企業中文名稱" u="1"/>
        <s v="產品不良率明細" u="1"/>
        <s v="計畫年度 " u="1"/>
        <s v="實際毛利 (百萬台幣)" u="1"/>
        <s v="詢價結束日期" u="1"/>
        <s v="DOI 主檔" u="1"/>
        <s v="預計可能投資額(H)" u="1"/>
        <s v="專案銷量達成率" u="1"/>
        <s v="原料期貨月度漲跌幅" u="1"/>
        <s v="EBO 專案的最新階段" u="1"/>
        <s v="計算月份" u="1"/>
        <s v="BS 供應月份" u="1"/>
        <s v="應付帳款天數" u="1"/>
        <s v="EBO 階段" u="1"/>
        <s v="累計產品系列成本" u="1"/>
        <s v="EBO 階段結束日期" u="1"/>
        <s v="投資預算管控總表" u="1"/>
        <s v="結算年度" u="1"/>
        <s v="應用客戶清單" u="1"/>
        <s v="平均應收帳款" u="1"/>
        <s v="重要主階品項屬性維度" u="1"/>
        <s v="與此 Vendor 購買 Components 種類中客戶指定料之料號數" u="1"/>
        <s v="PSG這段時間跟該廠商交易多少料號數。_x000a_若選特定一季直接出現該季數字，若選多季則出現最新一季的數字" u="1"/>
        <s v="實際淨利率" u="1"/>
        <s v="客戶名稱，各BU與各客人需進行分析交易金額的主體_x000a_與廠區的對應關係如下:_x000a_HP對應至TP02與CP60_x000a_Dyna對應至CP62_x000a_ASUS對應至CP69_x000a_Tiny對應至CP65" u="1"/>
        <s v="累計專案銷貨數量" u="1"/>
        <s v="累計專案出貨量" u="1"/>
        <s v="應付帳款及票據占總資產比例" u="1"/>
        <s v="主階品項月度漲跌幅" u="1"/>
        <s v="庫存主檔" u="1"/>
        <s v="專案開發年度" u="1"/>
        <s v="STD BU2 ASUS BS分量與當月FCST 比較" u="1"/>
        <s v="計算年度" u="1"/>
        <s v="當年度累計稅後淨利" u="1"/>
        <s v="需求計畫類型" u="1"/>
        <s v="RDP, LT FSCT, FCST, BS 分量, 每月最後一版FCST" u="1"/>
        <s v="財報結算日" u="1"/>
        <s v="營收出貨結帳日期" u="1"/>
        <s v="與此 Vendor 購買 Components 種類中B&amp;S 材料之料號數。_x000a_若選特定一季直接出現該季數字，若選多季則出現最新一季的數字" u="1"/>
        <s v="與此 Vendor 購買 Components 種類中英業達自選料之料號數。_x000a_若選特定一季直接出現該季數字，若選多季則出現最新一季的數字" u="1"/>
        <s v="比較不同版本需求計畫之間的差異" u="1"/>
        <s v="決策評審點結果" u="1"/>
        <s v="每月實際和董事會預估出貨量差異" u="1"/>
        <s v="原物料分析, 每月 金、銅、鋁、錫、鎳、鐵礦砂、PC原物料行情" u="1"/>
        <s v="業務大類" u="1"/>
        <s v="僅年度銷量分析用標記" u="1"/>
        <s v="年度實際和預估營業收入" u="1"/>
        <s v="展示當月董事會時設定的出貨目標" u="1"/>
        <s v="應收帳款淨額金額" u="1"/>
        <s v="1-(站點不良數/System秤重站或PCA SA_15站投入數)" u="1"/>
        <s v="匯率類型" u="1"/>
        <s v="人均產值" u="1"/>
        <s v="承諾交貨的SAP收料數量" u="1"/>
        <s v="當年度BP針對投資併購事業的實際投資金額" u="1"/>
        <s v="EBO 專案里程碑完成進度 (%)" u="1"/>
        <s v="產品良率目標" u="1"/>
        <s v="Sub Material Catalog" u="1"/>
        <s v="存貨金額_x000a_" u="1"/>
        <s v="沖壓品下一季漲跌幅" u="1"/>
        <s v="EBO 專案實際營收" u="1"/>
        <s v="月初至今實際出貨量" u="1"/>
        <s v="實際和目標出貨量差異" u="1"/>
        <s v="各事業處" u="1"/>
        <s v="P/L 月份" u="1"/>
        <s v="主階品項市場價格波動訊息" u="1"/>
        <s v="每月材料收料總金額與總數量，可從各種採購模式與分類檢視每月份的材料採買金額與數量" u="1"/>
        <s v="材料細項" u="1"/>
        <s v="應收帳款天數" u="1"/>
        <s v="年度投資預算" u="1"/>
        <s v="產品規劃周期" u="1"/>
        <s v="倫敦-錫金屬年度漲跌幅" u="1"/>
        <s v="替代群組編碼" u="1"/>
        <s v="EBO 專案管理" u="1"/>
        <s v="BU1 RDP Shipment" u="1"/>
        <s v="連接器下一季漲跌幅" u="1"/>
        <s v="整體產品良率超標說明" u="1"/>
        <s v="製造站點代碼_x000a_PCA: AOI​,ICT​,SA F/T​_x000a_System: Diagnostic, FA F/T, Run-in​" u="1"/>
        <s v="版本差異比例" u="1"/>
        <s v="現金及約當現金佔總資產比例" u="1"/>
        <s v="各投資標的配發之現金股利" u="1"/>
        <s v="現金循環週期" u="1"/>
        <s v="負債比" u="1"/>
        <s v="出貨月份" u="1"/>
        <s v="檢查各項資料正確與否的日期" u="1"/>
        <s v="電路板下一季漲跌幅" u="1"/>
        <s v="實際和目標出貨量達成率" u="1"/>
        <s v="預估銷售數量" u="1"/>
        <s v="每月董事會預估營業收入" u="1"/>
        <s v="投資標的淨利達成率" u="1"/>
        <s v="實際和目標營業收入差異率" u="1"/>
        <s v="分析董事會制定之出貨目標達成百分比" u="1"/>
        <s v="預計可能投資額(L)" u="1"/>
        <s v="次階品項年度漲跌幅" u="1"/>
        <s v="Critical Part 材料裡達交率最差前五名廠商" u="1"/>
        <s v="企業" u="1"/>
        <s v="總負債金額" u="1"/>
        <s v="年度營業收入目標" u="1"/>
        <s v="稅後淨利" u="1"/>
        <s v="判斷資料項目以年/季/月的角度檢視" u="1"/>
        <s v="事業群名稱" u="1"/>
        <s v="短期借款佔總資產比例" u="1"/>
        <s v="依使用者選定 連接器  或散熱模組 或 電路板  或  Set組裝件部品 ，顯示相關的Part Category 訊息" u="1"/>
        <s v="依使用者選定 連接器 或沖壓品 或 塑膠射出或散熱模組 或 電路板 部品 ，顯示相關的Part Category 訊息" u="1"/>
        <s v="出貨年度" u="1"/>
        <s v="產品事業部門代碼" u="1"/>
        <s v="銷貨成本" u="1"/>
        <s v="當日整體良率(Yield rate)超標註解說明" u="1"/>
        <s v="詢價命中率狀態" u="1"/>
        <s v="PSG不同事業處之名稱" u="1"/>
        <s v="年初至今實際和董事會預估出貨量差異" u="1"/>
        <s v="累計專案材料成本" u="1"/>
        <s v="個人電腦事業群之需求計畫達成資料" u="1"/>
        <s v="事業處代碼" u="1"/>
        <s v="EBO 專案階段紀錄表" u="1"/>
        <s v="與此 Vendor 購買 Components 種類中，Sole Source 有多少個_x000a_無法導替代料之料號數量" u="1"/>
        <s v="現金循環週期同業比較" u="1"/>
        <s v="預計可能投資額(M)" u="1"/>
        <s v="年度出貨目標" u="1"/>
        <s v="CCC 相關指標類別" u="1"/>
        <s v="EBO 專案資助備註" u="1"/>
        <s v="BU2:_x000a_Asus BS分量: ASUS客戶提供之當月客供料件供應計畫_x000a_Asus 當月 FCST: ASUS客戶提供之每月最後一版需求計畫" u="1"/>
        <s v="依客戶與事業部代碼呈現年度營業收入與出貨達成狀況" u="1"/>
        <s v="長期借款占總資產比例" u="1"/>
        <s v="倫敦-鋁金屬季度漲跌幅" u="1"/>
        <s v="產品層級 PCA/System " u="1"/>
        <s v="客戶名稱" u="1"/>
        <s v="月初至今實際營業收入" u="1"/>
        <s v="判斷庫存截止日為日、週、年" u="1"/>
        <s v="DOI目標天數" u="1"/>
        <s v="EBO 專案里程碑狀態" u="1"/>
        <s v="年度出貨目標資料" u="1"/>
        <s v="展示當月實際出貨數量" u="1"/>
        <s v="Critical Part 材料裡達交率最差前五名料號" u="1"/>
        <s v="累計專案生產營運成本" u="1"/>
        <s v="EBO專案營收計畫表" u="1"/>
        <s v="各不良類型目標" u="1"/>
        <s v="區域生產工廠廠區名稱" u="1"/>
        <s v="詢價相關資料" u="1"/>
        <s v="產品生命週期" u="1"/>
        <s v="產品良率明細" u="1"/>
        <s v="倫敦-錫金屬較上個月漲跌幅" u="1"/>
        <s v="各投資併購標的的估值（依持股比例）" u="1"/>
        <s v="不動產、廠房及設備佔總資產比例" u="1"/>
        <s v="庫存截止日_x000a_日：以前一日 23:59 結算為今日庫存金額_x000a_週：以每週一 23:59 結算為當周庫存金額_x000a_年：以每年 12/31 23:59 結算為當年庫存金額" u="1"/>
        <s v=" 1-(System所有不良數/System秤重站投入數)" u="1"/>
        <s v="資產重點項目" u="1"/>
        <s v="選取廠商用以呈現出廠商的各項資訊供進行比對或決策" u="1"/>
        <s v="股東權益金額" u="1"/>
        <s v="PSG這段時間跟該廠商交易多少料號數" u="1"/>
        <s v="需求計畫比較類型" u="1"/>
        <s v="EBO 專案名稱" u="1"/>
        <s v="PDM裡經過新廠商評鑑管理辦法承認之合格供應商名稱" u="1"/>
        <s v="年度目標資料" u="1"/>
        <s v="年度目標的月出貨量" u="1"/>
        <s v="每月實際營業收入" u="1"/>
        <s v="每月實際和年度目標出貨量差異率" u="1"/>
        <s v="不動產、廠房及設備金額" u="1"/>
        <s v="計畫比較月份" u="1"/>
        <s v="鐵礦砂 較上個月漲跌幅" u="1"/>
        <s v="與此 Vendor 購買的料號數中，Sole Source 有多少個料號，亦即無法導替代料之料號數量" u="1"/>
        <s v="PSG 成本分類" u="1"/>
        <s v="RDP的資料是他們會整理過，連同裡面的shipment資料也是，所以不是完整的Shipment" u="1"/>
        <s v="依產品呈現近三年營業收入與出貨達成狀況" u="1"/>
        <s v="預估產品家族收益率" u="1"/>
        <s v="PSG BU1的產品系列名稱:_x000a_Probook, Tablet, OPP14, 400s, 800s, 1000s, 700s, Pavilion, OPP17, 600s, RPOS, DT, AIO, Docking_x000a__x000a_PSG BU2的產品系列名稱:_x000a_FX516, Strix_2021, Strix_2022, GA401R, GA402, GA503, GC31, GC32, GU603, GU603Z, GV301, GV301R, GX703, NR2201, NR2202, NR2203" u="1"/>
        <s v="區域生產工廠廠別名稱" u="1"/>
        <s v="PSG 廠別" u="1"/>
        <s v="各站點良品數/各檢查站投入數" u="1"/>
        <s v="BU1 HP客戶提供之當月出貨計畫" u="1"/>
        <s v="BU2 ASUS BS分量與當月FCST 比較" u="1"/>
        <s v="員工結構名稱" u="1"/>
        <s v="首批出貨開始日期資料" u="1"/>
        <s v="結算季度" u="1"/>
        <s v="每月實際和預估營業收入差異率" u="1"/>
        <s v="EBO 專案里程碑類別" u="1"/>
        <s v="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依使用者選定 連接器 或沖壓品 或 塑膠射出或散熱模組 或 電路板 部品 ，顯示相關的Part Catetory 訊息" u="1"/>
        <s v="需檢視供應商績效的年月時間點，每季為一個時間點呈現分數" u="1"/>
        <s v="實際每日出貨量" u="1"/>
        <s v="月初至今實際和最新每月預估營業收入達成率" u="1"/>
        <s v="原料期貨價格" u="1"/>
        <s v="當日整體良率(Yield rate)超標類型_x000a_" u="1"/>
        <s v="投資標的預算分配主檔" u="1"/>
        <s v="年度實際出貨量" u="1"/>
        <s v="原料期貨年度漲跌幅" u="1"/>
        <s v="累計BP針對投資併購事業的實際投資金額" u="1"/>
        <s v="由Sourcer按價格競爭力、機種配合度、材料/製程管理能力及其他項目進行綜合評分。_x000a_分數部分若選特定一季直接出現該季資料，若選多季時則呈現最差的分數" u="1"/>
        <s v="取得詢價日期" u="1"/>
        <s v="個人電腦事業群下之個別事業單位" u="1"/>
        <s v="年度董事會預估出貨量" u="1"/>
        <s v="EBO 專案營收月" u="1"/>
        <s v="年度投資預算主檔" u="1"/>
        <s v="倫敦-銅金屬季度漲跌幅" u="1"/>
        <s v="實際營收 (百萬台幣)" u="1"/>
        <s v="預估毛利 (百萬台幣)" u="1"/>
        <s v="RDP 需求計畫達成指定版本" u="1"/>
        <s v="計算基準年度" u="1"/>
        <s v="EBO 階段自開始日期起的發展時間" u="1"/>
        <s v="現行材料中屬於獨用料，亦即無法導替代料之材料料號清單。_x000a_獨用料指Buy &amp; Sell, AVAP, Spec-in,需開模且月平均需求15K以下之機構料(有需求經VM team決議), VM team決議single source，寫在採購作業管理辦法內。" u="1"/>
        <s v="詢價失敗細節" u="1"/>
        <s v="由Sourcer按價格競爭力、機種配合度、材料/製程管理能力及其他項目進行綜合評分" u="1"/>
        <s v="詢價達成率相關資料" u="1"/>
        <s v="各個檢查站點待修不良數" u="1"/>
        <s v="產品系列清單" u="1"/>
        <s v="目標年度" u="1"/>
        <s v="依客戶與事業部代碼呈現月營業收入與出貨達成狀況" u="1"/>
        <s v="匯率" u="1"/>
        <s v="主階品項年度漲跌幅" u="1"/>
        <s v="BU1 惠普客戶累計當月有效訂單_x000a_BU2 華碩客戶訂單需求數量, 通過EDI 850指令傳送至英業達系統" u="1"/>
        <s v="應收帳款淨額站總資產比例" u="1"/>
        <s v="版本二預測比較類型名稱：RDP, LT FSCT, FCST,  當月FCST" u="1"/>
        <s v="EBO 專案資助紀錄表" u="1"/>
        <s v="主階影響的材料細項分類的金額匯總" u="1"/>
        <s v="客人提供的完整的Shipment" u="1"/>
        <s v="短期借款金額" u="1"/>
        <s v="每月實際和目標營業收入差異率" u="1"/>
        <s v="下單廠商名稱，亦即Vendor code的廠商名稱" u="1"/>
        <s v="廠商材料LTA/MOU數量與實際SAP GR 數量的比較。以圓餅圖與曲線直線圖呈現，並列出具體數字" u="1"/>
        <s v="下方區域上限" u="1"/>
        <s v="負債重點項目" u="1"/>
        <s v="累計人工與其他成本" u="1"/>
        <s v="投資標的認列獲利達成率" u="1"/>
        <s v="應付周轉天數" u="1"/>
        <s v="原始幣別" u="1"/>
        <s v="購價成本比例" u="1"/>
        <s v="產品良率明細分析" u="1"/>
        <s v="實際營收銷貨相關資料" u="1"/>
        <s v="立帳月份" u="1"/>
        <s v="料號描述" u="1"/>
        <s v="下方區域下限" u="1"/>
        <s v="平均股東權益" u="1"/>
        <s v="年度目標的月營業收入" u="1"/>
        <s v="料號系列" u="1"/>
        <s v="每月實際和年度目標營業收入差異" u="1"/>
        <s v="需求計畫指定版本" u="1"/>
        <s v="實際和董事會預估營業收入差異" u="1"/>
        <s v="當年累積稅後淨利" u="1"/>
        <s v="塑膠PC季度漲跌幅" u="1"/>
        <s v="年度實際與預估和董事會預估營業收入差異" u="1"/>
        <s v="產品系列總體淨利額" u="1"/>
        <s v="實際和董事會預估出貨量差異率" u="1"/>
        <s v="與此 Vendor 購買料號數中，B&amp;S 材料之料號數量" u="1"/>
        <s v="需求計畫達成率的非安全區域" u="1"/>
        <s v="與此 Vendor 購買 Components 種類中客戶指定料之料號數。_x000a_若選特定一季直接出現該季數字，若選多季則出現最新一季的數字" u="1"/>
        <s v="年初至今董事會預估出貨量" u="1"/>
        <s v="月初至今實際和董事會預估營業收入達成率" u="1"/>
        <s v="每月實際和預估出貨量差異" u="1"/>
        <s v="採購件屬性" u="1"/>
        <s v="EBO 專案編號" u="1"/>
        <s v="投資標的營收達成率" u="1"/>
        <s v="專案階段" u="1"/>
        <s v="每月材料成本" u="1"/>
        <s v="與此 Vendor 購買料號數中客戶指定料之料號數" u="1"/>
        <s v="年度投資預算餘額(F)" u="1"/>
        <s v="資助EBO專案的開始日期" u="1"/>
        <s v="根據不同庫存可控度，追蹤現行以及歷史庫存水位及DOI數值" u="1"/>
        <s v="實際和預估出貨量差異" u="1"/>
        <s v="關鍵零組件材料達交率基準點" u="1"/>
        <s v="平均應付帳款" u="1"/>
        <s v="EBO Milestone 紀錄表" u="1"/>
        <s v="立帳年度" u="1"/>
        <s v="各投資標的營收金額" u="1"/>
        <s v="需求計畫比較類型ID" u="1"/>
        <s v="人均產值及人均營業利益" u="1"/>
        <s v="與此 Vendor 購買 Components 種類中B&amp;S 材料之料號數" u="1"/>
        <s v="與此 Vendor 購買 Components 種類中，Sole Source 有多少個_x000a_無法導替代料之料號數量PSG這段時間跟該廠商交易多少料號數。_x000a_若選特定一季直接出現該季數字，若選多季則出現最新一季的數字" u="1"/>
        <s v="產品良率超標說明日期" u="1"/>
        <s v="材料採購的主導權模式，為客人買來賣英業達，或為客人指定英業達對特定廠商進行購買，或為英業達自行選擇廠商" u="1"/>
        <s v="預估毛利" u="1"/>
        <s v="最新每月預估出貨量" u="1"/>
        <s v="依持股比率認列投資標的營收" u="1"/>
        <s v="未來六個月需求數量" u="1"/>
        <s v="預估月攤提銷售數量" u="1"/>
      </sharedItems>
    </cacheField>
    <cacheField name="業務規則" numFmtId="0">
      <sharedItems containsBlank="1"/>
    </cacheField>
    <cacheField name="項目類型" numFmtId="0">
      <sharedItems count="5">
        <s v="Concept"/>
        <s v="Property"/>
        <s v="Dimension" u="1"/>
        <s v="Measure" u="1"/>
        <s v="Relationship" u="1"/>
      </sharedItems>
    </cacheField>
    <cacheField name="父階關係" numFmtId="0">
      <sharedItems containsNonDate="0" containsBlank="1" count="132">
        <m/>
        <s v="實際與預估營收出貨差異率和達成率資料" u="1"/>
        <s v="員工結構" u="1"/>
        <s v="採購件屬性" u="1"/>
        <s v="現金循環週期" u="1"/>
        <s v="英業達料號" u="1"/>
        <s v="不同時間區間實際營收出貨差異率資料" u="1"/>
        <s v="主階品項影響金額" u="1"/>
        <s v="產品事業部門" u="1"/>
        <s v="PSG 工廠廠區" u="1"/>
        <s v="依客戶與事業部代碼呈現年初至今營業收入與出貨達成狀況" u="1"/>
        <s v="年度目標資料" u="1"/>
        <s v="供應商管理" u="1"/>
        <s v="專案階段時程資料" u="1"/>
        <s v="關鍵零件交貨紀錄 " u="1"/>
        <s v="每日營業收入與出貨實際資料" u="1"/>
        <s v="依產品呈現年度營業收入與出貨達成狀況" u="1"/>
        <s v="財務會計主檔" u="1"/>
        <s v="CQ MP出貨數量資料" u="1"/>
        <s v="EBO 專案進度紀錄表" u="1"/>
        <s v="實際營收銷貨相關資料" u="1"/>
        <s v="事業群" u="1"/>
        <s v="採購方式與採購金額分布" u="1"/>
        <s v="個人電腦事業群之需求計畫版本比較" u="1"/>
        <s v="不良類型目標對照" u="1"/>
        <s v="個人電腦事業群之需求計畫達成分析_失準項目" u="1"/>
        <s v="主階品項市場價格波動分析" u="1"/>
        <s v="負債比" u="1"/>
        <s v="達交率按Vendor排名" u="1"/>
        <s v="EBO Milestone 紀錄表" u="1"/>
        <s v="投資併購目標" u="1"/>
        <s v="主階品項市場價格波動訊息" u="1"/>
        <s v="實際收入成本與銷貨相關資訊" u="1"/>
        <s v="年度出貨目標資料" u="1"/>
        <s v="報酬率" u="1"/>
        <s v="CQ MP出貨數量分析" u="1"/>
        <s v="個人電腦事業群之董事會出貨目標管理" u="1"/>
        <s v="EBO專案營收計畫表" u="1"/>
        <s v="PSG 客戶主檔" u="1"/>
        <s v="產品系列首批出貨開始日期資料" u="1"/>
        <s v="專案階段主檔" u="1"/>
        <s v="報酬率同業比較" u="1"/>
        <s v="EBO專案營收紀錄表" u="1"/>
        <s v="每月營業收入與出貨董事會預估資料" u="1"/>
        <s v=" " u="1"/>
        <s v="詢價達成率相關資料" u="1"/>
        <s v="投資預算管控總表" u="1"/>
        <s v="各產品需求計畫達成失准區域" u="1"/>
        <s v="重要主階品項屬性" u="1"/>
        <s v="RDP 需求計畫達成指定版本" u="1"/>
        <s v="DOI 趨勢分析_Stock Area" u="1"/>
        <s v="供應商績效主檔" u="1"/>
        <s v="PSG 產品家族" u="1"/>
        <s v="EBO 專案" u="1"/>
        <s v="個人電腦事業群之需求計畫達成資料" u="1"/>
        <s v="每月營業收入與出貨實際資料" u="1"/>
        <s v="詢價命中率狀態" u="1"/>
        <s v="N/A" u="1"/>
        <s v="STD BU2 ASUS BS分量與當月FCST 比較" u="1"/>
        <s v="投資併購管理" u="1"/>
        <s v="個人電腦事業群之需求計畫達成監控" u="1"/>
        <s v="PSG 產品系列" u="1"/>
        <s v="EBO 專案管理" u="1"/>
        <s v="需求計畫達成率的非安全區域" u="1"/>
        <s v="DOI 趨勢分析" u="1"/>
        <s v="現金循環週期同業比較" u="1"/>
        <s v="投資主檔" u="1"/>
        <s v="年度目標的月營業收入與出貨資料" u="1"/>
        <s v="當年累積報酬率" u="1"/>
        <s v="整體產品良率超標說明" u="1"/>
        <s v="財務會計主檔_員工結構相關" u="1"/>
        <s v="需求計畫類型" u="1"/>
        <s v="依產品呈現月營業收入與出貨達成狀況" u="1"/>
        <s v="EBO 專案資助紀錄表" u="1"/>
        <s v="料號系列" u="1"/>
        <s v="企業員工統計" u="1"/>
        <s v="執行中詢價細節" u="1"/>
        <s v="人均產值及人均營業利益事業群比較" u="1"/>
        <s v="庫存主檔" u="1"/>
        <s v="供應商主檔" u="1"/>
        <s v="產品不良率明細" u="1"/>
        <s v="站點良率目標對照" u="1"/>
        <s v="個人電腦事業群之需求計畫達成分析" u="1"/>
        <s v="依客戶與事業部代碼呈現近三年營業收入與出貨達成狀況" u="1"/>
        <s v="需求計畫比較類型" u="1"/>
        <s v="詢價成功細節" u="1"/>
        <s v="詢價相關資料" u="1"/>
        <s v="依客戶與事業部代碼呈現年度營業收入與出貨達成狀況" u="1"/>
        <s v="原物料市場價格波動影響 " u="1"/>
        <s v="現金循環週期同業及事業群比較" u="1"/>
        <s v="依產品呈現年初至今營業收入與出貨達成狀況" u="1"/>
        <s v="PSG 事業處" u="1"/>
        <s v="詢價失敗細節" u="1"/>
        <s v="Forecast 管理" u="1"/>
        <s v="首批出貨開始日期資料" u="1"/>
        <s v="DOI 主檔" u="1"/>
        <s v="整體產品良率" u="1"/>
        <s v="產品良率明細" u="1"/>
        <s v="需求計畫達成資料畫面註解" u="1"/>
        <s v="EBO 專案階段紀錄表" u="1"/>
        <s v="PSG 廠別" u="1"/>
        <s v="達交率按PartNo排名" u="1"/>
        <s v="投資預算分配總表" u="1"/>
        <s v="依產品呈現近三年營業收入與出貨達成狀況" u="1"/>
        <s v="獨用料清單" u="1"/>
        <s v="原物料市場價格波動訊息" u="1"/>
        <s v="PSG 廠區" u="1"/>
        <s v="每月營業收入與出貨預估資料" u="1"/>
        <s v="達交率分析" u="1"/>
        <s v="DOI 目標天數參數檔" u="1"/>
        <s v="MD BU2 ASUS BS分量與當月FCST 比較" u="1"/>
        <s v="專案時程分布總覽" u="1"/>
        <s v="產品不良率明細分析" u="1"/>
        <s v="BU2 ASUS BS分量與當月FCST 比較" u="1"/>
        <s v="EBO 專案資助管理" u="1"/>
        <s v="依客戶與事業部代碼呈現月營業收入與出貨達成狀況" u="1"/>
        <s v="企業" u="1"/>
        <s v="人均產值及人均營業利益" u="1"/>
        <s v="負債重點項目" u="1"/>
        <s v="整體產品良率分析" u="1"/>
        <s v="產品良率明細分析" u="1"/>
        <s v="PSG 工廠廠別" u="1"/>
        <s v="主階品項影響金額分析" u="1"/>
        <s v="重要主階品項屬性維度" u="1"/>
        <s v="匯率主檔" u="1"/>
        <s v="PSG 月採購收料紀錄" u="1"/>
        <s v="整體產品良率目標" u="1"/>
        <s v="年度投資預算主檔" u="1"/>
        <s v="每月營業收入預估資料by客戶" u="1"/>
        <s v="資產重點項目" u="1"/>
        <s v="投資標的預算分配主檔" u="1"/>
        <s v="個人電腦事業群之需求計畫版本比較資料" u="1"/>
      </sharedItems>
    </cacheField>
    <cacheField name="關連項目" numFmtId="0">
      <sharedItems/>
    </cacheField>
    <cacheField name="資料安全分級" numFmtId="0">
      <sharedItems/>
    </cacheField>
    <cacheField name="資料型別" numFmtId="0">
      <sharedItems containsBlank="1"/>
    </cacheField>
    <cacheField name="代碼編碼規則" numFmtId="0">
      <sharedItems containsNonDate="0" containsString="0" containsBlank="1"/>
    </cacheField>
    <cacheField name="資料備註" numFmtId="0">
      <sharedItems containsBlank="1" count="16">
        <s v="S1.0.01:"/>
        <m u="1"/>
        <s v="P.3.9.0:" u="1"/>
        <s v="P.2.2.0:" u="1"/>
        <s v="P.3.9.1:" u="1"/>
        <s v="P.3.9.2:" u="1"/>
        <s v="P.2.2.0: " u="1"/>
        <s v="P390:" u="1"/>
        <s v="P.2.2.0: 由於缺乏 Product Horizon, Product Family 無法進行整併" u="1"/>
        <s v="P.3.10.0:" u="1"/>
        <s v="P.2.1.1:" u="1"/>
        <s v="P.2.1.0: " u="1"/>
        <s v="P.3.13.0:" u="1"/>
        <s v="P.3.5.0:" u="1"/>
        <s v="C.1.1.0:" u="1"/>
        <s v="P.3.5.0: " u="1"/>
      </sharedItems>
    </cacheField>
    <cacheField name="標準定義部門" numFmtId="0">
      <sharedItems containsNonDate="0" containsString="0" containsBlank="1"/>
    </cacheField>
    <cacheField name="資料管家" numFmtId="0">
      <sharedItems count="16">
        <s v="jessewei@tw.ibm.com"/>
        <s v="Lee.Kate@inventec.com" u="1"/>
        <s v="Hung.Eric@inventec.com" u="1"/>
        <s v="SuMay@inventeccom" u="1"/>
        <s v="tan.tansy@inventec.com" u="1"/>
        <s v="jen.austin@inventec.com" u="1"/>
        <s v="ma.vivian@inventec.com" u="1"/>
        <s v="Wang.Charley@inventec.com" u="1"/>
        <s v="Lin.Una@inventec.com" u="1"/>
        <s v="Su.May@inventec.com" u="1"/>
        <s v="chen.len@inventec.com" u="1"/>
        <s v="Su.May@inventeccom" u="1"/>
        <s v="Qian.Jenny@inventec.com" u="1"/>
        <s v="Huang.Karen@inventec.com" u="1"/>
        <s v="hung.jennie@inventec.com" u="1"/>
        <s v="tsai.shang-ju@inventec.com" u="1"/>
      </sharedItems>
    </cacheField>
    <cacheField name="技術窗口" numFmtId="0">
      <sharedItems count="16">
        <s v="jessewei@tw.ibm.com"/>
        <s v="Chung.PH@inventec.com" u="1"/>
        <s v="Lee.VincentKS@inventec.com" u="1"/>
        <s v=" Huang.JH@inventec.com" u="1"/>
        <s v="ChuMay@inventeccom" u="1"/>
        <s v="hung.cathy@inventec.com" u="1"/>
        <s v="Wu.Bryan@inventec.com" u="1"/>
        <s v="Chu.May@inventec.com" u="1"/>
        <s v="Huang.JH@inventec.com" u="1"/>
        <s v="huang.chen-i@inventec.com" u="1"/>
        <s v="chen.dolly@inventec.com" u="1"/>
        <s v="Huang.Joe-Win@inventec.com_x000a_" u="1"/>
        <s v="Kao.CY@inventec.com" u="1"/>
        <s v="Chu.May@inventeccom" u="1"/>
        <s v="lin.migrant@inventec.com" u="1"/>
        <s v="Hsueh.Daniel@inventec.com" u="1"/>
      </sharedItems>
    </cacheField>
    <cacheField name="技術備註" numFmtId="0">
      <sharedItems containsNonDate="0" containsBlank="1" count="6">
        <m/>
        <s v="是否能畫三個顏色" u="1"/>
        <s v="不要上資料庫" u="1"/>
        <s v=" " u="1"/>
        <s v="每月" u="1"/>
        <s v="本欄位純粹作為業務定義不匹配業務元數據。" u="1"/>
      </sharedItems>
    </cacheField>
    <cacheField name="權威系統" numFmtId="0">
      <sharedItems containsNonDate="0" containsBlank="1" count="15">
        <m/>
        <s v="PRO 手動上傳" u="1"/>
        <s v="供需平台" u="1"/>
        <s v="PDM/SAP/EIS" u="1"/>
        <s v="FP" u="1"/>
        <s v="N/A" u="1"/>
        <e v="#REF!" u="1"/>
        <s v="EIS/SAP" u="1"/>
        <s v="資料來源待確認" u="1"/>
        <s v="Manual" u="1"/>
        <s v="EIS" u="1"/>
        <s v="手動上傳" u="1"/>
        <s v="DCM" u="1"/>
        <s v="PDM/EIS" u="1"/>
        <s v="SQE 系統來源" u="1"/>
      </sharedItems>
    </cacheField>
    <cacheField name="資料來源" numFmtId="0">
      <sharedItems/>
    </cacheField>
    <cacheField name="來源對應規則" numFmtId="0">
      <sharedItems containsNonDate="0" containsString="0" containsBlank="1"/>
    </cacheField>
    <cacheField name="特殊取值規則" numFmtId="0">
      <sharedItems containsNonDate="0" containsString="0" containsBlank="1"/>
    </cacheField>
    <cacheField name="制定依據" numFmtId="0">
      <sharedItems containsNonDate="0" containsString="0" containsBlank="1"/>
    </cacheField>
    <cacheField name="填表部門及人員" numFmtId="0">
      <sharedItems containsNonDate="0" containsString="0" containsBlank="1"/>
    </cacheField>
    <cacheField name="計算公式" numFmtId="0">
      <sharedItems containsNonDate="0" containsString="0" containsBlank="1"/>
    </cacheField>
    <cacheField name="參考資料" numFmtId="0">
      <sharedItems containsNonDate="0" containsString="0" containsBlank="1"/>
    </cacheField>
    <cacheField name="指定同義詞" numFmtId="0">
      <sharedItems containsNonDate="0" containsString="0" containsBlank="1"/>
    </cacheField>
    <cacheField name="UDF04" numFmtId="0">
      <sharedItems containsNonDate="0" containsString="0" containsBlank="1"/>
    </cacheField>
    <cacheField name="UDF05" numFmtId="0">
      <sharedItems containsNonDate="0" containsString="0" containsBlank="1"/>
    </cacheField>
    <cacheField name="UDF06" numFmtId="0">
      <sharedItems containsNonDate="0" containsString="0" containsBlank="1"/>
    </cacheField>
    <cacheField name="UDF07" numFmtId="0">
      <sharedItems containsNonDate="0" containsString="0" containsBlank="1"/>
    </cacheField>
    <cacheField name="UDF08" numFmtId="0">
      <sharedItems containsNonDate="0" containsString="0" containsBlank="1"/>
    </cacheField>
    <cacheField name="UDF09" numFmtId="0">
      <sharedItems containsNonDate="0" containsString="0" containsBlank="1"/>
    </cacheField>
    <cacheField name="UDF10" numFmtId="0">
      <sharedItems containsNonDate="0" containsString="0" containsBlank="1"/>
    </cacheField>
    <cacheField name="UDF11" numFmtId="0">
      <sharedItems containsNonDate="0" containsString="0" containsBlank="1"/>
    </cacheField>
    <cacheField name="UDF12" numFmtId="0">
      <sharedItems containsNonDate="0" containsString="0" containsBlank="1"/>
    </cacheField>
    <cacheField name="UDF13" numFmtId="0">
      <sharedItems containsNonDate="0" containsString="0" containsBlank="1"/>
    </cacheField>
    <cacheField name="UDF14" numFmtId="0">
      <sharedItems containsBlank="1"/>
    </cacheField>
    <cacheField name="UDF15" numFmtId="0">
      <sharedItems containsNonDate="0" containsString="0" containsBlank="1"/>
    </cacheField>
    <cacheField name="SrcSheet" numFmtId="49">
      <sharedItems/>
    </cacheField>
    <cacheField name="SrcWorkbook" numFmtId="0">
      <sharedItems count="34">
        <s v="DG_MTD_DataStandard_S1.0.01_v1.0.xlsx"/>
        <s v="PSG_SAL_MultiDim_v1.0-IEC1-960923-2.xlsx" u="1"/>
        <s v="DG_STG_DataStandard_EBO.xlsx" u="1"/>
        <s v="PSG_PRO_MultiDim_v1.0.xlsx" u="1"/>
        <s v="PSG_PRO_Standard_v1.0.xlsx" u="1"/>
        <s v="PSG_QAM_MultiDim_v1.0.xlsx" u="1"/>
        <s v="PSG_SAL_MultiDim_v1.0.xlsx" u="1"/>
        <s v="PSG_PNC_Datastandard_v1.0.xlsx" u="1"/>
        <s v="PSG_QAM_Datastandard_v1.0.xlsx" u="1"/>
        <s v="PSG_SAL_Datastandard_v1.0.xlsx" u="1"/>
        <s v="PSG_LOG_MultiDim_P.3.5.0 DOI 管理_v1.0.xlsx" u="1"/>
        <s v="DG_BPM_DataStandard_PRO_v4.0.xlsx" u="1"/>
        <s v="DG_STG_MultiDim_EBO.xlsx" u="1"/>
        <s v="PSG_LOG_DataStandard_P.3.5.0 DOI 管理_v1.0.xlsx" u="1"/>
        <s v="PSG_COS_Datastandard_LOG_v1.0.xlsx" u="1"/>
        <s v="PSG_COS_Datastandard_QAM_v1.0.xlsx" u="1"/>
        <s v="PSG_COS_Datastandard_SAL_v1.0.xlsx" u="1"/>
        <s v="PSG_MFG_Datastandard_QAM_v1.0.xlsx" u="1"/>
        <s v="PSG_QAM_Datastandard_v1.5.xlsx" u="1"/>
        <s v="PSG_COS_Datastandard_QAM_v1.1.xlsx" u="1"/>
        <s v="PSG_MFG_Datastandard_QAM_v1.1.xlsx" u="1"/>
        <s v="PSG_LOG_MultiDim_P.3.10.0 Forecast管理_v1.0.xlsx" u="1"/>
        <s v="DG_STG_MultiDim_v4.0.xlsx" u="1"/>
        <s v="DG_STG_DataStandard_v4.0.xlsx" u="1"/>
        <s v="PSG_LOG_MultiDim_P.3.10.0 Forecast管理_v1.0 -0509.xlsx" u="1"/>
        <s v="PSG_PNC_MultiDim_v1.1.xlsx" u="1"/>
        <s v="PSG_PRO_MultiDim_v1.1.xlsx" u="1"/>
        <s v="PSG_PRO_Standard_v1.1.xlsx" u="1"/>
        <s v="PSG_LOG_DataStandard_P.3.10.0 Forecast管理_v1.0.xlsx" u="1"/>
        <s v="PSG_QAM_MultiDim_v1.5.xlsx" u="1"/>
        <s v="DG_FIN_MultiDim_v4.0.xlsx" u="1"/>
        <s v="DG_FIN_DataStandard_v4.0.xlsx" u="1"/>
        <s v="PSG_PRO_MultiDim_v1.1-IEC1-990282-1.xlsx" u="1"/>
        <s v="PSG_PRO_Standard_v1.0-IEC1-990282-1.xlsx" u="1"/>
      </sharedItems>
    </cacheField>
    <cacheField name="SrcRowNum" numFmtId="0">
      <sharedItems containsSemiMixedTypes="0" containsString="0" containsNumber="1" containsInteger="1" minValue="2" maxValue="172" count="171">
        <n v="2"/>
        <n v="3"/>
        <n v="4"/>
        <n v="5"/>
        <n v="6"/>
        <n v="7"/>
        <n v="8"/>
        <n v="9"/>
        <n v="10"/>
        <n v="11"/>
        <n v="12"/>
        <n v="13"/>
        <n v="14"/>
        <n v="15"/>
        <n v="16"/>
        <n v="17"/>
        <n v="18"/>
        <n v="19"/>
        <n v="20"/>
        <n v="21"/>
        <n v="22"/>
        <n v="23"/>
        <n v="24"/>
        <n v="25"/>
        <n v="26"/>
        <n v="27"/>
        <n v="28"/>
        <n v="29"/>
        <n v="30"/>
        <n v="31"/>
        <n v="32"/>
        <n v="33"/>
        <n v="34"/>
        <n v="35"/>
        <n v="170" u="1"/>
        <n v="109" u="1"/>
        <n v="69" u="1"/>
        <n v="143" u="1"/>
        <n v="122" u="1"/>
        <n v="82" u="1"/>
        <n v="53" u="1"/>
        <n v="169" u="1"/>
        <n v="142" u="1"/>
        <n v="95" u="1"/>
        <n v="168" u="1"/>
        <n v="108" u="1"/>
        <n v="68" u="1"/>
        <n v="46" u="1"/>
        <n v="141" u="1"/>
        <n v="121" u="1"/>
        <n v="81" u="1"/>
        <n v="167" u="1"/>
        <n v="140" u="1"/>
        <n v="94" u="1"/>
        <n v="59" u="1"/>
        <n v="39" u="1"/>
        <n v="166" u="1"/>
        <n v="107" u="1"/>
        <n v="67" u="1"/>
        <n v="139" u="1"/>
        <n v="120" u="1"/>
        <n v="80" u="1"/>
        <n v="52" u="1"/>
        <n v="165" u="1"/>
        <n v="138" u="1"/>
        <n v="93" u="1"/>
        <n v="164" u="1"/>
        <n v="106" u="1"/>
        <n v="66" u="1"/>
        <n v="45" u="1"/>
        <n v="137" u="1"/>
        <n v="119" u="1"/>
        <n v="79" u="1"/>
        <n v="163" u="1"/>
        <n v="136" u="1"/>
        <n v="92" u="1"/>
        <n v="58" u="1"/>
        <n v="38" u="1"/>
        <n v="162" u="1"/>
        <n v="105" u="1"/>
        <n v="65" u="1"/>
        <n v="135" u="1"/>
        <n v="118" u="1"/>
        <n v="78" u="1"/>
        <n v="51" u="1"/>
        <n v="161" u="1"/>
        <n v="134" u="1"/>
        <n v="91" u="1"/>
        <n v="160" u="1"/>
        <n v="104" u="1"/>
        <n v="64" u="1"/>
        <n v="44" u="1"/>
        <n v="133" u="1"/>
        <n v="117" u="1"/>
        <n v="77" u="1"/>
        <n v="159" u="1"/>
        <n v="132" u="1"/>
        <n v="90" u="1"/>
        <n v="57" u="1"/>
        <n v="37" u="1"/>
        <n v="158" u="1"/>
        <n v="103" u="1"/>
        <n v="131" u="1"/>
        <n v="116" u="1"/>
        <n v="76" u="1"/>
        <n v="50" u="1"/>
        <n v="157" u="1"/>
        <n v="130" u="1"/>
        <n v="89" u="1"/>
        <n v="156" u="1"/>
        <n v="102" u="1"/>
        <n v="63" u="1"/>
        <n v="43" u="1"/>
        <n v="129" u="1"/>
        <n v="115" u="1"/>
        <n v="75" u="1"/>
        <n v="155" u="1"/>
        <n v="128" u="1"/>
        <n v="88" u="1"/>
        <n v="56" u="1"/>
        <n v="36" u="1"/>
        <n v="154" u="1"/>
        <n v="101" u="1"/>
        <n v="114" u="1"/>
        <n v="74" u="1"/>
        <n v="49" u="1"/>
        <n v="153" u="1"/>
        <n v="127" u="1"/>
        <n v="87" u="1"/>
        <n v="152" u="1"/>
        <n v="100" u="1"/>
        <n v="62" u="1"/>
        <n v="42" u="1"/>
        <n v="113" u="1"/>
        <n v="73" u="1"/>
        <n v="151" u="1"/>
        <n v="126" u="1"/>
        <n v="86" u="1"/>
        <n v="55" u="1"/>
        <n v="150" u="1"/>
        <n v="99" u="1"/>
        <n v="112" u="1"/>
        <n v="72" u="1"/>
        <n v="48" u="1"/>
        <n v="149" u="1"/>
        <n v="125" u="1"/>
        <n v="85" u="1"/>
        <n v="148" u="1"/>
        <n v="98" u="1"/>
        <n v="61" u="1"/>
        <n v="41" u="1"/>
        <n v="111" u="1"/>
        <n v="71" u="1"/>
        <n v="147" u="1"/>
        <n v="124" u="1"/>
        <n v="84" u="1"/>
        <n v="54" u="1"/>
        <n v="146" u="1"/>
        <n v="97" u="1"/>
        <n v="172" u="1"/>
        <n v="110" u="1"/>
        <n v="70" u="1"/>
        <n v="47" u="1"/>
        <n v="145" u="1"/>
        <n v="123" u="1"/>
        <n v="83" u="1"/>
        <n v="171" u="1"/>
        <n v="144" u="1"/>
        <n v="96" u="1"/>
        <n v="60" u="1"/>
        <n v="40" u="1"/>
      </sharedItems>
    </cacheField>
    <cacheField name="uniName" numFmtId="0">
      <sharedItems count="301">
        <e v="#N/A"/>
        <s v="IEC_STD_V10 &gt;&gt; Data Standard &gt;&gt; FIN &gt;&gt; ROA" u="1"/>
        <s v="IEC_STD_V10 &gt;&gt; Data Standard &gt;&gt; FIN &gt;&gt; Inventory to Assets Ratio" u="1"/>
        <s v="IEC_STD_V10 &gt;&gt; Data Standard &gt;&gt; QAM &gt;&gt; Product FPY rate target" u="1"/>
        <s v="IEC_STD_V10 &gt;&gt; Data Standard &gt;&gt; STG &gt;&gt; Investment Subject" u="1"/>
        <s v="IEC_STD_V10 &gt;&gt; Data Standard &gt;&gt; MFG &gt;&gt; Primary Customer Name" u="1"/>
        <s v="IEC_STD_V10 &gt;&gt; Data Standard &gt;&gt; PRO &gt;&gt; Primary Customer Name" u="1"/>
        <s v="IEC_STD_V10 &gt;&gt; Data Standard &gt;&gt; FIN &gt;&gt; Types of Labor Code" u="1"/>
        <s v="IEC_STD_V10 &gt;&gt; Data Standard &gt;&gt; PRO &gt;&gt; Part Category" u="1"/>
        <s v="IEC_STD_V10 &gt;&gt; Data Standard &gt;&gt; FIN &gt;&gt; Operating Income" u="1"/>
        <s v="IEC_STD_V10 &gt;&gt; Data Standard &gt;&gt; FIN &gt;&gt; Average Total Assets Amount" u="1"/>
        <s v="IEC_STD_V10 &gt;&gt; Data Standard &gt;&gt; STG &gt;&gt; Investment MA Target Remark" u="1"/>
        <s v="IEC_STD_V10 &gt;&gt; Data Standard &gt;&gt; STG &gt;&gt; EBO Project Checkpoint History" u="1"/>
        <s v="IEC_STD_V10 &gt;&gt; Data Standard &gt;&gt; PRO &gt;&gt; Vendor Master" u="1"/>
        <s v="IEC_STD_V10 &gt;&gt; Data Standard &gt;&gt; QAM &gt;&gt; Product yield rate target" u="1"/>
        <s v="IEC_STD_V10 &gt;&gt; Data Standard &gt;&gt; STG &gt;&gt; EBO Revenue Forecast Year" u="1"/>
        <s v="IEC_STD_V10 &gt;&gt; Data Standard &gt;&gt; STG &gt;&gt; EBO Development Duration" u="1"/>
        <s v="IEC_STD_V10 &gt;&gt; Data Standard &gt;&gt; PRO &gt;&gt; Purchase Amount" u="1"/>
        <s v="IEC_STD_V10 &gt;&gt; Data Standard &gt;&gt; STG &gt;&gt; EBO Project Checkpoint Check Date" u="1"/>
        <s v="IEC_STD_V10 &gt;&gt; Data Standard &gt;&gt; STG &gt;&gt; EBO Funding Remark" u="1"/>
        <s v="IEC_STD_V10 &gt;&gt; Data Standard &gt;&gt; FIN &gt;&gt; Profit after Tax" u="1"/>
        <s v="IEC_STD_V10 &gt;&gt; Data Standard &gt;&gt; PRO &gt;&gt; Is Sole" u="1"/>
        <s v="IEC_STD_V10 &gt;&gt; Data Standard &gt;&gt; BPM &gt;&gt; BG Code" u="1"/>
        <s v="IEC_STD_V10 &gt;&gt; Data Standard &gt;&gt; FIN &gt;&gt; BG Code" u="1"/>
        <s v="IEC_STD_V10 &gt;&gt; Data Standard &gt;&gt; PRO &gt;&gt; Open Purchase Order Quantity" u="1"/>
        <s v="IEC_STD_V10 &gt;&gt; Data Standard &gt;&gt; FIN &gt;&gt; Short-term Debts Amount" u="1"/>
        <s v="IEC_STD_V10 &gt;&gt; Data Standard &gt;&gt; QAM &gt;&gt; Defect target by defect type mapping" u="1"/>
        <s v="IEC_STD_V10 &gt;&gt; Data Standard &gt;&gt; PRO &gt;&gt; QOQ PCB" u="1"/>
        <s v="IEC_STD_V10 &gt;&gt; Data Standard &gt;&gt; QAM &gt;&gt; Product level" u="1"/>
        <s v="IEC_STD_V10 &gt;&gt; Data Standard &gt;&gt; PRO &gt;&gt; BU Code" u="1"/>
        <s v="IEC_STD_V10 &gt;&gt; Data Standard &gt;&gt; QAM &gt;&gt; BU Code" u="1"/>
        <s v="IEC_STD_V10 &gt;&gt; Data Standard &gt;&gt; PRO &gt;&gt; Vendor Name" u="1"/>
        <s v="IEC_STD_V10 &gt;&gt; Data Standard &gt;&gt; STG &gt;&gt; Subject Net Profit" u="1"/>
        <s v="IEC_STD_V10 &gt;&gt; Data Standard &gt;&gt; FIN &gt;&gt; Last Number of Employees" u="1"/>
        <s v="IEC_STD_V10 &gt;&gt; Data Standard &gt;&gt; FIN &gt;&gt; Accounts Receivable to Assets Ratio" u="1"/>
        <s v="IEC_STD_V10 &gt;&gt; Data Standard &gt;&gt; STG &gt;&gt; EBO Revenue Forecast Check Date" u="1"/>
        <s v="IEC_STD_V10 &gt;&gt; Data Standard &gt;&gt; PRO &gt;&gt; Sub Material Catalog YOY" u="1"/>
        <s v="IEC_STD_V10 &gt;&gt; Data Standard &gt;&gt; PRO &gt;&gt; Series List" u="1"/>
        <s v="IEC_STD_V10 &gt;&gt; Data Standard &gt;&gt; STG &gt;&gt; EBO Technology Readiness" u="1"/>
        <s v="IEC_STD_V10 &gt;&gt; Data Standard &gt;&gt; STG &gt;&gt; EBO Project Funding History" u="1"/>
        <s v="IEC_STD_V10 &gt;&gt; Data Standard &gt;&gt; STG &gt;&gt; Subject Cash Dividend" u="1"/>
        <s v="IEC_STD_V10 &gt;&gt; Data Standard &gt;&gt; STG &gt;&gt; EBO Revenue Forecast Currency" u="1"/>
        <s v="IEC_STD_V10 &gt;&gt; Data Standard &gt;&gt; PRO &gt;&gt; YoY Iron" u="1"/>
        <s v="IEC_STD_V10 &gt;&gt; Data Standard &gt;&gt; QAM &gt;&gt; Overall product yield" u="1"/>
        <s v="IEC_STD_V10 &gt;&gt; Data Standard &gt;&gt; FIN &gt;&gt; ROE" u="1"/>
        <s v="IEC_STD_V10 &gt;&gt; Data Standard &gt;&gt; PRO &gt;&gt; Critical Parts Fulfillment Statistic" u="1"/>
        <s v="IEC_STD_V10 &gt;&gt; Data Standard &gt;&gt; STG &gt;&gt; EBO Project Number" u="1"/>
        <s v="IEC_STD_V10 &gt;&gt; Data Standard &gt;&gt; PRO &gt;&gt; YoY PC" u="1"/>
        <s v="IEC_STD_V10 &gt;&gt; Data Standard &gt;&gt; PRO &gt;&gt; YoY LEM AL" u="1"/>
        <s v="IEC_STD_V10 &gt;&gt; Data Standard &gt;&gt; PRO &gt;&gt; YoY LEM CU" u="1"/>
        <s v="IEC_STD_V10 &gt;&gt; Data Standard &gt;&gt; PRO &gt;&gt; Vendor Performane Date" u="1"/>
        <s v="IEC_STD_V10 &gt;&gt; Data Standard &gt;&gt; FIN &gt;&gt; Inventory Turnover Ratio" u="1"/>
        <s v="IEC_STD_V10 &gt;&gt; Data Standard &gt;&gt; STG &gt;&gt; EBO Project Name" u="1"/>
        <s v="IEC_STD_V10 &gt;&gt; Data Standard &gt;&gt; PRO &gt;&gt; Material Futures MOM" u="1"/>
        <s v="IEC_STD_V10 &gt;&gt; Data Standard &gt;&gt; PRO &gt;&gt; Case Plastic Cost ratio" u="1"/>
        <s v="IEC_STD_V10 &gt;&gt; Data Standard &gt;&gt; STG &gt;&gt; Subject Revenue" u="1"/>
        <s v="IEC_STD_V10 &gt;&gt; Data Standard &gt;&gt; QAM &gt;&gt; Yield rate target by inspection station mapping" u="1"/>
        <s v="IEC_STD_V10 &gt;&gt; Data Standard &gt;&gt; STG &gt;&gt; EBO Project Estimate Gross Profit" u="1"/>
        <s v="IEC_STD_V10 &gt;&gt; Data Standard &gt;&gt; PRO &gt;&gt; Raw Cost Price" u="1"/>
        <s v="IEC_STD_V10 &gt;&gt; Data Standard &gt;&gt; STG &gt;&gt; EBO Project Funding Percentage" u="1"/>
        <s v="IEC_STD_V10 &gt;&gt; Data Standard &gt;&gt; STG &gt;&gt; EBO Revenue Month" u="1"/>
        <s v="IEC_STD_V10 &gt;&gt; Data Standard &gt;&gt; STG &gt;&gt; EBO Phase" u="1"/>
        <s v="IEC_STD_V10 &gt;&gt; Data Standard &gt;&gt; PRO &gt;&gt; GTK Quantity" u="1"/>
        <s v="IEC_STD_V10 &gt;&gt; Data Standard &gt;&gt; PRO &gt;&gt; OTK Quantity" u="1"/>
        <s v="IEC_STD_V10 &gt;&gt; Data Standard &gt;&gt; FIN &gt;&gt; Employees Statistics" u="1"/>
        <s v="IEC_STD_V10 &gt;&gt; Data Standard &gt;&gt; STG &gt;&gt; Subject Valuation (based on shareholding ratio)" u="1"/>
        <s v="IEC_STD_V10 &gt;&gt; Data Standard &gt;&gt; STG &gt;&gt; EBO Project Revenue Forecast" u="1"/>
        <s v="IEC_STD_V10 &gt;&gt; Data Standard &gt;&gt; MFG &gt;&gt; Site Type" u="1"/>
        <s v="IEC_STD_V10 &gt;&gt; Data Standard &gt;&gt; STG &gt;&gt; EBO Phase End Date" u="1"/>
        <s v="IEC_STD_V10 &gt;&gt; Data Standard &gt;&gt; PRO &gt;&gt; Purchasing Part Attribute" u="1"/>
        <s v="IEC_STD_V10 &gt;&gt; Data Standard &gt;&gt; STG &gt;&gt; Annual Investment Budget Master" u="1"/>
        <s v="IEC_STD_V10 &gt;&gt; Data Standard &gt;&gt; PRO &gt;&gt; Delivery Score" u="1"/>
        <s v="IEC_STD_V10 &gt;&gt; Data Standard &gt;&gt; PRO &gt;&gt; YTD Fill Rate Less Than Target PN List" u="1"/>
        <s v="IEC_STD_V10 &gt;&gt; Data Standard &gt;&gt; QAM &gt;&gt; Overall product yield alert" u="1"/>
        <s v="IEC_STD_V10 &gt;&gt; Data Standard &gt;&gt; STG &gt;&gt; Subject Revenue Contribution Achieve Rate" u="1"/>
        <s v="IEC_STD_V10 &gt;&gt; Data Standard &gt;&gt; QAM &gt;&gt; Product Category" u="1"/>
        <s v="IEC_STD_V10 &gt;&gt; Data Standard &gt;&gt; PRO &gt;&gt; Material Catalog Inference Amount" u="1"/>
        <s v="IEC_STD_V10 &gt;&gt; Data Standard &gt;&gt; STG &gt;&gt; EBO Business Model Viability" u="1"/>
        <s v="IEC_STD_V10 &gt;&gt; Data Standard &gt;&gt; STG &gt;&gt; EBO Milestone Status" u="1"/>
        <s v="IEC_STD_V10 &gt;&gt; Data Standard &gt;&gt; FIN &gt;&gt; Accounts Receivable Amount" u="1"/>
        <s v="IEC_STD_V10 &gt;&gt; Data Standard &gt;&gt; QAM &gt;&gt; Yield rate by inspection station" u="1"/>
        <s v="IEC_STD_V10 &gt;&gt; Data Standard &gt;&gt; STG &gt;&gt; EBO Revenue Year" u="1"/>
        <s v="IEC_STD_V10 &gt;&gt; Data Standard &gt;&gt; STG &gt;&gt; Subject Recognize Profit" u="1"/>
        <s v="IEC_STD_V10 &gt;&gt; Data Standard &gt;&gt; PRO &gt;&gt; MoM LEM Tin" u="1"/>
        <s v="IEC_STD_V10 &gt;&gt; Data Standard &gt;&gt; PRO &gt;&gt; Class Code" u="1"/>
        <s v="IEC_STD_V10 &gt;&gt; Data Standard &gt;&gt; PRO &gt;&gt; LTA  GR Quantity" u="1"/>
        <s v="IEC_STD_V10 &gt;&gt; Data Standard &gt;&gt; PRO &gt;&gt; LTA MOU Quantity" u="1"/>
        <s v="IEC_STD_V10 &gt;&gt; Data Standard &gt;&gt; STG &gt;&gt; Annual Investment Budget Balance Ratio" u="1"/>
        <s v="IEC_STD_V10 &gt;&gt; Data Standard &gt;&gt; MFG &gt;&gt; PSG Plant" u="1"/>
        <s v="IEC_STD_V10 &gt;&gt; Data Standard &gt;&gt; PRO &gt;&gt; Material Marketing Price Information" u="1"/>
        <s v="IEC_STD_V10 &gt;&gt; Data Standard &gt;&gt; PRO &gt;&gt; Case Plastic Procure Cost ratio" u="1"/>
        <s v="IEC_STD_V10 &gt;&gt; Data Standard &gt;&gt; PRO &gt;&gt; Last Raw Cost Price" u="1"/>
        <s v="IEC_STD_V10 &gt;&gt; Data Standard &gt;&gt; PRO &gt;&gt; GR Quantity" u="1"/>
        <s v="IEC_STD_V10 &gt;&gt; Data Standard &gt;&gt; MFG &gt;&gt; PSG Site" u="1"/>
        <s v="IEC_STD_V10 &gt;&gt; Data Standard &gt;&gt; STG &gt;&gt; EBO Team Leader" u="1"/>
        <s v="IEC_STD_V10 &gt;&gt; Data Standard &gt;&gt; QAM &gt;&gt; Detailed product defect" u="1"/>
        <s v="IEC_STD_V10 &gt;&gt; Data Standard &gt;&gt; PRO &gt;&gt; Critical Parts Fulfillment Data Date" u="1"/>
        <s v="IEC_STD_V10 &gt;&gt; Data Standard &gt;&gt; QAM &gt;&gt; Overall system defect quantity" u="1"/>
        <s v="IEC_STD_V10 &gt;&gt; Data Standard &gt;&gt; FIN &gt;&gt; Operating Income Per Capita" u="1"/>
        <s v="IEC_STD_V10 &gt;&gt; Data Standard &gt;&gt; PRO &gt;&gt; Material Futures YOY" u="1"/>
        <s v="IEC_STD_V10 &gt;&gt; Data Standard &gt;&gt; FIN &gt;&gt; Debt Ratio" u="1"/>
        <s v="IEC_STD_V10 &gt;&gt; Data Standard &gt;&gt; STG &gt;&gt; EBO Project Actual Gross Profit" u="1"/>
        <s v="IEC_STD_V10 &gt;&gt; Data Standard &gt;&gt; STG &gt;&gt; Annual Actual Investment Amount" u="1"/>
        <s v="IEC_STD_V10 &gt;&gt; Data Standard &gt;&gt; STG &gt;&gt; EBO Project Accumulated Revenue" u="1"/>
        <s v="IEC_STD_V10 &gt;&gt; Data Standard &gt;&gt; STG &gt;&gt; EBO Project Owner" u="1"/>
        <s v="IEC_STD_V10 &gt;&gt; Data Standard &gt;&gt; FIN &gt;&gt; Accounts Payable Amount" u="1"/>
        <s v="IEC_STD_V10 &gt;&gt; Data Standard &gt;&gt; STG &gt;&gt; Investment Subject Allocation Master" u="1"/>
        <s v="IEC_STD_V10 &gt;&gt; Data Standard &gt;&gt; FIN &gt;&gt; Total Liability Amount" u="1"/>
        <s v="IEC_STD_V10 &gt;&gt; Data Standard &gt;&gt; STG &gt;&gt; EBO Funding End Date" u="1"/>
        <s v="IEC_STD_V10 &gt;&gt; Data Standard &gt;&gt; PRO &gt;&gt; QOQ Stamping" u="1"/>
        <s v="IEC_STD_V10 &gt;&gt; Data Standard &gt;&gt; PRO &gt;&gt; Material Catalog Price Infomation" u="1"/>
        <s v="IEC_STD_V10 &gt;&gt; Data Standard &gt;&gt; PRO &gt;&gt; QOQ Connetor" u="1"/>
        <s v="IEC_STD_V10 &gt;&gt; Data Standard &gt;&gt; QAM &gt;&gt; Yield rate target by inspection station" u="1"/>
        <s v="IEC_STD_V10 &gt;&gt; Data Standard &gt;&gt; STG &gt;&gt; EBO Project Revenue" u="1"/>
        <s v="IEC_STD_V10 &gt;&gt; Data Standard &gt;&gt; STG &gt;&gt; EBO Phase Remark" u="1"/>
        <s v="IEC_STD_V10 &gt;&gt; Data Standard &gt;&gt; STG &gt;&gt; Investment Master" u="1"/>
        <s v="IEC_STD_V10 &gt;&gt; Data Standard &gt;&gt; STG &gt;&gt; EBO Milestone Remark" u="1"/>
        <s v="IEC_STD_V10 &gt;&gt; Data Standard &gt;&gt; FIN &gt;&gt; CCC" u="1"/>
        <s v="IEC_STD_V10 &gt;&gt; Data Standard &gt;&gt; BPM &gt;&gt; BG Name" u="1"/>
        <s v="IEC_STD_V10 &gt;&gt; Data Standard &gt;&gt; STG &gt;&gt; Annual Investment Budget" u="1"/>
        <s v="IEC_STD_V10 &gt;&gt; Data Standard &gt;&gt; STG &gt;&gt; EBO Milestone Check Date" u="1"/>
        <s v="IEC_STD_V10 &gt;&gt; Data Standard &gt;&gt; STG &gt;&gt; EBO Project Registration Date" u="1"/>
        <s v="IEC_STD_V10 &gt;&gt; Data Standard &gt;&gt; PRO &gt;&gt; QoQ LEM Tin" u="1"/>
        <s v="IEC_STD_V10 &gt;&gt; Data Standard &gt;&gt; PRO &gt;&gt; AVL ID" u="1"/>
        <s v="IEC_STD_V10 &gt;&gt; Data Standard &gt;&gt; QAM &gt;&gt; Product yield alert type" u="1"/>
        <s v="IEC_STD_V10 &gt;&gt; Data Standard &gt;&gt; QAM &gt;&gt; Product yield alert date " u="1"/>
        <s v="IEC_STD_V10 &gt;&gt; Data Standard &gt;&gt; STG &gt;&gt; Subject Recognize Profit Achieve Rate" u="1"/>
        <s v="IEC_STD_V10 &gt;&gt; Data Standard &gt;&gt; STG &gt;&gt; EBO Milestones" u="1"/>
        <s v="IEC_STD_V10 &gt;&gt; Data Standard &gt;&gt; QAM &gt;&gt; Weekly product yield report" u="1"/>
        <s v="IEC_STD_V10 &gt;&gt; Data Standard &gt;&gt; STG &gt;&gt; Subject Revenue Achieve Rate" u="1"/>
        <s v="IEC_STD_V10 &gt;&gt; Data Standard &gt;&gt; PRO &gt;&gt; Material Catalog Price Information" u="1"/>
        <s v="IEC_STD_V10 &gt;&gt; Data Standard &gt;&gt; PRO &gt;&gt; IEC Part Number" u="1"/>
        <s v="IEC_STD_V10 &gt;&gt; Data Standard &gt;&gt; PRO &gt;&gt; Part Series" u="1"/>
        <s v="IEC_STD_V10 &gt;&gt; Data Standard &gt;&gt; PRO &gt;&gt; LTA GR Quantity" u="1"/>
        <s v="IEC_STD_V10 &gt;&gt; Data Standard &gt;&gt; QAM &gt;&gt; Defect quantity" u="1"/>
        <s v="IEC_STD_V10 &gt;&gt; Data Standard &gt;&gt; QAM &gt;&gt; Defect rate by defect type" u="1"/>
        <s v="IEC_STD_V10 &gt;&gt; Data Standard &gt;&gt; PRO &gt;&gt; MoM NY Gold" u="1"/>
        <s v="IEC_STD_V10 &gt;&gt; Data Standard &gt;&gt; STG &gt;&gt; Subject Shareholding Ratio" u="1"/>
        <s v="IEC_STD_V10 &gt;&gt; Data Standard &gt;&gt; PRO &gt;&gt; Vendor Fulfillment Performance" u="1"/>
        <s v="IEC_STD_V10 &gt;&gt; Data Standard &gt;&gt; STG &gt;&gt; Investment possibility" u="1"/>
        <s v="IEC_STD_V10 &gt;&gt; Data Standard &gt;&gt; PRO &gt;&gt; GR Date" u="1"/>
        <s v="IEC_STD_V10 &gt;&gt; Data Standard &gt;&gt; PRO &gt;&gt; Buy and Sell Quantity" u="1"/>
        <s v="IEC_STD_V10 &gt;&gt; Data Standard &gt;&gt; QAM &gt;&gt; Not repaired quantity" u="1"/>
        <s v="IEC_STD_V10 &gt;&gt; Data Standard &gt;&gt; QAM &gt;&gt; Defect type code" u="1"/>
        <s v="IEC_STD_V10 &gt;&gt; Data Standard &gt;&gt; STG &gt;&gt; Funding Check Date" u="1"/>
        <s v="IEC_STD_V10 &gt;&gt; Data Standard &gt;&gt; STG &gt;&gt; EBO Phase Check Date" u="1"/>
        <s v="IEC_STD_V10 &gt;&gt; Data Standard &gt;&gt; PRO &gt;&gt; Vendor Code" u="1"/>
        <s v="IEC_STD_V10 &gt;&gt; Data Standard &gt;&gt; QAM &gt;&gt; Product first pass yield" u="1"/>
        <s v="IEC_STD_V10 &gt;&gt; Data Standard &gt;&gt; FIN &gt;&gt; Accounts Payable Turnover Ratio" u="1"/>
        <s v="IEC_STD_V10 &gt;&gt; Data Standard &gt;&gt; FIN &gt;&gt; Types of Labor Name" u="1"/>
        <s v="IEC_STD_V10 &gt;&gt; Data Standard &gt;&gt; PRO &gt;&gt; Last Year Raw Cost Price" u="1"/>
        <s v="IEC_STD_V10 &gt;&gt; Data Standard &gt;&gt; FIN &gt;&gt; Finance Master Labor" u="1"/>
        <s v="IEC_STD_V10 &gt;&gt; Data Standard &gt;&gt; FIN &gt;&gt; Types of Labor" u="1"/>
        <s v="IEC_STD_V10 &gt;&gt; Data Standard &gt;&gt; FIN &gt;&gt; Operating Revenue Per Capita" u="1"/>
        <s v="IEC_STD_V10 &gt;&gt; Data Standard &gt;&gt; QAM &gt;&gt; Input quantity by inspection station" u="1"/>
        <s v="IEC_STD_V10 &gt;&gt; Data Standard &gt;&gt; PRO &gt;&gt; Major Stage Material Catalog" u="1"/>
        <s v="IEC_STD_V10 &gt;&gt; Data Standard &gt;&gt; STG &gt;&gt; EBO Project Actual Revenue" u="1"/>
        <s v="IEC_STD_V10 &gt;&gt; Data Standard &gt;&gt; FIN &gt;&gt; Cost of Sales" u="1"/>
        <s v="IEC_STD_V10 &gt;&gt; Data Standard &gt;&gt; STG &gt;&gt; EBO Phase Duration" u="1"/>
        <s v="IEC_STD_V10 &gt;&gt; Data Standard &gt;&gt; FIN &gt;&gt; Inventory Amount" u="1"/>
        <s v="IEC_STD_V10 &gt;&gt; Data Standard &gt;&gt; PRO &gt;&gt; The Top Five PN with the Worst Order Fill Rate" u="1"/>
        <s v="IEC_STD_V10 &gt;&gt; Data Standard &gt;&gt; PRO &gt;&gt; Vendor Performance Master" u="1"/>
        <s v="IEC_STD_V10 &gt;&gt; Data Standard &gt;&gt; PRO &gt;&gt; Used by Customer List" u="1"/>
        <s v="IEC_STD_V10 &gt;&gt; Data Standard &gt;&gt; FIN &gt;&gt; Cash and Cash Equivalents Amount" u="1"/>
        <s v="IEC_STD_V10 &gt;&gt; Data Standard &gt;&gt; PRO &gt;&gt; MoM LEM Ni" u="1"/>
        <s v="IEC_STD_V10 &gt;&gt; Data Standard &gt;&gt; PRO &gt;&gt; Stage Composition Cost Ratio" u="1"/>
        <s v="IEC_STD_V10 &gt;&gt; Data Standard &gt;&gt; FIN &gt;&gt; Shareholders&amp;apos; Equity Amount" u="1"/>
        <s v="IEC_STD_V10 &gt;&gt; Data Standard &gt;&gt; PRO &gt;&gt; Customer Name" u="1"/>
        <s v="IEC_STD_V10 &gt;&gt; Data Standard &gt;&gt; QAM &gt;&gt; Customer Name" u="1"/>
        <s v="IEC_STD_V10 &gt;&gt; Data Standard &gt;&gt; PRO &gt;&gt; Quality Score" u="1"/>
        <s v="IEC_STD_V10 &gt;&gt; Data Standard &gt;&gt; STG &gt;&gt; Subject Net Profit Achieve Rate" u="1"/>
        <s v="IEC_STD_V10 &gt;&gt; Data Standard &gt;&gt; FIN &gt;&gt; Total Assets Amount" u="1"/>
        <s v="IEC_STD_V10 &gt;&gt; Data Standard &gt;&gt; STG &gt;&gt; EBO Team Advisor" u="1"/>
        <s v="IEC_STD_V10 &gt;&gt; Data Standard &gt;&gt; STG &gt;&gt; Investment Amount" u="1"/>
        <s v="IEC_STD_V10 &gt;&gt; Data Standard &gt;&gt; FIN &gt;&gt; Accumulated Net Income (After tax)" u="1"/>
        <s v="IEC_STD_V10 &gt;&gt; Data Standard &gt;&gt; PRO &gt;&gt; Part Description" u="1"/>
        <s v="IEC_STD_V10 &gt;&gt; Data Standard &gt;&gt; PRO &gt;&gt; QoQ NY Gold" u="1"/>
        <s v="IEC_STD_V10 &gt;&gt; Data Standard &gt;&gt; QAM &gt;&gt; Overall product yield target" u="1"/>
        <s v="IEC_STD_V10 &gt;&gt; Data Standard &gt;&gt; PRO &gt;&gt; Raw Cost Ratio" u="1"/>
        <s v="IEC_STD_V10 &gt;&gt; Data Standard &gt;&gt; MFG &gt;&gt; Site Name" u="1"/>
        <s v="IEC_STD_V10 &gt;&gt; Data Standard &gt;&gt; PRO &gt;&gt; Site Name" u="1"/>
        <s v="IEC_STD_V10 &gt;&gt; Data Standard &gt;&gt; QAM &gt;&gt; Site Name" u="1"/>
        <s v="IEC_STD_V10 &gt;&gt; Data Standard &gt;&gt; FIN &gt;&gt; Average Accounts Receivable Amount" u="1"/>
        <s v="IEC_STD_V10 &gt;&gt; Data Standard &gt;&gt; PRO &gt;&gt; Material Group" u="1"/>
        <s v="IEC_STD_V10 &gt;&gt; Data Standard &gt;&gt; STG &gt;&gt; Budget Allocation Amount" u="1"/>
        <s v="IEC_STD_V10 &gt;&gt; Data Standard &gt;&gt; PRO &gt;&gt; Supplier Final Score" u="1"/>
        <s v="IEC_STD_V10 &gt;&gt; Data Standard &gt;&gt; FIN &gt;&gt; Long-term Debts to Assets Ratio" u="1"/>
        <s v="IEC_STD_V10 &gt;&gt; Data Standard &gt;&gt; PRO &gt;&gt; Class Code Category" u="1"/>
        <s v="IEC_STD_V10 &gt;&gt; Data Standard &gt;&gt; PRO &gt;&gt; Substitute Code" u="1"/>
        <s v="IEC_STD_V10 &gt;&gt; Data Standard &gt;&gt; STG &gt;&gt; EBO Milestone Target Date" u="1"/>
        <s v="IEC_STD_V10 &gt;&gt; Data Standard &gt;&gt; FIN &gt;&gt; Entrepreneur" u="1"/>
        <s v="IEC_STD_V10 &gt;&gt; Data Standard &gt;&gt; PRO &gt;&gt; YoY LEM Tin" u="1"/>
        <s v="IEC_STD_V10 &gt;&gt; Data Standard &gt;&gt; FIN &gt;&gt; Average Number of Employees" u="1"/>
        <s v="IEC_STD_V10 &gt;&gt; Data Standard &gt;&gt; PRO &gt;&gt; Cost Score" u="1"/>
        <s v="IEC_STD_V10 &gt;&gt; Data Standard &gt;&gt; STG &gt;&gt; EBO Project Phase History" u="1"/>
        <s v="IEC_STD_V10 &gt;&gt; Data Standard &gt;&gt; STG &gt;&gt; EBO Revenue Currency" u="1"/>
        <s v="IEC_STD_V10 &gt;&gt; Data Standard &gt;&gt; STG &gt;&gt; Management Type" u="1"/>
        <s v="IEC_STD_V10 &gt;&gt; Data Standard &gt;&gt; STG &gt;&gt; DCP Result" u="1"/>
        <s v="IEC_STD_V10 &gt;&gt; Data Standard &gt;&gt; PRO &gt;&gt; Monthly Date" u="1"/>
        <s v="IEC_STD_V10 &gt;&gt; Data Standard &gt;&gt; PRO &gt;&gt; Sub-stage Type" u="1"/>
        <s v="IEC_STD_V10 &gt;&gt; Data Standard &gt;&gt; STG &gt;&gt; EBO Project Estimate Revenue" u="1"/>
        <s v="IEC_STD_V10 &gt;&gt; Data Standard &gt;&gt; PRO &gt;&gt; PSG Monthly Procurement Amount" u="1"/>
        <s v="IEC_STD_V10 &gt;&gt; Data Standard &gt;&gt; PRO &gt;&gt; QoQ LEM Ni" u="1"/>
        <s v="IEC_STD_V10 &gt;&gt; Data Standard &gt;&gt; STG &gt;&gt; Account for the Quarter" u="1"/>
        <s v="IEC_STD_V10 &gt;&gt; Data Standard &gt;&gt; QAM &gt;&gt; First pass yield rate by inspection station" u="1"/>
        <s v="IEC_STD_V10 &gt;&gt; Data Standard &gt;&gt; STG &gt;&gt; Account for the Year" u="1"/>
        <s v="IEC_STD_V10 &gt;&gt; Data Standard &gt;&gt; MFG &gt;&gt; Plant Code" u="1"/>
        <s v="IEC_STD_V10 &gt;&gt; Data Standard &gt;&gt; PRO &gt;&gt; Plant Code" u="1"/>
        <s v="IEC_STD_V10 &gt;&gt; Data Standard &gt;&gt; STG &gt;&gt; EBO Milestone Completion" u="1"/>
        <s v="IEC_STD_V10 &gt;&gt; Data Standard &gt;&gt; STG &gt;&gt; EBO Strategic Clarity" u="1"/>
        <s v="IEC_STD_V10 &gt;&gt; Data Standard &gt;&gt; FIN &gt;&gt; Entrepreneur English Name" u="1"/>
        <s v="IEC_STD_V10 &gt;&gt; Data Standard &gt;&gt; STG &gt;&gt; EBO Project Description" u="1"/>
        <s v="IEC_STD_V10 &gt;&gt; Data Standard &gt;&gt; FIN &gt;&gt; PPE Amount" u="1"/>
        <s v="IEC_STD_V10 &gt;&gt; Data Standard &gt;&gt; STG &gt;&gt; EBO Project Milestone" u="1"/>
        <s v="IEC_STD_V10 &gt;&gt; Data Standard &gt;&gt; FIN &gt;&gt; PPE to Assets Ratio" u="1"/>
        <s v="IEC_STD_V10 &gt;&gt; Data Standard &gt;&gt; STG &gt;&gt; EBO Funding Start Date" u="1"/>
        <s v="IEC_STD_V10 &gt;&gt; Data Standard &gt;&gt; FIN &gt;&gt; Finance Master" u="1"/>
        <s v="IEC_STD_V10 &gt;&gt; Data Standard &gt;&gt; PRO &gt;&gt; Rolling 6 Months Forecast" u="1"/>
        <s v="IEC_STD_V10 &gt;&gt; Data Standard &gt;&gt; STG &gt;&gt; EBO Project" u="1"/>
        <s v="IEC_STD_V10 &gt;&gt; Data Standard &gt;&gt; QAM &gt;&gt; Inspection station code" u="1"/>
        <s v="IEC_STD_V10 &gt;&gt; Data Standard &gt;&gt; PRO &gt;&gt; Primary Customer Code" u="1"/>
        <s v="IEC_STD_V10 &gt;&gt; Data Standard &gt;&gt; PRO &gt;&gt; GR Date By QUARTER" u="1"/>
        <s v="IEC_STD_V10 &gt;&gt; Data Standard &gt;&gt; QAM &gt;&gt; Overall system not repaired quantity" u="1"/>
        <s v="IEC_STD_V10 &gt;&gt; Data Standard &gt;&gt; STG &gt;&gt; EBO Revenue Forecast Month" u="1"/>
        <s v="IEC_STD_V10 &gt;&gt; Data Standard &gt;&gt; STG &gt;&gt; EBO Win in the Marketplace" u="1"/>
        <s v="IEC_STD_V10 &gt;&gt; Data Standard &gt;&gt; STG &gt;&gt; EBO Phase Start Date" u="1"/>
        <s v="IEC_STD_V10 &gt;&gt; Data Standard &gt;&gt; PRO &gt;&gt; Series Customer List" u="1"/>
        <s v="IEC_STD_V10 &gt;&gt; Data Standard &gt;&gt; STG &gt;&gt; Budget Allocation Quarter" u="1"/>
        <s v="IEC_STD_V10 &gt;&gt; Data Standard &gt;&gt; PRO &gt;&gt; MoM LEM AL" u="1"/>
        <s v="IEC_STD_V10 &gt;&gt; Data Standard &gt;&gt; FIN &gt;&gt; Operating Revenue" u="1"/>
        <s v="IEC_STD_V10 &gt;&gt; Data Standard &gt;&gt; PRO &gt;&gt; MoM LEM CU" u="1"/>
        <s v="IEC_STD_V10 &gt;&gt; Data Standard &gt;&gt; FIN &gt;&gt; Cash and Cash Equivalents to Assets Ratio" u="1"/>
        <s v="IEC_STD_V10 &gt;&gt; Data Standard &gt;&gt; PRO &gt;&gt; PSG Cost Category" u="1"/>
        <s v="IEC_STD_V10 &gt;&gt; Data Standard &gt;&gt; PRO &gt;&gt; PSG Part Category" u="1"/>
        <s v="IEC_STD_V10 &gt;&gt; Data Standard &gt;&gt; PRO &gt;&gt; QOQ Plastic" u="1"/>
        <s v="IEC_STD_V10 &gt;&gt; Data Standard &gt;&gt; STG &gt;&gt; EBO Project Check Date" u="1"/>
        <s v="IEC_STD_V10 &gt;&gt; Data Standard &gt;&gt; STG &gt;&gt; EBO Revenue Check Date" u="1"/>
        <s v="IEC_STD_V10 &gt;&gt; Data Standard &gt;&gt; FIN &gt;&gt; Accounting Period" u="1"/>
        <s v="IEC_STD_V10 &gt;&gt; Data Standard &gt;&gt; QAM &gt;&gt; Product Series" u="1"/>
        <s v="IEC_STD_V10 &gt;&gt; Data Standard &gt;&gt; PRO &gt;&gt; MoM Iron" u="1"/>
        <s v="IEC_STD_V10 &gt;&gt; Data Standard &gt;&gt; FIN &gt;&gt; Long-term Debts Amount" u="1"/>
        <s v="IEC_STD_V10 &gt;&gt; Data Standard &gt;&gt; PRO &gt;&gt; MoM PC" u="1"/>
        <s v="IEC_STD_V10 &gt;&gt; Data Standard &gt;&gt; FIN &gt;&gt; DOI" u="1"/>
        <s v="IEC_STD_V10 &gt;&gt; Data Standard &gt;&gt; PRO &gt;&gt; YTD Fill Rate" u="1"/>
        <s v="IEC_STD_V10 &gt;&gt; Data Standard &gt;&gt; QAM &gt;&gt; Product yield rate" u="1"/>
        <s v="IEC_STD_V10 &gt;&gt; Data Standard &gt;&gt; PRO &gt;&gt; Sub Material Catalog MOM" u="1"/>
        <s v="IEC_STD_V10 &gt;&gt; Data Standard &gt;&gt; QAM &gt;&gt; Detailed product yield" u="1"/>
        <s v="IEC_STD_V10 &gt;&gt; Data Standard &gt;&gt; PRO &gt;&gt; YoY NY Gold" u="1"/>
        <s v="IEC_STD_V10 &gt;&gt; Data Standard &gt;&gt; STG &gt;&gt; EBO Funding BG" u="1"/>
        <s v="IEC_STD_V10 &gt;&gt; Data Standard &gt;&gt; PRO &gt;&gt; Material Catalog MOM" u="1"/>
        <s v="IEC_STD_V10 &gt;&gt; Data Standard &gt;&gt; PRO &gt;&gt; AVL Name" u="1"/>
        <s v="IEC_STD_V10 &gt;&gt; Data Standard &gt;&gt; STG &gt;&gt; Subject Comment" u="1"/>
        <s v="IEC_STD_V10 &gt;&gt; Data Standard &gt;&gt; STG &gt;&gt; EBO Milestone Actual Date" u="1"/>
        <s v="IEC_STD_V10 &gt;&gt; Data Standard &gt;&gt; QAM &gt;&gt; Defect type target" u="1"/>
        <s v="IEC_STD_V10 &gt;&gt; Data Standard &gt;&gt; STG &gt;&gt; Cumulative Investment Amount" u="1"/>
        <s v="IEC_STD_V10 &gt;&gt; Data Standard &gt;&gt; FIN &gt;&gt; Accounts Receivables Turnover Ratio" u="1"/>
        <s v="IEC_STD_V10 &gt;&gt; Data Standard &gt;&gt; PRO &gt;&gt; Raw Material Data Month" u="1"/>
        <s v="IEC_STD_V10 &gt;&gt; Data Standard &gt;&gt; FIN &gt;&gt; Number of Employees" u="1"/>
        <s v="IEC_STD_V10 &gt;&gt; Data Standard &gt;&gt; PRO &gt;&gt; Component Type" u="1"/>
        <s v="IEC_STD_V10 &gt;&gt; Data Standard &gt;&gt; PRO &gt;&gt; PSG Cost Catetory" u="1"/>
        <s v="IEC_STD_V10 &gt;&gt; Data Standard &gt;&gt; PRO &gt;&gt; PSG Part Catetory" u="1"/>
        <s v="IEC_STD_V10 &gt;&gt; Data Standard &gt;&gt; STG &gt;&gt; EBO Sponsor" u="1"/>
        <s v="IEC_STD_V10 &gt;&gt; Data Standard &gt;&gt; PRO &gt;&gt; Sole Source List" u="1"/>
        <s v="IEC_STD_V10 &gt;&gt; Data Standard &gt;&gt; PRO &gt;&gt; Material Catalog" u="1"/>
        <s v="IEC_STD_V10 &gt;&gt; Data Standard &gt;&gt; FIN &gt;&gt; Entrepreneur Chinese Name" u="1"/>
        <s v="IEC_STD_V10 &gt;&gt; Data Standard &gt;&gt; PRO &gt;&gt; QoQ LEM AL" u="1"/>
        <s v="IEC_STD_V10 &gt;&gt; Data Standard &gt;&gt; FIN &gt;&gt; Entrepreneur Code" u="1"/>
        <s v="IEC_STD_V10 &gt;&gt; Data Standard &gt;&gt; FIN &gt;&gt; AP Days" u="1"/>
        <s v="IEC_STD_V10 &gt;&gt; Data Standard &gt;&gt; FIN &gt;&gt; Accumulated ROA" u="1"/>
        <s v="IEC_STD_V10 &gt;&gt; Data Standard &gt;&gt; FIN &gt;&gt; AR Days" u="1"/>
        <s v="IEC_STD_V10 &gt;&gt; Data Standard &gt;&gt; PRO &gt;&gt; QoQ LEM CU" u="1"/>
        <s v="IEC_STD_V10 &gt;&gt; Data Standard &gt;&gt; PRO &gt;&gt; Vendor A Fulfillment Performance" u="1"/>
        <s v="IEC_STD_V10 &gt;&gt; Data Standard &gt;&gt; STG &gt;&gt; EBO Milestone Category" u="1"/>
        <s v="IEC_STD_V10 &gt;&gt; Data Standard &gt;&gt; PRO &gt;&gt; The Top Five Vendor with the Worst Order Fill Rate" u="1"/>
        <s v="IEC_STD_V10 &gt;&gt; Data Standard &gt;&gt; FIN &gt;&gt; Average Accounts Payable Amount" u="1"/>
        <s v="IEC_STD_V10 &gt;&gt; Data Standard &gt;&gt; FIN &gt;&gt; Accumulated ROE" u="1"/>
        <s v="IEC_STD_V10 &gt;&gt; Data Standard &gt;&gt; PRO &gt;&gt; QoQ Iron" u="1"/>
        <s v="IEC_STD_V10 &gt;&gt; Data Standard &gt;&gt; PRO &gt;&gt; Material Futures category" u="1"/>
        <s v="IEC_STD_V10 &gt;&gt; Data Standard &gt;&gt; PRO &gt;&gt; Purchasing Mode" u="1"/>
        <s v="IEC_STD_V10 &gt;&gt; Data Standard &gt;&gt; PRO &gt;&gt; YoY LEM Ni" u="1"/>
        <s v="IEC_STD_V10 &gt;&gt; Data Standard &gt;&gt; PRO &gt;&gt; Sub Material Catalog" u="1"/>
        <s v="IEC_STD_V10 &gt;&gt; Data Standard &gt;&gt; PRO &gt;&gt; QoQ PC" u="1"/>
        <s v="IEC_STD_V10 &gt;&gt; Data Standard &gt;&gt; FIN &gt;&gt; Average Shareholders&amp;apos; Equity Amount" u="1"/>
        <s v="IEC_STD_V10 &gt;&gt; Data Standard &gt;&gt; QAM &gt;&gt; Production input quantity" u="1"/>
        <s v="IEC_STD_V10 &gt;&gt; Data Standard &gt;&gt; FIN &gt;&gt; Financial Report Closing Date" u="1"/>
        <s v="IEC_STD_V10 &gt;&gt; Data Standard &gt;&gt; PRO &gt;&gt; Part Number Quantity" u="1"/>
        <s v="IEC_STD_V10 &gt;&gt; Data Standard &gt;&gt; PRO &gt;&gt; Sole Source Quantity" u="1"/>
        <s v="IEC_STD_V10 &gt;&gt; Data Standard &gt;&gt; QAM &gt;&gt; Defect type quantity" u="1"/>
        <s v="IEC_STD_V10 &gt;&gt; Data Standard &gt;&gt; QAM &gt;&gt; Product yield alert comment" u="1"/>
        <s v="IEC_STD_V10 &gt;&gt; Data Standard &gt;&gt; STG &gt;&gt; EBO Funding BU" u="1"/>
        <s v="IEC_STD_V10 &gt;&gt; Data Standard &gt;&gt; PRO &gt;&gt; Material Marketing Price Infomation" u="1"/>
        <s v="IEC_STD_V10 &gt;&gt; Data Standard &gt;&gt; STG &gt;&gt; Annual Investment Budget Balance (F)" u="1"/>
        <s v="IEC_STD_V10 &gt;&gt; Data Standard &gt;&gt; PRO &gt;&gt; QOQ Thermal Module" u="1"/>
        <s v="IEC_STD_V10 &gt;&gt; Data Standard &gt;&gt; QAM &gt;&gt; FPY rate target by inspection station" u="1"/>
        <s v="IEC_STD_V10 &gt;&gt; Data Standard &gt;&gt; BPM &gt;&gt; Business Group" u="1"/>
        <s v="IEC_STD_V10 &gt;&gt; Data Standard &gt;&gt; STG &gt;&gt; Subject Revenue Contribution" u="1"/>
        <s v="IEC_STD_V10 &gt;&gt; Data Standard &gt;&gt; PRO &gt;&gt; Material Catalog Inference Cost" u="1"/>
        <s v="IEC_STD_V10 &gt;&gt; Data Standard &gt;&gt; FIN &gt;&gt; Accounts Payable to Assets Ratio" u="1"/>
        <s v="IEC_STD_V10 &gt;&gt; Data Standard &gt;&gt; FIN &gt;&gt; Short-term Debts to Assets Ratio" u="1"/>
        <s v="IEC_STD_V10 &gt;&gt; Data Standard &gt;&gt; PRO &gt;&gt; Material Catalog YOY" u="1"/>
        <s v="IEC_STD_V10 &gt;&gt; Data Standard &gt;&gt; FIN &gt;&gt; Average Inventory Amount" u="1"/>
      </sharedItems>
    </cacheField>
    <cacheField name="Category" numFmtId="0">
      <sharedItems count="21">
        <s v="MTD"/>
        <s v="MFG" u="1"/>
        <s v="P.3.9.0: 材料成本管理" u="1"/>
        <s v="SAL" u="1"/>
        <s v="P.3.10.0: Forecast管理" u="1"/>
        <s v="QAM" u="1"/>
        <s v="LOG" u="1"/>
        <s v="PNC" u="1"/>
        <s v="P.3.5.0: DOI 管理" u="1"/>
        <s v="C.1.1.0: 新事業發展進程" u="1"/>
        <s v="P.2.1.0: 產品營收與銷量達成率" u="1"/>
        <s v="C.4.2.0: 生產力" u="1"/>
        <s v="P.3.13.0: 良率管理" u="1"/>
        <s v="BPM" u="1"/>
        <s v="PRO" u="1"/>
        <s v="COS" u="1"/>
        <s v="FIN" u="1"/>
        <s v="P.2.2.0: RFQ 管理" u="1"/>
        <s v="C.4.3.0: 財務分析" u="1"/>
        <s v="STG" u="1"/>
        <s v="C.1.2.0: 投資併購管理" u="1"/>
      </sharedItems>
    </cacheField>
    <cacheField name="Category-WKC" numFmtId="0">
      <sharedItems/>
    </cacheField>
    <cacheField name="TermNameMap" numFmtId="0">
      <sharedItems/>
    </cacheField>
    <cacheField name="Term Name" numFmtId="0">
      <sharedItems count="833">
        <s v="&amp;quot;TermID&amp;quot;"/>
        <s v="&amp;quot;Domain&amp;quot;"/>
        <s v="&amp;quot;Category&amp;quot;"/>
        <s v="&amp;quot;Nick Name&amp;quot;"/>
        <s v="&amp;quot;EnglishName&amp;quot;"/>
        <s v="&amp;quot;Acronym&amp;quot;"/>
        <s v="&amp;quot;Definition&amp;quot;"/>
        <s v="&amp;quot;BusinessRule&amp;quot;"/>
        <s v="&amp;quot;TermType&amp;quot;"/>
        <s v="&amp;quot;Parent Term Name&amp;quot;"/>
        <s v="&amp;quot;Related Terms&amp;quot;"/>
        <s v="&amp;quot;Sensitivity&amp;quot;"/>
        <s v="&amp;quot;DataType&amp;quot;"/>
        <s v="&amp;quot;ReferenceData&amp;quot;"/>
        <s v="&amp;quot;DataComment&amp;quot;"/>
        <s v="&amp;quot;DataOwner&amp;quot;"/>
        <s v="&amp;quot;Stewards&amp;quot;"/>
        <s v="&amp;quot;Experts&amp;quot;"/>
        <s v="&amp;quot;TechnicalComment&amp;quot;"/>
        <s v="&amp;quot;SourceSystem&amp;quot;"/>
        <s v="&amp;quot;SourceTable&amp;quot;"/>
        <s v="&amp;quot;SourceColumn&amp;quot;"/>
        <s v="&amp;quot;SourceCriteria&amp;quot;"/>
        <s v="&amp;quot;Resources&amp;quot;"/>
        <s v="&amp;quot;Formulate basis&amp;quot;"/>
        <s v="&amp;quot;RelativeStandard&amp;quot;"/>
        <s v="&amp;quot;RelationshipWithRelativeStandard&amp;quot;"/>
        <s v="&amp;quot;Author&amp;quot;"/>
        <s v="&amp;quot;Formula&amp;quot;"/>
        <s v="&amp;quot;Name&amp;quot;"/>
        <s v="&amp;quot;LocalName&amp;quot;"/>
        <s v="&amp;quot;UpdateSource&amp;quot;"/>
        <s v="&amp;quot;DataOwnerBG&amp;quot;"/>
        <s v="&amp;quot;TaskID&amp;quot;"/>
        <s v="&amp;quot;Monthly Product Series Shipping Volume&amp;quot;" u="1"/>
        <s v="&amp;quot;Business type&amp;quot;" u="1"/>
        <s v="&amp;quot;DOI Date Type&amp;quot;" u="1"/>
        <s v="&amp;quot;Forecast Type&amp;quot;" u="1"/>
        <s v="&amp;quot;Difference Ratio Between Actual Shipment and Shipment Target&amp;quot;" u="1"/>
        <s v="&amp;quot;Hit Rate Between Actual Shipment and Monthly Shipment Target&amp;quot;" u="1"/>
        <s v="&amp;quot;Monthly Final Forecast Quantity&amp;quot;" u="1"/>
        <s v="&amp;quot;Product Family&amp;quot;" u="1"/>
        <s v="&amp;quot;Difference Between Yearly Revenue&amp;quot;" u="1"/>
        <s v="&amp;quot;Yearly Actual and Predict Revenue&amp;quot;" u="1"/>
        <s v="&amp;quot;Diff of Yearly Act/Pred and TRGT Rev&amp;quot;" u="1"/>
        <s v="&amp;quot;CQ MP shipment Dataset&amp;quot;" u="1"/>
        <s v="&amp;quot;CCC Analysis Comparison between Entrepreneurs and BGs&amp;quot;" u="1"/>
        <s v="&amp;quot;EBO Team Advisor&amp;quot;" u="1"/>
        <s v="&amp;quot;Monthly Status of Operating Income and Shipment by BU and Customer&amp;quot;" u="1"/>
        <s v="&amp;quot;Vendor Code&amp;quot;" u="1"/>
        <s v="&amp;quot;Subject Net Profit&amp;quot;" u="1"/>
        <s v="&amp;quot;Monthly Forecast Quantity&amp;quot;" u="1"/>
        <s v="&amp;quot;Monthly Shipping Quantity&amp;quot;" u="1"/>
        <s v="&amp;quot;Production input quantity&amp;quot;" u="1"/>
        <s v="&amp;quot;Monthly Revenue of Yearly Target&amp;quot;" u="1"/>
        <s v="&amp;quot;Forecast Data Type&amp;quot;" u="1"/>
        <s v="&amp;quot;Series Customer List&amp;quot;" u="1"/>
        <s v="&amp;quot;Status of Operating Income and Shipment in the Past Three Years by BU and Customer&amp;quot;" u="1"/>
        <s v="&amp;quot;Diff. of MLY Act. SHIPT vs. Est. SHIPT&amp;quot;" u="1"/>
        <s v="&amp;quot;Project Stage&amp;quot;" u="1"/>
        <s v="&amp;quot;EBO Project Checkpoint History&amp;quot;" u="1"/>
        <s v="&amp;quot;Diff of MLY Act Ship vs Yearly Target Ship&amp;quot;" u="1"/>
        <s v="&amp;quot;Diff of Yearly ActPred and Boards Est Ship&amp;quot;" u="1"/>
        <s v="&amp;quot;Diff Rate of Yearly Act/Pred and TRGT Ship&amp;quot;" u="1"/>
        <s v="&amp;quot;Customer Name&amp;quot;" u="1"/>
        <s v="&amp;quot;Division Name&amp;quot;" u="1"/>
        <s v="&amp;quot;Difference Between Actual Operating Income and Operating Income Target&amp;quot;" u="1"/>
        <s v="&amp;quot;Difference Between Monthly Actual Shipment and Monthly Shipment Target&amp;quot;" u="1"/>
        <s v="&amp;quot;DB Start Date&amp;quot;" u="1"/>
        <s v="&amp;quot;PV Start Date&amp;quot;" u="1"/>
        <s v="&amp;quot;YTD Fill Rate&amp;quot;" u="1"/>
        <s v="&amp;quot;Overall product yield analysis&amp;quot;" u="1"/>
        <s v="&amp;quot;Monthly Boards Estimated Operating Income&amp;quot;" u="1"/>
        <s v="&amp;quot;Accounts Receivable to Assets Ratio&amp;quot;" u="1"/>
        <s v="&amp;quot;Accounts Receivables Turnover Ratio&amp;quot;" u="1"/>
        <s v="&amp;quot;Difference Between Yearly Actual and Predict Operating Income and Operating Income Target&amp;quot;" u="1"/>
        <s v="&amp;quot;Stock Area&amp;quot;" u="1"/>
        <s v="&amp;quot;Version 1 Forecast Type ID&amp;quot;" u="1"/>
        <s v="&amp;quot;Version 2 Forecast Type ID&amp;quot;" u="1"/>
        <s v="&amp;quot;Month of Calculation&amp;quot;" u="1"/>
        <s v="&amp;quot;RDP Hit Rate Version&amp;quot;" u="1"/>
        <s v="&amp;quot;Actual Revenue and Shipment Date&amp;quot;" u="1"/>
        <s v="&amp;quot;Project Stage Estimated End Date&amp;quot;" u="1"/>
        <s v="&amp;quot;Diff of Yearly ActPred and TRGT Rev&amp;quot;" u="1"/>
        <s v="&amp;quot;Inventory Master&amp;quot;" u="1"/>
        <s v="&amp;quot;Assign FCST Version&amp;quot;" u="1"/>
        <s v="&amp;quot;Year of Calculation&amp;quot;" u="1"/>
        <s v="&amp;quot;Yearly Operating Income Target&amp;quot;" u="1"/>
        <s v="&amp;quot;Diff. of YTD Act. Rev. and YTD Rev. TRGT&amp;quot;" u="1"/>
        <s v="&amp;quot;Purchasing Mode and Amount Aistribution&amp;quot;" u="1"/>
        <s v="&amp;quot;Purchasing Mode and Amount Distribution&amp;quot;" u="1"/>
        <s v="&amp;quot;Yield rate target by inspection station&amp;quot;" u="1"/>
        <s v="&amp;quot;Actual Daily Revenue&amp;quot;" u="1"/>
        <s v="&amp;quot;Difference Ratio Between Actual Operating Income and Estimated Operating Income&amp;quot;" u="1"/>
        <s v="&amp;quot;Accumulative Series Net Profit&amp;quot;" u="1"/>
        <s v="&amp;quot;Forecast Gen Date-&amp;gt;Forecast Version&amp;quot;" u="1"/>
        <s v="&amp;quot;Diff of Yearly ActPred and Boards Est Rev&amp;quot;" u="1"/>
        <s v="&amp;quot;Diff Rate of Yearly Act/Pred and TRGT Rev&amp;quot;" u="1"/>
        <s v="&amp;quot;Difference Ratio Between Yearly Revenue&amp;quot;" u="1"/>
        <s v="&amp;quot;BS Supply Month&amp;quot;" u="1"/>
        <s v="&amp;quot;Actual Revenue Cost and Shipment Data&amp;quot;" u="1"/>
        <s v="&amp;quot;QOQ Plastic&amp;quot;" u="1"/>
        <s v="&amp;quot;Product Series FCS Status&amp;quot;" u="1"/>
        <s v="&amp;quot;Profit after Tax&amp;quot;" u="1"/>
        <s v="&amp;quot;YTD Fill Rate Less Than Target PN List&amp;quot;" u="1"/>
        <s v="&amp;quot;Part Category&amp;quot;" u="1"/>
        <s v="&amp;quot;Rev and SHIPT in Past Three Years by PRD&amp;quot;" u="1"/>
        <s v="&amp;quot;RFQ Related Data&amp;quot;" u="1"/>
        <s v="&amp;quot;Sub Material Catalog&amp;quot;" u="1"/>
        <s v="&amp;quot;Acc. Shipping Quantity&amp;quot;" u="1"/>
        <s v="&amp;quot;Accum LTA  GR Quantity&amp;quot;" u="1"/>
        <s v="&amp;quot;Accum LTA MOU Quantity&amp;quot;" u="1"/>
        <s v="&amp;quot;Investment possibility&amp;quot;" u="1"/>
        <s v="&amp;quot;Data Upload Date&amp;quot;" u="1"/>
        <s v="&amp;quot;RFQ Receive Date&amp;quot;" u="1"/>
        <s v="&amp;quot;Difference Between Monthly Actual Operating Income and  Monthly Operating Income Target&amp;quot;" u="1"/>
        <s v="&amp;quot;EDI 940 Shipping Notice&amp;quot;" u="1"/>
        <s v="&amp;quot;Purchase Amount&amp;quot;" u="1"/>
        <s v="&amp;quot;Entrepreneur&amp;quot;" u="1"/>
        <s v="&amp;quot;Boards Est. MLY Rev. and SHIPT Data&amp;quot;" u="1"/>
        <s v="&amp;quot;Diff. of YTD Act. SHIPT and Boards Est. SHIPT&amp;quot;" u="1"/>
        <s v="&amp;quot;Diff. Rate of Act. SHIPT vs. BoardsEst. SHIPT&amp;quot;" u="1"/>
        <s v="&amp;quot;Accumulative Series Net Profit Rate&amp;quot;" u="1"/>
        <s v="&amp;quot;Monitor Date -&amp;gt; Demand Plan Date&amp;quot;" u="1"/>
        <s v="&amp;quot;Average Accounts Receivable Amount&amp;quot;" u="1"/>
        <s v="&amp;quot;Diff of MLY Act Ship vs Boards Est Ship&amp;quot;" u="1"/>
        <s v="&amp;quot;Vendor Data Update Date&amp;quot;" u="1"/>
        <s v="&amp;quot;Vendor Fulfillment Date&amp;quot;" u="1"/>
        <s v="&amp;quot;Diff Rate of Rev and SHIPT in Different Time Frame&amp;quot;" u="1"/>
        <s v="&amp;quot;Subject Valuation (based on shareholding ratio)&amp;quot;" u="1"/>
        <s v="&amp;quot;DOI Actual Days&amp;quot;" u="1"/>
        <s v="&amp;quot;DOI Target Days&amp;quot;" u="1"/>
        <s v="&amp;quot;Cash and Cash Equivalents to Assets Ratio&amp;quot;" u="1"/>
        <s v="&amp;quot;Material Catalog MOM&amp;quot;" u="1"/>
        <s v="&amp;quot;Material Futures MOM&amp;quot;" u="1"/>
        <s v="&amp;quot;Diff. of MLY Act. Ship. vs. Yearly Target Ship.&amp;quot;" u="1"/>
        <s v="&amp;quot;Account for the Year&amp;quot;" u="1"/>
        <s v="&amp;quot;Investment MA Target&amp;quot;" u="1"/>
        <s v="&amp;quot;EBO Phase Duration&amp;quot;" u="1"/>
        <s v="&amp;quot;Diff Rate of Yearly ActPred and TRGT Ship&amp;quot;" u="1"/>
        <s v="&amp;quot;EBO Revenue Forecast Year&amp;quot;" u="1"/>
        <s v="&amp;quot;Yearly Rev and SHIPT by BU and CUS&amp;quot;" u="1"/>
        <s v="&amp;quot;Operating Revenue Per Capita&amp;quot;" u="1"/>
        <s v="&amp;quot;AP Days&amp;quot;" u="1"/>
        <s v="&amp;quot;AR Days&amp;quot;" u="1"/>
        <s v="&amp;quot;FPY rate target by inspection station&amp;quot;" u="1"/>
        <s v="&amp;quot;Overview of Project Time Distribution&amp;quot;" u="1"/>
        <s v="&amp;quot;EBO Technology Readiness&amp;quot;" u="1"/>
        <s v="&amp;quot;Conversion Rate&amp;quot;" u="1"/>
        <s v="&amp;quot;GR Monthly Date&amp;quot;" u="1"/>
        <s v="&amp;quot;P/L Update Date&amp;quot;" u="1"/>
        <s v="&amp;quot;PL Monthly Date&amp;quot;" u="1"/>
        <s v="&amp;quot;EBO Phase End Date&amp;quot;" u="1"/>
        <s v="&amp;quot;Funding Check Date&amp;quot;" u="1"/>
        <s v="&amp;quot;Product yield rate&amp;quot;" u="1"/>
        <s v="&amp;quot;Amount of Assets&amp;quot;" u="1"/>
        <s v="&amp;quot;Diff Rate of YTD Act Rev and YTD Rev TRGT&amp;quot;" u="1"/>
        <s v="&amp;quot;Diff. of MLY Act. Rev. vs.  MLY Rev. TRGT&amp;quot;" u="1"/>
        <s v="&amp;quot;Diff. of MLY Act. SHIPT vs. Shipping TRGT&amp;quot;" u="1"/>
        <s v="&amp;quot;Diff. of YTD Act. Rev. and  YTD Rev. TRGT&amp;quot;" u="1"/>
        <s v="&amp;quot;Hit Rate of MTD Act Rev vs UTD Est Rev&amp;quot;" u="1"/>
        <s v="&amp;quot;Year to Date Status of Operating Income and Shipment by Product&amp;quot;" u="1"/>
        <s v="&amp;quot;Actual Operating and Shipment Date&amp;quot;" u="1"/>
        <s v="&amp;quot;Project Stage Estimated Start Date&amp;quot;" u="1"/>
        <s v="&amp;quot;Diff. Rate of Yearly Act./Pred. and TRGT Ship.&amp;quot;" u="1"/>
        <s v="&amp;quot;Subject Recognize Profit Achieve Rate&amp;quot;" u="1"/>
        <s v="&amp;quot;MoM Iron&amp;quot;" u="1"/>
        <s v="&amp;quot;QoQ Iron&amp;quot;" u="1"/>
        <s v="&amp;quot;YoY Iron&amp;quot;" u="1"/>
        <s v="&amp;quot;Class Code&amp;quot;" u="1"/>
        <s v="&amp;quot;Plant Code&amp;quot;" u="1"/>
        <s v="&amp;quot;RFQ Hit Rate Data&amp;quot;" u="1"/>
        <s v="&amp;quot;EBO Funding Remark&amp;quot;" u="1"/>
        <s v="&amp;quot;Yearly Actual Revenue&amp;quot;" u="1"/>
        <s v="&amp;quot;QOQ Connetor&amp;quot;" u="1"/>
        <s v="&amp;quot;Employees Statistics&amp;quot;" u="1"/>
        <s v="&amp;quot;Diff. Rate of Yearly  Act./Pred. and Boards Est. Ship.&amp;quot;" u="1"/>
        <s v="&amp;quot;AVL Name&amp;quot;" u="1"/>
        <s v="&amp;quot;Difference Ratio Between  Yearly Revenue&amp;quot;" u="1"/>
        <s v="&amp;quot;CCC Analysis&amp;quot;" u="1"/>
        <s v="&amp;quot;LTA  GR Quantity&amp;quot;" u="1"/>
        <s v="&amp;quot;LTA MOU Quantity&amp;quot;" u="1"/>
        <s v="&amp;quot;Project Stage Time Data&amp;quot;" u="1"/>
        <s v="&amp;quot;Defect quantity&amp;quot;" u="1"/>
        <s v="&amp;quot;LTA GR Quantity&amp;quot;" u="1"/>
        <s v="&amp;quot;PSG FCST Hit Rate Analysis&amp;quot;" u="1"/>
        <s v="&amp;quot;Yield rate by inspection station&amp;quot;" u="1"/>
        <s v="&amp;quot;Detailed product yield analysis&amp;quot;" u="1"/>
        <s v="&amp;quot;Material Catalog Price Analysis&amp;quot;" u="1"/>
        <s v="&amp;quot;Difference Between Monthly Actual Operating Income and Monthly Boards Estimated Operating Income&amp;quot;" u="1"/>
        <s v="&amp;quot;Diff. of Act. Rev. vs. Est. Rev.&amp;quot;" u="1"/>
        <s v="&amp;quot;MLY Rev. and SHIPT Data of Yearly TRGT&amp;quot;" u="1"/>
        <s v="&amp;quot;EBO Milestone Status&amp;quot;" u="1"/>
        <s v="&amp;quot;Diff of MLY Act Rev vs Yearly Target Rev&amp;quot;" u="1"/>
        <s v="&amp;quot;Diff Rate of Yearly ActPred and TRGT Rev&amp;quot;" u="1"/>
        <s v="&amp;quot;Product first pass yield&amp;quot;" u="1"/>
        <s v="&amp;quot;Up to date Monthly Estimated Shipment&amp;quot;" u="1"/>
        <s v="&amp;quot;Up-To-Date Monthly Estimated Shipment&amp;quot;" u="1"/>
        <s v="&amp;quot;Year to Date Boards Estimated Revenue&amp;quot;" u="1"/>
        <s v="&amp;quot;Vendor Name&amp;quot;" u="1"/>
        <s v="&amp;quot;Acc. MVA Cost &amp;quot;" u="1"/>
        <s v="&amp;quot;PSG Product Family&amp;quot;" u="1"/>
        <s v="&amp;quot;Hit Rate of Act. SHIPT vs. MLY Shipping TRGT&amp;quot;" u="1"/>
        <s v="&amp;quot;Operating Revenue Per Capita and Operating Income Per Capita Analysis&amp;quot;" u="1"/>
        <s v="&amp;quot;Investment Budget Control&amp;quot;" u="1"/>
        <s v="&amp;quot;Estimated Monthly Revenue Data by Customer&amp;quot;" u="1"/>
        <s v="&amp;quot;Product Horizon&amp;quot;" u="1"/>
        <s v="&amp;quot;Acc. Series  Cost&amp;quot;" u="1"/>
        <s v="&amp;quot;Diff. of Yearly  Act./Pred. and Boards Est. Ship.&amp;quot;" u="1"/>
        <s v="&amp;quot;Cumulative Investment Amount&amp;quot;" u="1"/>
        <s v="&amp;quot;Accumulative Product Series MVA Cost&amp;quot;" u="1"/>
        <s v="&amp;quot;Monthly Product Series Material Cost&amp;quot;" u="1"/>
        <s v="&amp;quot;Regional Demand Plan&amp;quot;" u="1"/>
        <s v="&amp;quot;Investment MA Management&amp;quot;" u="1"/>
        <s v="&amp;quot;Diff. Rate of MLY Act. Rev. vs. Yearly Target Rev.&amp;quot;" u="1"/>
        <s v="&amp;quot;Hit Rate of MTD Act. Rev. vs. MLY Boards Est. Rev.&amp;quot;" u="1"/>
        <s v="&amp;quot;Accounting Period&amp;quot;" u="1"/>
        <s v="&amp;quot;Investment Period&amp;quot;" u="1"/>
        <s v="&amp;quot;BU Type&amp;quot;" u="1"/>
        <s v="&amp;quot;Year to Date Actual Shipment&amp;quot;" u="1"/>
        <s v="&amp;quot;Yearly Status of Operating Income and Shipment by Product&amp;quot;" u="1"/>
        <s v="&amp;quot;Acc. Series Net Profit&amp;quot;" u="1"/>
        <s v="&amp;quot;Defect rate by defect type&amp;quot;" u="1"/>
        <s v="&amp;quot;Purchasing Mode&amp;quot;" u="1"/>
        <s v="&amp;quot;Substitute Code&amp;quot;" u="1"/>
        <s v="&amp;quot;MLY Rev. and SHIPT by PRD&amp;quot;" u="1"/>
        <s v="&amp;quot;YTD Rev. and SHIPT by PRD&amp;quot;" u="1"/>
        <s v="&amp;quot;RDP shipment&amp;quot;" u="1"/>
        <s v="&amp;quot;Year to Date Operating Income Target&amp;quot;" u="1"/>
        <s v="&amp;quot;Hit Rate Between Actual Shipment and Boards Estimated Shipment&amp;quot;" u="1"/>
        <s v="&amp;quot;Diff Rate of Yearly Act/Pred and Boards Est Ship&amp;quot;" u="1"/>
        <s v="&amp;quot;Number of Employees&amp;quot;" u="1"/>
        <s v="&amp;quot;Actual Daily Operating Income&amp;quot;" u="1"/>
        <s v="&amp;quot;Value of Productivity Related Indicator&amp;quot;" u="1"/>
        <s v="&amp;quot;QOQ Stamping&amp;quot;" u="1"/>
        <s v="&amp;quot;Annual Investment Budget Balance (F)&amp;quot;" u="1"/>
        <s v="&amp;quot;EBO Revenue Currency&amp;quot;" u="1"/>
        <s v="&amp;quot;Hit Rate Between Month to Date Actual Shipment and Monthly Shipment Target&amp;quot;" u="1"/>
        <s v="&amp;quot;Diff. Rate of MLY Act. Ship. vs. Yearly Target Ship.&amp;quot;" u="1"/>
        <s v="&amp;quot;Hit Rate of MTD Act. Ship. vs. MLY Boards Est. Ship.&amp;quot;" u="1"/>
        <s v="&amp;quot;Diff of YTD Act SHIPT and Boards Est SHIPT&amp;quot;" u="1"/>
        <s v="&amp;quot;Outliner Percentage&amp;quot;" u="1"/>
        <s v="&amp;quot;Product yield alert comment&amp;quot;" u="1"/>
        <s v="&amp;quot;Rev. and SHIPT in Past Three Years by BU and CUS&amp;quot;" u="1"/>
        <s v="&amp;quot;Actual Shipment Quantity&amp;quot;" u="1"/>
        <s v="&amp;quot;Estimated Sales Quantity&amp;quot;" u="1"/>
        <s v="&amp;quot;Monthly Shiping Quantity&amp;quot;" u="1"/>
        <s v="&amp;quot;Site Type&amp;quot;" u="1"/>
        <s v="&amp;quot;Defect type code&amp;quot;" u="1"/>
        <s v="&amp;quot;Yearly Shipment of Award RFQ&amp;quot;" u="1"/>
        <s v="&amp;quot;Cost Score&amp;quot;" u="1"/>
        <s v="&amp;quot;EBO Revenue Forecast Currency&amp;quot;" u="1"/>
        <s v="&amp;quot;Actual Shipment Quantity-&amp;gt;Order Quantity&amp;quot;" u="1"/>
        <s v="&amp;quot;Assets to Total Assets Ratio&amp;quot;" u="1"/>
        <s v="&amp;quot;Stage Composition Cost Ratio&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Accumulative Series Profitability Ratio&amp;quot;" u="1"/>
        <s v="&amp;quot;Purchasing Part Attribute&amp;quot;" u="1"/>
        <s v="&amp;quot; &amp;quot;" u="1"/>
        <s v="&amp;quot;Accum. LTA  GR Quantity&amp;quot;" u="1"/>
        <s v="&amp;quot;Accum. LTA MOU Quantity&amp;quot;" u="1"/>
        <s v="&amp;quot;Hit Rate Between Month to Date Actual Shipment and Monthly Boards Estimated Shipment&amp;quot;" u="1"/>
        <s v="&amp;quot;Forecast Hit Rate&amp;quot;" u="1"/>
        <s v="&amp;quot;Accumulated Net Income (After tax)&amp;quot;" u="1"/>
        <s v="&amp;quot;Diff. of MLY Act. Rev. vs. MLY Est. Rev.&amp;quot;" u="1"/>
        <s v="&amp;quot;Diff. of Yearly Act./Pred. and TRGT Rev.&amp;quot;" u="1"/>
        <s v="&amp;quot;Average Total Assets Amount&amp;quot;" u="1"/>
        <s v="&amp;quot;Outsourcing type&amp;quot;" u="1"/>
        <s v="&amp;quot;Investment MA Target Remark&amp;quot;" u="1"/>
        <s v="&amp;quot;Conversion Rate Validation Start&amp;quot;" u="1"/>
        <s v="&amp;quot;Estimated Monthly Amortized Sales Quantity&amp;quot;" u="1"/>
        <s v="&amp;quot;Critical Parts Fulfillment Data Date&amp;quot;" u="1"/>
        <s v="&amp;quot;Diff Rate of Yearly ActPred and Boards Est Rev&amp;quot;" u="1"/>
        <s v="&amp;quot;Base Year of Calculation&amp;quot;" u="1"/>
        <s v="&amp;quot;EBO Development Duration&amp;quot;" u="1"/>
        <s v="&amp;quot;EBO Milestone Completion&amp;quot;" u="1"/>
        <s v="&amp;quot;DOI Master&amp;quot;" u="1"/>
        <s v="&amp;quot;Annual Actual Investment Amount&amp;quot;" u="1"/>
        <s v="&amp;quot;Average Accounts Payable Amount&amp;quot;" u="1"/>
        <s v="&amp;quot;First pass yield rate by inspection station&amp;quot;" u="1"/>
        <s v="&amp;quot;Yearly Actual Operating Income&amp;quot;" u="1"/>
        <s v="&amp;quot;EBO Project Description&amp;quot;" u="1"/>
        <s v="&amp;quot;Diff. of Act. Rev. vs.Boards Est. Rev.&amp;quot;" u="1"/>
        <s v="&amp;quot;Project Stage Master&amp;quot;" u="1"/>
        <s v="&amp;quot;EBO Business Model Viability&amp;quot;" u="1"/>
        <s v="&amp;quot;Important Types of Liability&amp;quot;" u="1"/>
        <s v="&amp;quot;Monthly BS Forecast Quantity&amp;quot;" u="1"/>
        <s v="&amp;quot;Open Purchase Order Quantity&amp;quot;" u="1"/>
        <s v="&amp;quot;Diff. Rate of MLY Act. SHIPT vs. Est. SHIPT&amp;quot;" u="1"/>
        <s v="&amp;quot;Defect target by defect type mapping&amp;quot;" u="1"/>
        <s v="&amp;quot;Accumulative Series Revenue&amp;quot;" u="1"/>
        <s v="&amp;quot;Year to Date Actual Revenue&amp;quot;" u="1"/>
        <s v="&amp;quot;Difference Ratio Between  Yearly Operating Income&amp;quot;" u="1"/>
        <s v="&amp;quot;Material Catalog YOY&amp;quot;" u="1"/>
        <s v="&amp;quot;Material Futures YOY&amp;quot;" u="1"/>
        <s v="&amp;quot;Rate of Return Analysis Comparison between Entrepreneurs&amp;quot;" u="1"/>
        <s v="&amp;quot;Important Types of Assets&amp;quot;" u="1"/>
        <s v="&amp;quot;In Accurated area&amp;quot;" u="1"/>
        <s v="&amp;quot;Subject Recognize Profit&amp;quot;" u="1"/>
        <s v="&amp;quot;Month to Date Actual  Shipment&amp;quot;" u="1"/>
        <s v="&amp;quot;Yearly SHIPT TRGT Data&amp;quot;" u="1"/>
        <s v="&amp;quot;Monthly Product Series Revenue&amp;quot;" u="1"/>
        <s v="&amp;quot;Actual Net Profit Margin&amp;quot;" u="1"/>
        <s v="&amp;quot;CCC Analysis Comparison between Entrepreneurs&amp;quot;" u="1"/>
        <s v="&amp;quot;Rev. and SHIPT in Past Three Years by PRD&amp;quot;" u="1"/>
        <s v="&amp;quot;Finance Master&amp;quot;" u="1"/>
        <s v="&amp;quot;Diff Rate of Yearly Act/Pred and Boards Est Rev&amp;quot;" u="1"/>
        <s v="&amp;quot;Diff Rate of YTD Act Rev and YTD Boards Est Rev&amp;quot;" u="1"/>
        <s v="&amp;quot;Diff. Rate of Yearly Act./Pred. and Boards Est. Rev.&amp;quot;" u="1"/>
        <s v="&amp;quot;Diff. Rate of YTD Act. Rev. and YTD Boards Est. Rev.&amp;quot;" u="1"/>
        <s v="&amp;quot;Version Comparison Month&amp;quot;" u="1"/>
        <s v="&amp;quot;ROA&amp;quot;" u="1"/>
        <s v="&amp;quot;Types of Labor Name&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Diff of Yearly ActPred and TRGT Ship&amp;quot;" u="1"/>
        <s v="&amp;quot;Investment Master&amp;quot;" u="1"/>
        <s v="&amp;quot;Product yield rate target&amp;quot;" u="1"/>
        <s v="&amp;quot;Monthly Shipment of Yearly Target&amp;quot;" u="1"/>
        <s v="&amp;quot;Last Number of Employees&amp;quot;" u="1"/>
        <s v="&amp;quot;PSG Cost Category&amp;quot;" u="1"/>
        <s v="&amp;quot;PSG Cost Catetory&amp;quot;" u="1"/>
        <s v="&amp;quot;PSG Part Category&amp;quot;" u="1"/>
        <s v="&amp;quot;PSG Part Catetory&amp;quot;" u="1"/>
        <s v="&amp;quot;Conversion Rate Validation End&amp;quot;" u="1"/>
        <s v="&amp;quot;Year to Date Status of Operating Income and Shipment by BU and Customer&amp;quot;" u="1"/>
        <s v="&amp;quot;Investment Subject Allocation Master&amp;quot;" u="1"/>
        <s v="&amp;quot;Monthly Status of Operating Income and Shipment by Product&amp;quot;" u="1"/>
        <s v="&amp;quot;FCST Version&amp;quot;" u="1"/>
        <s v="&amp;quot;PSG Division&amp;quot;" u="1"/>
        <s v="&amp;quot;EBO Project Name&amp;quot;" u="1"/>
        <s v="&amp;quot;EBO Funding End Date&amp;quot;" u="1"/>
        <s v="&amp;quot;EBO Phase Check Date&amp;quot;" u="1"/>
        <s v="&amp;quot;EBO Phase Start Date&amp;quot;" u="1"/>
        <s v="&amp;quot;IEC Part Num&amp;quot;" u="1"/>
        <s v="&amp;quot;Yearly Rev. and SHIPT by BU and CUS&amp;quot;" u="1"/>
        <s v="&amp;quot;Total Assets Amount&amp;quot;" u="1"/>
        <s v="&amp;quot;Diff. of Act. Rev. vs. Rev. TRGT&amp;quot;" u="1"/>
        <s v="&amp;quot;Diff Rate and Hit Rate Data of Rev and SHIPT&amp;quot;" u="1"/>
        <s v="&amp;quot;Diff. of MLY Act. SHIPT vs. BoardsEst. SHIPT&amp;quot;" u="1"/>
        <s v="&amp;quot;Hit Rate of Act. SHIPT vs. Boards Est. SHIPT&amp;quot;" u="1"/>
        <s v="&amp;quot;Yield rate target by inspection station mapping&amp;quot;" u="1"/>
        <s v="&amp;quot;EBO Project Accumulated Revenue&amp;quot;" u="1"/>
        <s v="&amp;quot;Yearly Boards Estimated Revenue&amp;quot;" u="1"/>
        <s v="&amp;quot;Month to Date Actual Shipment&amp;quot;" u="1"/>
        <s v="&amp;quot;Diff of Yearly Act/Pred and Boards Est Ship&amp;quot;" u="1"/>
        <s v="&amp;quot;Hit Rate Between Month to Date Actual Operating Income and Monthly Operating Income Target&amp;quot;" u="1"/>
        <s v="&amp;quot;Investment Budget Allocation&amp;quot;" u="1"/>
        <s v="&amp;quot;Subject Revenue Contribution&amp;quot;" u="1"/>
        <s v="&amp;quot;PSG Forecast Hit Rate Monitor&amp;quot;" u="1"/>
        <s v="&amp;quot;Material Catalog Inference Cost&amp;quot;" u="1"/>
        <s v="&amp;quot;Monthly Product Series MVA Cost&amp;quot;" u="1"/>
        <s v="&amp;quot;EBO Milestone Remark&amp;quot;" u="1"/>
        <s v="&amp;quot;Estimated Net Profit Margin&amp;quot;" u="1"/>
        <s v="&amp;quot;Difference Rate and Hit Rate Data of Operating Income and  Shipment&amp;quot;" u="1"/>
        <s v="&amp;quot;Data on the Difference Rate of Revenue and Shipment in Different Time Intervals&amp;quot;" u="1"/>
        <s v="&amp;quot;PSG Forecast Versions Comparison&amp;quot;" u="1"/>
        <s v="&amp;quot;Difference Ratio Between Monthly Actual Shipment and Monthly Boards Estimated Shipment&amp;quot;" u="1"/>
        <s v="&amp;quot;Diff Rate of YTD Act SHIPT and Boards Est SHIPT&amp;quot;" u="1"/>
        <s v="&amp;quot;Diff. Rate and Hit Rate Data of Rev. and  SHIPT&amp;quot;" u="1"/>
        <s v="&amp;quot;Sub Material Catalog MOM&amp;quot;" u="1"/>
        <s v="&amp;quot;Reason Content of Lose&amp;quot;" u="1"/>
        <s v="&amp;quot;EBO Project Estimate Gross Profit&amp;quot;" u="1"/>
        <s v="&amp;quot;RFQ Detail of Lose Project&amp;quot;" u="1"/>
        <s v="&amp;quot;Yearly Rev and SHIPT by PRD&amp;quot;" u="1"/>
        <s v="&amp;quot;Annual Investment Budget&amp;quot;" u="1"/>
        <s v="&amp;quot;MLY Rev and SHIPT by PRD&amp;quot;" u="1"/>
        <s v="&amp;quot;YTD Rev and SHIPT by PRD&amp;quot;" u="1"/>
        <s v="&amp;quot;EBO Project Estimate Revenue&amp;quot;" u="1"/>
        <s v="&amp;quot;Month to Date Actual Revenue&amp;quot;" u="1"/>
        <s v="&amp;quot;Accounts Payable Turnover Ratio&amp;quot;" u="1"/>
        <s v="&amp;quot;Case Plastic Procure Cost ratio&amp;quot;" u="1"/>
        <s v="&amp;quot;Liability to Total Assets Ratio&amp;quot;" u="1"/>
        <s v="&amp;quot;Long-term Debts to Assets Ratio&amp;quot;" u="1"/>
        <s v="&amp;quot;MoM LEM Tin&amp;quot;" u="1"/>
        <s v="&amp;quot;QoQ LEM Tin&amp;quot;" u="1"/>
        <s v="&amp;quot;YoY LEM Tin&amp;quot;" u="1"/>
        <s v="&amp;quot;EBO Sponsor&amp;quot;" u="1"/>
        <s v="&amp;quot;Accumulative Series Cost&amp;quot;" u="1"/>
        <s v="&amp;quot;Difference Ratio Between Actual Shipment and Estimated Shipment&amp;quot;" u="1"/>
        <s v="&amp;quot;MTD EDI 850&amp;quot;" u="1"/>
        <s v="&amp;quot;Material Catalog&amp;quot;" u="1"/>
        <s v="&amp;quot;Types of Liability&amp;quot;" u="1"/>
        <s v="&amp;quot;MoM LEM AL&amp;quot;" u="1"/>
        <s v="&amp;quot;QoQ LEM AL&amp;quot;" u="1"/>
        <s v="&amp;quot;YoY LEM AL&amp;quot;" u="1"/>
        <s v="&amp;quot;Last Raw Cost Price&amp;quot;" u="1"/>
        <s v="&amp;quot;Operating Revenue Per Capita and Operating Income Per Capita Analysis Comparison between BGs&amp;quot;" u="1"/>
        <s v="&amp;quot;Difference Between Year to Date Actual Shipment and  Year to Date Shipment Target&amp;quot;" u="1"/>
        <s v="&amp;quot;Diff of Yearly Act/Pred and Boards Est Rev&amp;quot;" u="1"/>
        <s v="&amp;quot;Diff of YTD Act Rev and YTD Boards Est Rev&amp;quot;" u="1"/>
        <s v="&amp;quot;Diff Rate of MLY Act Rev vs Boards Est Rev&amp;quot;" u="1"/>
        <s v="&amp;quot;EBO Funding Start Date&amp;quot;" u="1"/>
        <s v="&amp;quot;EBO Project Check Date&amp;quot;" u="1"/>
        <s v="&amp;quot;EBO Revenue Check Date&amp;quot;" u="1"/>
        <s v="&amp;quot;Vendor Performane Date&amp;quot;" u="1"/>
        <s v="&amp;quot;Period Closing Date&amp;quot;" u="1"/>
        <s v="&amp;quot;Productivity Related Indicator&amp;quot;" u="1"/>
        <s v="&amp;quot;PSG Monthly Procurement Amount&amp;quot;" u="1"/>
        <s v="&amp;quot;Value of CCC Related Indicator&amp;quot;" u="1"/>
        <s v="&amp;quot;Last Year Raw Cost Price&amp;quot;" u="1"/>
        <s v="&amp;quot;EBO Revenue Year&amp;quot;" u="1"/>
        <s v="&amp;quot;Subject Revenue Contribution Achieve Rate&amp;quot;" u="1"/>
        <s v="&amp;quot;ROE&amp;quot;" u="1"/>
        <s v="&amp;quot;Material Catalog Price Infomation&amp;quot;" u="1"/>
        <s v="&amp;quot;Operating Income&amp;quot;" u="1"/>
        <s v="&amp;quot;Accumulative Materials Cost &amp;quot;" u="1"/>
        <s v="&amp;quot;Difference Between Actual Shipment and Shipment Target&amp;quot;" u="1"/>
        <s v="&amp;quot;Management Type&amp;quot;" u="1"/>
        <s v="&amp;quot;Operating Revenue&amp;quot;" u="1"/>
        <s v="&amp;quot;EBO Win in the Marketplace&amp;quot;" u="1"/>
        <s v="&amp;quot;Detailed product defect analysis&amp;quot;" u="1"/>
        <s v="&amp;quot;Diff. of YTD Act. SHIPT and  YTD Shipping TRGT&amp;quot;" u="1"/>
        <s v="&amp;quot;Diff. Rate of MLY Act. SHIPT vs. Shipping TRGT&amp;quot;" u="1"/>
        <s v="&amp;quot;FCS Start Date Data&amp;quot;" u="1"/>
        <s v="&amp;quot;Business Operation and DOI Overview&amp;quot;" u="1"/>
        <s v="&amp;quot;Types of Labor&amp;quot;" u="1"/>
        <s v="&amp;quot;GR Quantity&amp;quot;" u="1"/>
        <s v="&amp;quot;CQ MP shipment&amp;quot;" u="1"/>
        <s v="&amp;quot;Accumulative Product Series  Revenue&amp;quot;" u="1"/>
        <s v="&amp;quot;Up to date Monthly Estimated Revenue&amp;quot;" u="1"/>
        <s v="&amp;quot;Up-To-Date Monthly Estimated Revenue&amp;quot;" u="1"/>
        <s v="&amp;quot;Diff. Rate of MLY Act. Ship. vs. Boards Est. Ship.&amp;quot;" u="1"/>
        <s v="&amp;quot;Actual Monthly Operating Income and Shipment Data&amp;quot;" u="1"/>
        <s v="&amp;quot;Shipment Month&amp;quot;" u="1"/>
        <s v="&amp;quot;Shipping Month&amp;quot;" u="1"/>
        <s v="&amp;quot;Actual Daily Revenue and Shipment Data&amp;quot;" u="1"/>
        <s v="&amp;quot;Difference Ratio Between Monthly Actual Operating Income and Monthly Operating Income Target&amp;quot;" u="1"/>
        <s v="&amp;quot;Accumulative Shipping Quantity&amp;quot;" u="1"/>
        <s v="&amp;quot;Overall system defect quantity&amp;quot;" u="1"/>
        <s v="&amp;quot;Monthly Boards Estimated Shipment&amp;quot;" u="1"/>
        <s v="&amp;quot;Inspection station code&amp;quot;" u="1"/>
        <s v="&amp;quot;Overall product yield alert&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Material Catalog Inference Amount&amp;quot;" u="1"/>
        <s v="&amp;quot;Rolling 6 Months Forecast&amp;quot;" u="1"/>
        <s v="&amp;quot;Diff. Rate of MLY Act. SHIPT vs. Boards Est. SHIPT&amp;quot;" u="1"/>
        <s v="&amp;quot;Diff. Rate of YTD Act. SHIPT and Boards Est. SHIPT&amp;quot;" u="1"/>
        <s v="&amp;quot;Dvp Year&amp;quot;" u="1"/>
        <s v="&amp;quot;Hit Rate Between Month to Date Actual Operating Income and Monthly Boards Estimated Operating Income&amp;quot;" u="1"/>
        <s v="&amp;quot;Major Stage Material Catalog&amp;quot;" u="1"/>
        <s v="&amp;quot;Actual Monthly Revenue and Shipment Data&amp;quot;" u="1"/>
        <s v="&amp;quot;Diff. of Yearly Act./Pred. and TRGT Ship.&amp;quot;" u="1"/>
        <s v="&amp;quot;MLY Rev. and SHIPT by BU and CUS&amp;quot;" u="1"/>
        <s v="&amp;quot;YTD Rev. and SHIPT by BU and CUS&amp;quot;" u="1"/>
        <s v="&amp;quot;Inventory to Assets Ratio&amp;quot;" u="1"/>
        <s v="&amp;quot;EBO Project&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Defect type quantity&amp;quot;" u="1"/>
        <s v="&amp;quot;Part Number Quantity&amp;quot;" u="1"/>
        <s v="&amp;quot;Sole Source Quantity&amp;quot;" u="1"/>
        <s v="&amp;quot;RFQ Detail of On going Project&amp;quot;" u="1"/>
        <s v="&amp;quot;Hit Rate Top Lower Limit&amp;quot;" u="1"/>
        <s v="&amp;quot;Hit Rate Top Upper Limit&amp;quot;" u="1"/>
        <s v="&amp;quot;Input quantity by inspection station&amp;quot;" u="1"/>
        <s v="&amp;quot;Material Marketing Price Information&amp;quot;" u="1"/>
        <s v="&amp;quot;Hit Rate of MTD Act. SHIPT vs. MLY Boards Est. SHIPT&amp;quot;" u="1"/>
        <s v="&amp;quot;EBO Funding Management&amp;quot;" u="1"/>
        <s v="&amp;quot;EBO Project Management&amp;quot;" u="1"/>
        <s v="&amp;quot;Yearly Actual Shipment&amp;quot;" u="1"/>
        <s v="&amp;quot;Accounts Payable to Assets Ratio&amp;quot;" u="1"/>
        <s v="&amp;quot;Short-term Debts to Assets Ratio&amp;quot;" u="1"/>
        <s v="&amp;quot;Yearly Shipment Use Only&amp;quot;" u="1"/>
        <s v="&amp;quot;Product yield alert date &amp;quot;" u="1"/>
        <s v="&amp;quot;Actual Product Revenue&amp;quot;" u="1"/>
        <s v="&amp;quot;Monthly Actual Revenue&amp;quot;" u="1"/>
        <s v="&amp;quot;Monthly Series Revenue&amp;quot;" u="1"/>
        <s v="&amp;quot;Major Stage Material Catalog Dim&amp;quot;" u="1"/>
        <s v="&amp;quot;Critical Parts Fulfillment Analysis&amp;quot;" u="1"/>
        <s v="&amp;quot;Material Catalog Inference Analysis&amp;quot;" u="1"/>
        <s v="&amp;quot;Amount of Liability&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Currency&amp;quot;" u="1"/>
        <s v="&amp;quot;Average Shareholders&amp;apos; Equity Amount&amp;quot;" u="1"/>
        <s v="&amp;quot;Diff. Rate of Act. Rev. vs.Est. Rev.&amp;quot;" u="1"/>
        <s v="&amp;quot;Diff Rate of MLY Act Ship vs Yearly Target Ship&amp;quot;" u="1"/>
        <s v="&amp;quot;Diff Rate of Yearly ActPred and Boards Est Ship&amp;quot;" u="1"/>
        <s v="&amp;quot;Hit Rate of MTD Act Ship vs MLY Boards Est Ship&amp;quot;" u="1"/>
        <s v="&amp;quot;DOI&amp;quot;" u="1"/>
        <s v="&amp;quot;Diff. Rate of Act. SHIPT vs. Est. SHIPT&amp;quot;" u="1"/>
        <s v="&amp;quot;Debt Ratio&amp;quot;" u="1"/>
        <s v="&amp;quot;Difference Ratio Between Monthly Actual Shipment and Monthly Estimated Shipment&amp;quot;" u="1"/>
        <s v="&amp;quot;Diff. Rate of Yearly  Act./Pred. and Boards Est. Rev.&amp;quot;" u="1"/>
        <s v="&amp;quot;Acc. Materials Cost &amp;quot;" u="1"/>
        <s v="&amp;quot;Business Group&amp;quot;" u="1"/>
        <s v="&amp;quot;Material Group&amp;quot;" u="1"/>
        <s v="&amp;quot;Long-term Debts Amount&amp;quot;" u="1"/>
        <s v="&amp;quot;Total Liability Amount&amp;quot;" u="1"/>
        <s v="&amp;quot;Journal Create Month&amp;quot;" u="1"/>
        <s v="&amp;quot;Latest Closing Month&amp;quot;" u="1"/>
        <s v="&amp;quot;EBO Revenue Month&amp;quot;" u="1"/>
        <s v="&amp;quot;Vendor Master&amp;quot;" u="1"/>
        <s v="&amp;quot;RFQ Detail of Award Project&amp;quot;" u="1"/>
        <s v="&amp;quot;Estimated Profitability Ratio&amp;quot;" u="1"/>
        <s v="&amp;quot;Entrepreneur Chinese Name&amp;quot;" u="1"/>
        <s v="&amp;quot;Entrepreneur English Name&amp;quot;" u="1"/>
        <s v="&amp;quot;Accumulative Product Series  Cost&amp;quot;" u="1"/>
        <s v="&amp;quot;Accumulative Product Series MVA Cost &amp;quot;" u="1"/>
        <s v="&amp;quot;Diff. Rate of Yearly Act./Pred. and Boards Est. Ship.&amp;quot;" u="1"/>
        <s v="&amp;quot;Detailed product defect&amp;quot;" u="1"/>
        <s v="&amp;quot;Hit Rate Remark&amp;quot;" u="1"/>
        <s v="&amp;quot;MLY Rev and SHIPT by BU and CUS&amp;quot;" u="1"/>
        <s v="&amp;quot;YTD Rev and SHIPT by BU and CUS&amp;quot;" u="1"/>
        <s v="&amp;quot;EBO Phase Remark&amp;quot;" u="1"/>
        <s v="&amp;quot;Supplier Final Score&amp;quot;" u="1"/>
        <s v="&amp;quot;Series Status&amp;quot;" u="1"/>
        <s v="&amp;quot;Version Difference&amp;quot;" u="1"/>
        <s v="&amp;quot;BS VS FCST Variance&amp;quot;" u="1"/>
        <s v="&amp;quot;EBO Project Funding History&amp;quot;" u="1"/>
        <s v="&amp;quot;EBO Milestone Actual Date&amp;quot;" u="1"/>
        <s v="&amp;quot;EBO Milestone Target Date&amp;quot;" u="1"/>
        <s v="&amp;quot;PSG Forecast Versions Comparison Information&amp;quot;" u="1"/>
        <s v="&amp;quot;Cost of Sales&amp;quot;" u="1"/>
        <s v="&amp;quot;Budget Allocation Amount(H)&amp;quot;" u="1"/>
        <s v="&amp;quot;PSG Site&amp;quot;" u="1"/>
        <s v="&amp;quot;Major Stage Material Catalog DM&amp;quot;" u="1"/>
        <s v="&amp;quot;CCC&amp;quot;" u="1"/>
        <s v="&amp;quot;Primary Customer Code&amp;quot;" u="1"/>
        <s v="&amp;quot;The Top Five PN with the Worst Order Fill Rate&amp;quot;" u="1"/>
        <s v="&amp;quot;Series List&amp;quot;" u="1"/>
        <s v="&amp;quot;Source Currency&amp;quot;" u="1"/>
        <s v="&amp;quot;Target Currency&amp;quot;" u="1"/>
        <s v="&amp;quot;Forecast Type ID&amp;quot;" u="1"/>
        <s v="&amp;quot;Diff. of Yearly Act./Pred. and Boards Est. Ship.&amp;quot;" u="1"/>
        <s v="&amp;quot;GR Date&amp;quot;" u="1"/>
        <s v="&amp;quot;Planned Year&amp;quot;" u="1"/>
        <s v="&amp;quot;RFQ End Year&amp;quot;" u="1"/>
        <s v="&amp;quot;Account for the Quarter&amp;quot;" u="1"/>
        <s v="&amp;quot;Types of Assets&amp;quot;" u="1"/>
        <s v="&amp;quot;Yearly Revenue Target&amp;quot;" u="1"/>
        <s v="&amp;quot;EBO Project Milestone&amp;quot;" u="1"/>
        <s v="&amp;quot;Current Year Accumulated Rate of Return Analysis&amp;quot;" u="1"/>
        <s v="&amp;quot;Actual Daily Operating Income and Shipment Data&amp;quot;" u="1"/>
        <s v="&amp;quot;Overall product yield target&amp;quot;" u="1"/>
        <s v="&amp;quot;Year to Date Shipment Target&amp;quot;" u="1"/>
        <s v="&amp;quot;Yearly Rev. and SHIPT by PRD&amp;quot;" u="1"/>
        <s v="&amp;quot;Diff. Rate of Act. Rev. vs. Boards Est. Rev.&amp;quot;" u="1"/>
        <s v="&amp;quot;Vendor A Fulfillment Performance&amp;quot;" u="1"/>
        <s v="&amp;quot;Yearly Boards Estimated Operating Income&amp;quot;" u="1"/>
        <s v="&amp;quot;Used by Customer List&amp;quot;" u="1"/>
        <s v="&amp;quot;Monthly Actual Operating Income&amp;quot;" u="1"/>
        <s v="&amp;quot;Overall product yield&amp;quot;" u="1"/>
        <s v="&amp;quot;Diff. of Act. SHIPT vs. BoardsEst. SHIPT&amp;quot;" u="1"/>
        <s v="&amp;quot;Estimated Product Family Revenue&amp;quot;" u="1"/>
        <s v="&amp;quot;Monthly Boards Estimated Revenue&amp;quot;" u="1"/>
        <s v="&amp;quot;Types of Labor Code&amp;quot;" u="1"/>
        <s v="&amp;quot;BG Code&amp;quot;" u="1"/>
        <s v="&amp;quot;BU Code&amp;quot;" u="1"/>
        <s v="&amp;quot;Subject Cash Dividend&amp;quot;" u="1"/>
        <s v="&amp;quot;Monthly Operating Income and Shipment Data of Yearly target&amp;quot;" u="1"/>
        <s v="&amp;quot;LT FCST shipment&amp;quot;" u="1"/>
        <s v="&amp;quot;BOD Shipping Target Hit Rate&amp;quot;" u="1"/>
        <s v="&amp;quot;Subject Revenue Achieve Rate&amp;quot;" u="1"/>
        <s v="&amp;quot;Hit Rate Between Actual Operating Income and Boards Estimated Operating Income&amp;quot;" u="1"/>
        <s v="&amp;quot;Diff. of Yearly Act./Pred. and Boards Est. Rev.&amp;quot;" u="1"/>
        <s v="&amp;quot;Diff. of YTD Act. Rev. and YTD Boards Est. Rev.&amp;quot;" u="1"/>
        <s v="&amp;quot;Is Sole&amp;quot;" u="1"/>
        <s v="&amp;quot;Actual Daily Shipment&amp;quot;" u="1"/>
        <s v="&amp;quot;Accumulative Product Series Shipping Volume&amp;quot;" u="1"/>
        <s v="&amp;quot;Investment Amount&amp;quot;" u="1"/>
        <s v="&amp;quot;Difference Between Year to Date Actual Operating Income and  Year to Date Operating Income Target&amp;quot;" u="1"/>
        <s v="&amp;quot;Estimate Product Family Cost&amp;quot;" u="1"/>
        <s v="&amp;quot;EBO Project Funding Percentage&amp;quot;" u="1"/>
        <s v="&amp;quot;CQ MP shipment analysis&amp;quot;" u="1"/>
        <s v="&amp;quot;Rate of Return Analysis&amp;quot;" u="1"/>
        <s v="&amp;quot;Difference Ratio Between Yearly Shipment&amp;quot;" u="1"/>
        <s v="&amp;quot;EBO Funding BG&amp;quot;" u="1"/>
        <s v="&amp;quot;EDI 850 Order Request&amp;quot;" u="1"/>
        <s v="&amp;quot;RFQ Status&amp;quot;" u="1"/>
        <s v="&amp;quot;Journal Create Year&amp;quot;" u="1"/>
        <s v="&amp;quot;EBO Phase&amp;quot;" u="1"/>
        <s v="&amp;quot;Difference Between Monthly Actual Shipment and Monthly Estimated Shipment&amp;quot;" u="1"/>
        <s v="&amp;quot;Diff. of Yearly Act./Pred. and TRGT SHIPT&amp;quot;" u="1"/>
        <s v="&amp;quot;Diff. Rate of YTD Act. SHIPT and YTD Shipping TRGT&amp;quot;" u="1"/>
        <s v="&amp;quot;Planned Month&amp;quot;" u="1"/>
        <s v="&amp;quot;Status of Operating Income and Shipment in the Past Three Years by Product&amp;quot;" u="1"/>
        <s v="&amp;quot;Forecast Comparison Type Name&amp;quot;" u="1"/>
        <s v="&amp;quot;Actual Operating and Shipment Month&amp;quot;" u="1"/>
        <s v="&amp;quot;Raw Cost Price&amp;quot;" u="1"/>
        <s v="&amp;quot;Class Code Category&amp;quot;" u="1"/>
        <s v="&amp;quot;Average Inventory Amount&amp;quot;" u="1"/>
        <s v="&amp;quot;Budget Allocation Amount&amp;quot;" u="1"/>
        <s v="&amp;quot;Entrepreneur Code&amp;quot;" u="1"/>
        <s v="&amp;quot;Week Level&amp;quot;" u="1"/>
        <s v="&amp;quot;PSG  Customer&amp;quot;" u="1"/>
        <s v="&amp;quot;PSG FCST Hit Rate Analysis_Outliners&amp;quot;" u="1"/>
        <s v="&amp;quot;Difference Ratio Between Year to Date Actual Operating Income and Year to Date Operating Income Target&amp;quot;" u="1"/>
        <s v="&amp;quot;Product Category&amp;quot;" u="1"/>
        <s v="&amp;quot;IEC Part Number&amp;quot;" u="1"/>
        <s v="&amp;quot;Product level&amp;quot;" u="1"/>
        <s v="&amp;quot;Year to Date Actual Operating Income&amp;quot;" u="1"/>
        <s v="&amp;quot;DB Start Year&amp;quot;" u="1"/>
        <s v="&amp;quot;Shipment Year&amp;quot;" u="1"/>
        <s v="&amp;quot;Hit Rate Remark ID&amp;quot;" u="1"/>
        <s v="&amp;quot;PSG FCST Hit Rate Information&amp;quot;" u="1"/>
        <s v="&amp;quot;Average Number of Employees&amp;quot;" u="1"/>
        <s v="&amp;quot;Latest Closing Month &amp;quot;" u="1"/>
        <s v="&amp;quot;Forecast Comparison Type&amp;quot;" u="1"/>
        <s v="&amp;quot;Product yield alert type&amp;quot;" u="1"/>
        <s v="&amp;quot;Inventory Turnover Ratio&amp;quot;" u="1"/>
        <s v="&amp;quot;Diff of YTD Act SHIPT and YTD Shipping TRGT&amp;quot;" u="1"/>
        <s v="&amp;quot;Hit Rate of MTD Act. Rev. vs. MLY Rev. TRGT&amp;quot;" u="1"/>
        <s v="&amp;quot;Vendor Management&amp;quot;" u="1"/>
        <s v="&amp;quot;BG Name&amp;quot;" u="1"/>
        <s v="&amp;quot;BU Name&amp;quot;" u="1"/>
        <s v="&amp;quot;Debt Ratio Analysis&amp;quot;" u="1"/>
        <s v="&amp;quot;Cash and Cash Equivalents Amount&amp;quot;" u="1"/>
        <s v="&amp;quot;Shareholders&amp;apos; Equity Amount&amp;quot;" u="1"/>
        <s v="&amp;quot;MoM LEM CU&amp;quot;" u="1"/>
        <s v="&amp;quot;QoQ LEM CU&amp;quot;" u="1"/>
        <s v="&amp;quot;YoY LEM CU&amp;quot;" u="1"/>
        <s v="&amp;quot;Primary Customer Name&amp;quot;" u="1"/>
        <s v="&amp;quot;Boards Estimated Version Date&amp;quot;" u="1"/>
        <s v="&amp;quot;EBO Project Registration Date&amp;quot;" u="1"/>
        <s v="&amp;quot;Financial Report Closing Date&amp;quot;" u="1"/>
        <s v="&amp;quot;Acc. Series Net Profit Margin&amp;quot;" u="1"/>
        <s v="&amp;quot;Operating Income Per Capita&amp;quot;" u="1"/>
        <s v="&amp;quot;PSG Inventory Amount&amp;quot;" u="1"/>
        <s v="&amp;quot;Division Code&amp;quot;" u="1"/>
        <s v="&amp;quot;EBO Team Leader&amp;quot;" u="1"/>
        <s v="&amp;quot;Diff. of MLY Act. Ship. vs. Boards Est. Ship.&amp;quot;" u="1"/>
        <s v="&amp;quot;Hit Rate of MTD Act. Ship. vs. UTD Est. Ship.&amp;quot;" u="1"/>
        <s v="&amp;quot;Vendor Fulfillment Performance&amp;quot;" u="1"/>
        <s v="&amp;quot;Quality Score&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Weekly product yield report&amp;quot;" u="1"/>
        <s v="&amp;quot;Conversion Rate Type&amp;quot;" u="1"/>
        <s v="&amp;quot;Target Year&amp;quot;" u="1"/>
        <s v="&amp;quot;Forecast Comparison Type ID&amp;quot;" u="1"/>
        <s v="&amp;quot;Division Alias&amp;quot;" u="1"/>
        <s v="&amp;quot;Product FPY rate target&amp;quot;" u="1"/>
        <s v="&amp;quot;Yearly Boards Estimated Shipment&amp;quot;" u="1"/>
        <s v="&amp;quot;Inventory Amount&amp;quot;" u="1"/>
        <s v="&amp;quot;Data Source&amp;quot;" u="1"/>
        <s v="&amp;quot;Difference Between Yearly Operating Income&amp;quot;" u="1"/>
        <s v="&amp;quot;Yearly Actual and Predict Operating Income&amp;quot;" u="1"/>
        <s v="&amp;quot;EBO Funding BU&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PPE to Assets Ratio&amp;quot;" u="1"/>
        <s v="&amp;quot;Diff. of Yearly  Act./Pred. and Boards Est. Rev.&amp;quot;" u="1"/>
        <s v="&amp;quot;Diff. Rate of MLY Act. Rev. vs. Boards Est. Rev.&amp;quot;" u="1"/>
        <s v="&amp;quot;Case Plastic Cost ratio&amp;quot;" u="1"/>
        <s v="&amp;quot;Monthly Estimated Operating Income&amp;quot;" u="1"/>
        <s v="&amp;quot;EBO Project Revenue Forecast&amp;quot;" u="1"/>
        <s v="&amp;quot;Monthly Estimated Shipment&amp;quot;" u="1"/>
        <s v="&amp;quot;Annual Investment Budget Balance Ratio&amp;quot;" u="1"/>
        <s v="&amp;quot;EBO Project Actual Revenue&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Investment Subject&amp;quot;" u="1"/>
        <s v="&amp;quot;Difference Ratio Between Monthly Actual Operating Income and Monthly Estimated Operating Income&amp;quot;" u="1"/>
        <s v="&amp;quot;Difference Ratio Between Yearly Actual and Predict Operating Income and Operating Income Target&amp;quot;" u="1"/>
        <s v="&amp;quot;DCP Result&amp;quot;" u="1"/>
        <s v="&amp;quot;Accumulative Product Series Net Profit&amp;quot;" u="1"/>
        <s v="&amp;quot;Sub Material Catalog YOY&amp;quot;" u="1"/>
        <s v="&amp;quot;Actual shipment&amp;quot;" u="1"/>
        <s v="&amp;quot;Subject Comment&amp;quot;" u="1"/>
        <s v="&amp;quot;Product Series&amp;quot;" u="1"/>
        <s v="&amp;quot;EBO Milestones&amp;quot;" u="1"/>
        <s v="&amp;quot;Subject Revenue&amp;quot;" u="1"/>
        <s v="&amp;quot;Difference Ratio Between Monthly Actual Operating Income and Monthly Boards Estimated Operating Income&amp;quot;" u="1"/>
        <s v="&amp;quot;Difference Between Yearly Shipment&amp;quot;" u="1"/>
        <s v="&amp;quot;PSG BOD Shipping Target Management&amp;quot;" u="1"/>
        <s v="&amp;quot;Yearly Actual and Predict Shipment&amp;quot;" u="1"/>
        <s v="&amp;quot;PPE Amount&amp;quot;" u="1"/>
        <s v="&amp;quot;EBO Project Number&amp;quot;" u="1"/>
        <s v="&amp;quot;MD BU2 ASUS BS VS FCST&amp;quot;" u="1"/>
        <s v="&amp;quot;Diff Rate of MLY Act Ship vs Boards Est Ship&amp;quot;" u="1"/>
        <s v="&amp;quot;Diff Rate of MLY Act Rev vs Yearly Target Rev&amp;quot;" u="1"/>
        <s v="&amp;quot;Hit Rate of MTD Act Rev vs MLY Boards Est Rev&amp;quot;" u="1"/>
        <s v="&amp;quot;Budget Allocation Amount(L)&amp;quot;" u="1"/>
        <s v="&amp;quot;Accumulative Product Series Material Cost &amp;quot;" u="1"/>
        <s v="&amp;quot;Accumulated ROE&amp;quot;" u="1"/>
        <s v="&amp;quot;Fill Rate by Vendor&amp;quot;" u="1"/>
        <s v="&amp;quot;PSG FCST Management&amp;quot;" u="1"/>
        <s v="&amp;quot;MoM PC&amp;quot;" u="1"/>
        <s v="&amp;quot;QoQ PC&amp;quot;" u="1"/>
        <s v="&amp;quot;YoY PC&amp;quot;" u="1"/>
        <s v="&amp;quot;GR Date By QUARTER&amp;quot;" u="1"/>
        <s v="&amp;quot;Rev and SHIPT in Past Three Years by BU and CUS&amp;quot;" u="1"/>
        <s v="&amp;quot;Diff. Rate of Rev. and SHIPT in Different Time Frame&amp;quot;" u="1"/>
        <s v="&amp;quot;EBO Revenue Forecast Month&amp;quot;" u="1"/>
        <s v="&amp;quot;Year to Date Boards Estimated Shipment&amp;quot;" u="1"/>
        <s v="&amp;quot;Accumulated ROA&amp;quot;" u="1"/>
        <s v="&amp;quot;PSG Product Series&amp;quot;" u="1"/>
        <s v="&amp;quot;Product Life Cycle&amp;quot;" u="1"/>
        <s v="&amp;quot;Raw Cost Ratio&amp;quot;" u="1"/>
        <s v="&amp;quot;EBO Project Owner&amp;quot;" u="1"/>
        <s v="&amp;quot;EBO Project Actual Gross Profit&amp;quot;" u="1"/>
        <s v="&amp;quot;Hit Rate Analysis Month&amp;quot;" u="1"/>
        <s v="&amp;quot;Raw Material Data Month&amp;quot;" u="1"/>
        <s v="&amp;quot;Monthly Materials Cost&amp;quot;" u="1"/>
        <s v="&amp;quot;Accounts Receivable Amount&amp;quot;" u="1"/>
        <s v="&amp;quot;BU2 ASUS BS VS FCST&amp;quot;" u="1"/>
        <s v="&amp;quot;Site Name&amp;quot;" u="1"/>
        <s v="&amp;quot;Acc. Series Revenue&amp;quot;" u="1"/>
        <s v="&amp;quot;EBO Project Revenue&amp;quot;" u="1"/>
        <s v="&amp;quot;Fill Rate by PartNo&amp;quot;" u="1"/>
        <s v="&amp;quot;Reason Code of Lose&amp;quot;" u="1"/>
        <s v="&amp;quot;Difference Between Actual Shipment and Estimated Shipment&amp;quot;" u="1"/>
        <s v="&amp;quot;Forecast Quantity&amp;quot;" u="1"/>
        <s v="&amp;quot;Budget Allocation Quarter&amp;quot;" u="1"/>
        <s v="&amp;quot;DOI Target Days Parameter&amp;quot;" u="1"/>
        <s v="&amp;quot;Vendor Performance Master&amp;quot;" u="1"/>
        <s v="&amp;quot;Accumulative Product Series Material Cost&amp;quot;" u="1"/>
        <s v="&amp;quot;Defect type target&amp;quot;" u="1"/>
        <s v="&amp;quot;Critical Parts Fulfillment Statistic&amp;quot;" u="1"/>
        <s v="&amp;quot;Hit Rate of MTD Act Ship vs UTD Est Ship&amp;quot;" u="1"/>
        <s v="&amp;quot;Hit Rate of Act. Rev. vs.Boards Est. Rev.&amp;quot;" u="1"/>
        <s v="&amp;quot;Forecast Quantity-&amp;gt;Order Quantity&amp;quot;" u="1"/>
        <s v="&amp;quot;Overall system not repaired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Monthly BS Supply Quantity&amp;quot;" u="1"/>
        <s v="&amp;quot;Forecast Type Name&amp;quot;" u="1"/>
        <s v="&amp;quot;Diff Rate of YTD Act SHIPT and YTD Shipping TRGT&amp;quot;" u="1"/>
        <s v="&amp;quot;Hit Rate of MTD Act. SHIPT vs. MLY Shipping TRGT&amp;quot;" u="1"/>
        <s v="&amp;quot;EBO Project Phase History&amp;quot;" u="1"/>
        <s v="&amp;quot;Material Futures category&amp;quot;" u="1"/>
        <s v="&amp;quot;PSG Forecast Version Comparison&amp;quot;" u="1"/>
        <s v="&amp;quot;Component Type&amp;quot;" u="1"/>
        <s v="&amp;quot;Sub-stage Type&amp;quot;" u="1"/>
        <s v="&amp;quot;RFQ Shipment Target Data&amp;quot;" u="1"/>
        <s v="&amp;quot;Sole Source List&amp;quot;" u="1"/>
        <s v="&amp;quot;Material Marketing Price Analysis&amp;quot;" u="1"/>
        <s v="&amp;quot;Budget Allocation Amount(M)&amp;quot;" u="1"/>
        <s v="&amp;quot;CCC Related Indicator&amp;quot;" u="1"/>
        <s v="&amp;quot;MoM NY Gold&amp;quot;" u="1"/>
        <s v="&amp;quot;QoQ NY Gold&amp;quot;" u="1"/>
        <s v="&amp;quot;YoY NY Gold&amp;quot;" u="1"/>
        <s v="&amp;quot;Detailed product yield&amp;quot;" u="1"/>
        <s v="&amp;quot;Diff. of Act. SHIPT vs. Est. SHIPT&amp;quot;" u="1"/>
        <s v="&amp;quot;Estimated Monthly Revenue and Shipment Data&amp;quot;" u="1"/>
        <s v="&amp;quot;Monthly Actual Shipment&amp;quot;" u="1"/>
        <s v="&amp;quot;Part Description&amp;quot;" u="1"/>
        <s v="&amp;quot;Month to Date Actual Operating Income&amp;quot;" u="1"/>
        <s v="&amp;quot;EBO Milestone Check Date&amp;quot;" u="1"/>
        <s v="&amp;quot;Diff. Rate of Yearly Act./Pred. and Boards Est. SHIPT&amp;quot;" u="1"/>
        <s v="&amp;quot;Subject Shareholding Ratio&amp;quot;" u="1"/>
        <s v="&amp;quot;Accumulative Series Net Profit Margin&amp;quot;" u="1"/>
        <s v="&amp;quot;Version 1 Forecast Comparison Type Name&amp;quot;" u="1"/>
        <s v="&amp;quot;Version 2 Forecast Comparison Type Name&amp;quot;" u="1"/>
        <s v="&amp;quot;Diff of YTD Act Rev and YTD Rev TRGT&amp;quot;" u="1"/>
        <s v="&amp;quot;Diff. of Act. SHIPT vs.Shipping TRGT&amp;quot;" u="1"/>
        <s v="&amp;quot;Material Marketing Price Infomation&amp;quot;" u="1"/>
        <s v="&amp;quot;Annual Investment Budget Master&amp;quot;" u="1"/>
        <s v="&amp;quot;Currency Conversion Rate Master&amp;quot;" u="1"/>
        <s v="&amp;quot;Material Catalog Price Information&amp;quot;" u="1"/>
        <s v="&amp;quot;Diff of MLY Act Rev vs Boards Est Rev&amp;quot;" u="1"/>
        <s v="&amp;quot;Diff. of MLY Act. Rev. vs. Boards Est. Rev.&amp;quot;" u="1"/>
        <s v="&amp;quot;Hit Rate of MTD Act. Rev. vs. UTD Est. Rev.&amp;quot;" u="1"/>
        <s v="&amp;quot;Delivery Score&amp;quot;" u="1"/>
        <s v="&amp;quot;Accounts Payable Amount&amp;quot;" u="1"/>
        <s v="&amp;quot;Short-term Debts Amount&amp;quot;" u="1"/>
        <s v="&amp;quot;Accumulative Product Series Revenue&amp;quot;" u="1"/>
        <s v="&amp;quot;Part Series&amp;quot;" u="1"/>
        <s v="&amp;quot;Monitor Date&amp;quot;" u="1"/>
        <s v="&amp;quot;Monthly Date&amp;quot;" u="1"/>
        <s v="&amp;quot;RFQ End Date&amp;quot;" u="1"/>
        <s v="&amp;quot;RFQ Hit Rate&amp;quot;" u="1"/>
        <s v="&amp;quot;SI StartDate&amp;quot;" u="1"/>
        <s v="&amp;quot;Version Date&amp;quot;" u="1"/>
        <s v="&amp;quot;Boards Est MLY Rev and SHIPT Data&amp;quot;" u="1"/>
        <s v="&amp;quot;PSG Business Unit&amp;quot;" u="1"/>
        <s v="&amp;quot;Finance Master Labor&amp;quot;" u="1"/>
        <s v="&amp;quot;STD BU2 ASUS BS VS FCST&amp;quot;" u="1"/>
        <s v="&amp;quot;EBO Revenue Forecast Check Date&amp;quot;" u="1"/>
        <s v="&amp;quot;Subject Net Profit Achieve Rate&amp;quot;" u="1"/>
        <s v="&amp;quot;Estimated Monthly Operating Income and Shipment Data&amp;quot;" u="1"/>
        <s v="&amp;quot;Difference Between Monthly Actual Shipment and Monthly Boards Estimated Shipment&amp;quot;" u="1"/>
        <s v="&amp;quot;Year to Date Revenue Target&amp;quot;" u="1"/>
        <s v="&amp;quot;RFQ Hit Rate Status&amp;quot;" u="1"/>
        <s v="&amp;quot;Hit Rate Bottom Lower Limit&amp;quot;" u="1"/>
        <s v="&amp;quot;Hit Rate Bottom Upper Limit&amp;quot;" u="1"/>
        <s v="&amp;quot;Year to Date Boards Estimated Operating Income&amp;quot;" u="1"/>
        <s v="&amp;quot;The Top Five Vendor with the Worst Order Fill Rate&amp;quot;" u="1"/>
        <s v="&amp;quot;Diff of Yearly Act/Pred and TRGT Ship&amp;quot;" u="1"/>
        <s v="&amp;quot;FCS Start Date&amp;quot;" u="1"/>
        <s v="&amp;quot;GR Mothly Date&amp;quot;" u="1"/>
        <s v="&amp;quot;RTM Start Date&amp;quot;" u="1"/>
        <s v="&amp;quot;Accum LTA GR Quantity&amp;quot;" u="1"/>
        <s v="&amp;quot;Actual Sales Quantity&amp;quot;" u="1"/>
        <s v="&amp;quot;Buy and Sell Quantity&amp;quot;" u="1"/>
        <s v="&amp;quot;EBO Strategic Clarity&amp;quot;" u="1"/>
        <s v="&amp;quot;Not repaired quantity&amp;quot;" u="1"/>
        <s v="&amp;quot;PSG Plant&amp;quot;" u="1"/>
        <s v="&amp;quot;Hite Rate of Sales Quantity&amp;quot;" u="1"/>
        <s v="&amp;quot;AVL ID&amp;quot;" u="1"/>
        <s v="&amp;quot;EBO Milestone Category&amp;quot;" u="1"/>
        <s v="&amp;quot;Diff. Rate of Act. Rev. vs. Rev. TRGT&amp;quot;" u="1"/>
        <s v="&amp;quot;MLY Rev and SHIPT Data of Yearly TRGT&amp;quot;" u="1"/>
        <s v="&amp;quot;Yearly Shipment Target&amp;quot;" u="1"/>
        <s v="&amp;quot;EBO Project Checkpoint Check Date&amp;quot;" u="1"/>
        <s v="&amp;quot;Up to date Estimated Version Date&amp;quot;" u="1"/>
        <s v="&amp;quot;Up-To-Date Estimated Version Date&amp;quot;" u="1"/>
        <s v="&amp;quot;Difference Between Actual Operating Income and The Boards Estimated Operating Income&amp;quot;" u="1"/>
        <s v="&amp;quot;Business Operation and DOI Overview_Stock Area&amp;quot;" u="1"/>
        <s v="&amp;quot;Monthly Operating Income of Yearly Target&amp;quot;" u="1"/>
        <s v="&amp;quot;GTK Quantity&amp;quot;" u="1"/>
        <s v="&amp;quot;OTK Quantity&amp;quot;" u="1"/>
        <s v="&amp;quot;Diff. of YTD Act. SHIPT and YTD Shipping TRGT&amp;quot;" u="1"/>
        <s v="&amp;quot;Diff. Rate of MLY Act. Rev. vs. MLY Rev. TRGT&amp;quot;" u="1"/>
        <s v="&amp;quot;Diff. Rate of YTD Act. Rev. and YTD Rev. TRGT&amp;quot;" u="1"/>
        <s v="&amp;quot;Forecast Hit Rate Remark&amp;quot;" u="1"/>
        <s v="&amp;quot;Actual Revenue and Shipment Data&amp;quot;" u="1"/>
      </sharedItems>
    </cacheField>
    <cacheField name="Abbreviations" numFmtId="0">
      <sharedItems count="321">
        <s v="&amp;quot;&amp;quot;"/>
        <s v="&amp;quot;YoYAL&amp;quot;" u="1"/>
        <s v="&amp;quot;Class code類別&amp;quot;" u="1"/>
        <s v="&amp;quot;YoYCU&amp;quot;" u="1"/>
        <s v="&amp;quot;Equity&amp;quot;" u="1"/>
        <s v="&amp;quot;Division&amp;quot;" u="1"/>
        <s v="&amp;quot;YTD BOD Rev. &amp;quot;" u="1"/>
        <s v="&amp;quot;Accumulated Net Income&amp;quot;" u="1"/>
        <s v="&amp;quot;Current Phase&amp;quot;" u="1"/>
        <s v="&amp;quot;MLY BOD Plan Rev&amp;quot;" u="1"/>
        <s v="&amp;quot;MLY UTD Plan Rev&amp;quot;" u="1"/>
        <s v="&amp;quot;Development Duration&amp;quot;" u="1"/>
        <s v="&amp;quot;Revenue contribution&amp;quot;" u="1"/>
        <s v="&amp;quot;Project Description&amp;quot;" u="1"/>
        <s v="&amp;quot;Status&amp;quot;" u="1"/>
        <s v="&amp;quot;YoYI&amp;quot;" u="1"/>
        <s v="&amp;quot;BU&amp;quot;" u="1"/>
        <s v="&amp;quot;BOD Plan Ship&amp;quot;" u="1"/>
        <s v="&amp;quot;UTD Plan Ship&amp;quot;" u="1"/>
        <s v="&amp;quot;Plan Month&amp;quot;" u="1"/>
        <s v="&amp;quot;Plant&amp;quot;" u="1"/>
        <s v="&amp;quot;Avg Inventory&amp;quot;" u="1"/>
        <s v="&amp;quot;Prod Category&amp;quot;" u="1"/>
        <s v="&amp;quot;RATE_OF_REV_AND_SHIPT_IN_DIFFERENT_TIME_RATE_OF_RATE Of Shi.&amp;quot;" u="1"/>
        <s v="&amp;quot;Project Name&amp;quot;" u="1"/>
        <s v="&amp;quot;MLY BOD Ship. Diff.&amp;quot;" u="1"/>
        <s v="&amp;quot;MLY YLY Ship. Diff.&amp;quot;" u="1"/>
        <s v="&amp;quot;YLY Act. Rev. Diff.&amp;quot;" u="1"/>
        <s v="&amp;quot;Business Unit，事業單位&amp;quot;" u="1"/>
        <s v="&amp;quot;Entrepreneur&amp;quot;" u="1"/>
        <s v="&amp;quot;Prod. Category&amp;quot;" u="1"/>
        <s v="&amp;quot;MLY BOD Rev. Diff. Rate&amp;quot;" u="1"/>
        <s v="&amp;quot;MLY YLY Rev. Diff. Rate&amp;quot;" u="1"/>
        <s v="&amp;quot;MTD BOD Ship. Ach. Rate&amp;quot;" u="1"/>
        <s v="&amp;quot;MTD UTD Ship. Ach. Rate&amp;quot;" u="1"/>
        <s v="&amp;quot;達交率統計年月&amp;quot;" u="1"/>
        <s v="&amp;quot;YLY Shipment Only&amp;quot;" u="1"/>
        <s v="&amp;quot;RDP&amp;quot;" u="1"/>
        <s v="&amp;quot;供應商資料年月&amp;quot;" u="1"/>
        <s v="&amp;quot;EMS/JDM&amp;quot;" u="1"/>
        <s v="&amp;quot;機構或電子料&amp;quot;" u="1"/>
        <s v="&amp;quot;Avg Equity_x000a_&amp;quot;" u="1"/>
        <s v="&amp;quot;Avg Total Assets&amp;quot;" u="1"/>
        <s v="&amp;quot;Estimate Gross Profit&amp;quot;" u="1"/>
        <s v="&amp;quot;YLY Ship Tgt Data&amp;quot;" u="1"/>
        <s v="&amp;quot;Act. DLY Rev.&amp;quot;" u="1"/>
        <s v="&amp;quot;BOD Plan Rev.&amp;quot;" u="1"/>
        <s v="&amp;quot;DLY Act. Rev.&amp;quot;" u="1"/>
        <s v="&amp;quot;MLY Act. Rev.&amp;quot;" u="1"/>
        <s v="&amp;quot;MTD Act. Rev.&amp;quot;" u="1"/>
        <s v="&amp;quot;UTD Plan Rev.&amp;quot;" u="1"/>
        <s v="&amp;quot;YLY Tgt. Rev.&amp;quot;" u="1"/>
        <s v="&amp;quot;YTD Act. Rev.&amp;quot;" u="1"/>
        <s v="&amp;quot;YTD Tgt. Rev.&amp;quot;" u="1"/>
        <s v="&amp;quot;Cash and Cash Equivalents&amp;quot;" u="1"/>
        <s v="&amp;quot;Total Liability&amp;quot;" u="1"/>
        <s v="&amp;quot;YLY Ship Tgt&amp;quot;" u="1"/>
        <s v="&amp;quot;BG&amp;quot;" u="1"/>
        <s v="&amp;quot;Funding BG&amp;quot;" u="1"/>
        <s v="&amp;quot;Series&amp;quot;" u="1"/>
        <s v="&amp;quot;YLY Act Rev &amp;quot;" u="1"/>
        <s v="&amp;quot;YTD BOD Rev &amp;quot;" u="1"/>
        <s v="&amp;quot;YLY Rev by Cust &amp;quot;" u="1"/>
        <s v="&amp;quot;YTD Rev by Cust &amp;quot;" u="1"/>
        <s v="&amp;quot;Latest Close Month&amp;quot;" u="1"/>
        <s v="&amp;quot;供應商資料季統計時間&amp;quot;" u="1"/>
        <s v="&amp;quot;YLY BOD Rev.&amp;quot;" u="1"/>
        <s v="&amp;quot;CCC Analysis Entrepreneur&amp;quot;" u="1"/>
        <s v="&amp;quot;預算分配季度&amp;quot;" u="1"/>
        <s v="&amp;quot;3Y Rev. by Cust.&amp;quot;" u="1"/>
        <s v="&amp;quot;Investment MA Management&amp;quot;" u="1"/>
        <s v="&amp;quot;YTD Rev by Prod &amp;quot;" u="1"/>
        <s v="&amp;quot;YLY Act. BOD Ship. Diff.&amp;quot;" u="1"/>
        <s v="&amp;quot;YTD Act. BOD Ship. Diff.&amp;quot;" u="1"/>
        <s v="&amp;quot;YTD Act. Tgt. Rev. Diff.&amp;quot;" u="1"/>
        <s v="&amp;quot;Net Income&amp;quot;" u="1"/>
        <s v="&amp;quot;Act. DLY Ship.&amp;quot;" u="1"/>
        <s v="&amp;quot;BOD Plan Ship.&amp;quot;" u="1"/>
        <s v="&amp;quot;MLY Act. Ship.&amp;quot;" u="1"/>
        <s v="&amp;quot;MTD Act. Ship.&amp;quot;" u="1"/>
        <s v="&amp;quot;UTD Plan Ship.&amp;quot;" u="1"/>
        <s v="&amp;quot;YLY Act. Ship.&amp;quot;" u="1"/>
        <s v="&amp;quot;YLY Tgt. Ship.&amp;quot;" u="1"/>
        <s v="&amp;quot;YTD Act. Ship.&amp;quot;" u="1"/>
        <s v="&amp;quot;YTD Tgt. Ship.&amp;quot;" u="1"/>
        <s v="&amp;quot;年度預算&amp;quot;" u="1"/>
        <s v="&amp;quot;3Y Rev. by Prod.&amp;quot;" u="1"/>
        <s v="&amp;quot;Report Month&amp;quot;" u="1"/>
        <s v="&amp;quot;Business Model Viability&amp;quot;" u="1"/>
        <s v="&amp;quot;AP Turnover Ratio&amp;quot;" u="1"/>
        <s v="&amp;quot;AR Turnover Ratio&amp;quot;" u="1"/>
        <s v="&amp;quot;MLY BOD Ship Diff&amp;quot;" u="1"/>
        <s v="&amp;quot;MLY YLY Ship Diff&amp;quot;" u="1"/>
        <s v="&amp;quot;YLY Act Ship Diff&amp;quot;" u="1"/>
        <s v="&amp;quot;Cash to Assets Ratio&amp;quot;" u="1"/>
        <s v="&amp;quot;MLY Rev Diff Rate&amp;quot;" u="1"/>
        <s v="&amp;quot;Registration Date&amp;quot;" u="1"/>
        <s v="&amp;quot;收料隸屬季別&amp;quot;" u="1"/>
        <s v="&amp;quot;Period&amp;quot;" u="1"/>
        <s v="&amp;quot;Est Revenue&amp;quot;" u="1"/>
        <s v="&amp;quot;Delivery&amp;quot;" u="1"/>
        <s v="&amp;quot;Month&amp;quot;" u="1"/>
        <s v="&amp;quot;MLY BOD Rev. Diff.&amp;quot;" u="1"/>
        <s v="&amp;quot;MLY YLY Rev. Diff.&amp;quot;" u="1"/>
        <s v="&amp;quot;Last Num of Emp&amp;quot;" u="1"/>
        <s v="&amp;quot;Num of Emp&amp;quot;" u="1"/>
        <s v="&amp;quot;MoMPC&amp;quot;" u="1"/>
        <s v="&amp;quot;Remark&amp;quot;" u="1"/>
        <s v="&amp;quot;YTD Rev. by Prod. &amp;quot;" u="1"/>
        <s v="&amp;quot;PSG Part Category&amp;quot;" u="1"/>
        <s v="&amp;quot;YLY Act. BOD Rev. Diff.&amp;quot;" u="1"/>
        <s v="&amp;quot;MTD BOD Rev Ach Rate&amp;quot;" u="1"/>
        <s v="&amp;quot;MTD UTD Rev Ach Rate&amp;quot;" u="1"/>
        <s v="&amp;quot;YLY Rev. by Cust. &amp;quot;" u="1"/>
        <s v="&amp;quot;YTD Rev. by Cust. &amp;quot;" u="1"/>
        <s v="&amp;quot;Act DLY Ship&amp;quot;" u="1"/>
        <s v="&amp;quot;MLY Act Ship&amp;quot;" u="1"/>
        <s v="&amp;quot;MTD Act Ship&amp;quot;" u="1"/>
        <s v="&amp;quot;YLY Act Ship&amp;quot;" u="1"/>
        <s v="&amp;quot;YLY BOD Ship&amp;quot;" u="1"/>
        <s v="&amp;quot;YLY Tgt Ship&amp;quot;" u="1"/>
        <s v="&amp;quot;YTD Act Ship&amp;quot;" u="1"/>
        <s v="&amp;quot;YTD BOD Ship&amp;quot;" u="1"/>
        <s v="&amp;quot;YTD Tgt Ship&amp;quot;" u="1"/>
        <s v="&amp;quot;Win in the Marketplace&amp;quot;" u="1"/>
        <s v="&amp;quot;Valuation&amp;quot;" u="1"/>
        <s v="&amp;quot;地域、Purchasing Org.&amp;quot;" u="1"/>
        <s v="&amp;quot;Act DLY Rev&amp;quot;" u="1"/>
        <s v="&amp;quot;DLY Act Rev&amp;quot;" u="1"/>
        <s v="&amp;quot;MLY Act Rev&amp;quot;" u="1"/>
        <s v="&amp;quot;MTD Act Rev&amp;quot;" u="1"/>
        <s v="&amp;quot;YLY BOD Rev&amp;quot;" u="1"/>
        <s v="&amp;quot;YLY Tgt Rev&amp;quot;" u="1"/>
        <s v="&amp;quot;YTD Act Rev&amp;quot;" u="1"/>
        <s v="&amp;quot;YTD Tgt Rev&amp;quot;" u="1"/>
        <s v="&amp;quot;MoMTIN&amp;quot;" u="1"/>
        <s v="&amp;quot;QoQTIN&amp;quot;" u="1"/>
        <s v="&amp;quot;YoYTIN&amp;quot;" u="1"/>
        <s v="&amp;quot;3Y Rev by Prod&amp;quot;" u="1"/>
        <s v="&amp;quot;Revenue Per Capita Analysis BG&amp;quot;" u="1"/>
        <s v="&amp;quot;MoMNI&amp;quot;" u="1"/>
        <s v="&amp;quot;BOD Plan Rev&amp;quot;" u="1"/>
        <s v="&amp;quot;UTD Plan Rev&amp;quot;" u="1"/>
        <s v="&amp;quot;YLY Act Tgt Ship Diff &amp;quot;" u="1"/>
        <s v="&amp;quot;Avg Num of Emp&amp;quot;" u="1"/>
        <s v="&amp;quot;LTA/MOU Q&amp;apos;ty&amp;quot;" u="1"/>
        <s v="&amp;quot;PSG 月採購收料紀錄&amp;quot;" u="1"/>
        <s v="&amp;quot;MLY BOD Ship Diff Rate&amp;quot;" u="1"/>
        <s v="&amp;quot;MLY YLY Ship Diff Rate&amp;quot;" u="1"/>
        <s v="&amp;quot;MTD BOD Rev. Ach. Rate&amp;quot;" u="1"/>
        <s v="&amp;quot;MTD UTD Rev. Ach. Rate&amp;quot;" u="1"/>
        <s v="&amp;quot;YLY Act Ship Diff Rate&amp;quot;" u="1"/>
        <s v="&amp;quot;MLY Rev. Diff. Rate&amp;quot;" u="1"/>
        <s v="&amp;quot;Posting Year &amp;quot;" u="1"/>
        <s v="&amp;quot;Avg AP&amp;quot;" u="1"/>
        <s v="&amp;quot;Open PO Quantity, Open PO Qty,OPO Qty&amp;quot;" u="1"/>
        <s v="&amp;quot;QoQPC&amp;quot;" u="1"/>
        <s v="&amp;quot;年度實際已投資金額&amp;quot;" u="1"/>
        <s v="&amp;quot;Types of Labor&amp;quot;" u="1"/>
        <s v="&amp;quot;DOI(Actual)&amp;quot;" u="1"/>
        <s v="&amp;quot;MoMGD&amp;quot;" u="1"/>
        <s v="&amp;quot;YLY Act. Ship. Diff.&amp;quot;" u="1"/>
        <s v="&amp;quot;Cash Dividend&amp;quot;" u="1"/>
        <s v="&amp;quot;EBO Project&amp;quot;" u="1"/>
        <s v="&amp;quot;PPE&amp;quot;" u="1"/>
        <s v="&amp;quot;QoQNI&amp;quot;" u="1"/>
        <s v="&amp;quot; &amp;quot;" u="1"/>
        <s v="&amp;quot;MLY BOD Plan Rev.&amp;quot;" u="1"/>
        <s v="&amp;quot;MLY YLY Tgt. Rev.&amp;quot;" u="1"/>
        <s v="&amp;quot;Accumulated Rate of Return Analysis&amp;quot;" u="1"/>
        <s v="&amp;quot;IEC P/N&amp;quot;" u="1"/>
        <s v="&amp;quot;Currency&amp;quot;" u="1"/>
        <s v="&amp;quot;Year&amp;quot;" u="1"/>
        <s v="&amp;quot;B&amp;amp;S Qty&amp;quot;" u="1"/>
        <s v="&amp;quot;YTD Act. Tgt. Ship. Diff.&amp;quot;" u="1"/>
        <s v="&amp;quot;DOI(Target)&amp;quot;" u="1"/>
        <s v="&amp;quot;YTD Act. BOD Rev. Diff. &amp;quot;" u="1"/>
        <s v="&amp;quot;YLY Act. Tgt. Ship. Diff. &amp;quot;" u="1"/>
        <s v="&amp;quot;3Y Rev by Cust&amp;quot;" u="1"/>
        <s v="&amp;quot;Approved Vendor List Name&amp;quot;" u="1"/>
        <s v="&amp;quot;YLY Act. Rev. &amp;quot;" u="1"/>
        <s v="&amp;quot;Category&amp;quot;" u="1"/>
        <s v="&amp;quot;End Date&amp;quot;" u="1"/>
        <s v="&amp;quot;出貨起始日&amp;quot;" u="1"/>
        <s v="&amp;quot;Quarter&amp;quot;" u="1"/>
        <s v="&amp;quot;Site&amp;quot;" u="1"/>
        <s v="&amp;quot;INT_Raw Meteria _Database&amp;quot;" u="1"/>
        <s v="&amp;quot;YLY Act BOD Rev Diff&amp;quot;" u="1"/>
        <s v="&amp;quot;YTD Act Tgt Rev Diff&amp;quot;" u="1"/>
        <s v="&amp;quot;YLY Act BOD Rev Diff Rate&amp;quot;" u="1"/>
        <s v="&amp;quot;YLY Act Tgt Rev Diff Rate&amp;quot;" u="1"/>
        <s v="&amp;quot;YLY Act. Ship. Diff. Rate&amp;quot;" u="1"/>
        <s v="&amp;quot;YTD Act BOD Rev Diff Rate&amp;quot;" u="1"/>
        <s v="&amp;quot;YTD Act Tgt Rev Diff Rate&amp;quot;" u="1"/>
        <s v="&amp;quot;MLY Rev by Prod&amp;quot;" u="1"/>
        <s v="&amp;quot;YLY Rev by Prod&amp;quot;" u="1"/>
        <s v="&amp;quot;Lost Year&amp;quot;" u="1"/>
        <s v="&amp;quot;Plan Year&amp;quot;" u="1"/>
        <s v="&amp;quot;QoQGD&amp;quot;" u="1"/>
        <s v="&amp;quot;MLY Rev by Cust&amp;quot;" u="1"/>
        <s v="&amp;quot;MoMAL&amp;quot;" u="1"/>
        <s v="&amp;quot;MoMCU&amp;quot;" u="1"/>
        <s v="&amp;quot;YLY Act BOD Ship Diff Rate&amp;quot;" u="1"/>
        <s v="&amp;quot;YLY Act Tgt Ship Diff Rate&amp;quot;" u="1"/>
        <s v="&amp;quot;YTD Act BOD Ship Diff Rate&amp;quot;" u="1"/>
        <s v="&amp;quot;YTD Act Tgt Ship Diff Rate&amp;quot;" u="1"/>
        <s v="&amp;quot;收料統計月份&amp;quot;" u="1"/>
        <s v="&amp;quot;投資/併購目標&amp;quot;" u="1"/>
        <s v="&amp;quot;Vers Date&amp;quot;" u="1"/>
        <s v="&amp;quot;YLY BOD Ship.&amp;quot;" u="1"/>
        <s v="&amp;quot;YTD BOD Ship.&amp;quot;" u="1"/>
        <s v="&amp;quot;YLY Act. BOD Rev. Diff. Rate&amp;quot;" u="1"/>
        <s v="&amp;quot;YTD Act. BOD Rev. Diff. Rate&amp;quot;" u="1"/>
        <s v="&amp;quot;廠商表現、Cost&amp;quot;" u="1"/>
        <s v="&amp;quot;YLY Act. Tgt. Rev. Diff. &amp;quot;" u="1"/>
        <s v="&amp;quot;EBO Phase&amp;quot;" u="1"/>
        <s v="&amp;quot;Approved Vendor List ID&amp;quot;" u="1"/>
        <s v="&amp;quot;Posting Month&amp;quot;" u="1"/>
        <s v="&amp;quot;Rate of Return Analysis Entrepreneur&amp;quot;" u="1"/>
        <s v="&amp;quot;Rolling 6 Months FCST&amp;quot;" u="1"/>
        <s v="&amp;quot;客人、客戶&amp;quot;" u="1"/>
        <s v="&amp;quot;MoMI&amp;quot;" u="1"/>
        <s v="&amp;quot;Class Code Category&amp;quot;" u="1"/>
        <s v="&amp;quot;MLY BOD Rev Diff&amp;quot;" u="1"/>
        <s v="&amp;quot;MLY YLY Rev Diff&amp;quot;" u="1"/>
        <s v="&amp;quot;YLY Act Rev Diff&amp;quot;" u="1"/>
        <s v="&amp;quot;Diff. RATE_AND_HIT_RATE_DATA_OF_REV_AND_RATE_AND_HIT_RATE_DATA_OF_RATE_AND_HIT_RATE_DATA Of. Rate and Hit Rate Data of Rev.&amp;quot;" u="1"/>
        <s v="&amp;quot;Milestone&amp;quot;" u="1"/>
        <s v="&amp;quot;Avg AR&amp;quot;" u="1"/>
        <s v="&amp;quot;Funding Percentage&amp;quot;" u="1"/>
        <s v="&amp;quot;YoYPC&amp;quot;" u="1"/>
        <s v="&amp;quot;Project milestone&amp;quot;" u="1"/>
        <s v="&amp;quot;Completion&amp;quot;" u="1"/>
        <s v="&amp;quot;YLY Act BOD Ship Diff&amp;quot;" u="1"/>
        <s v="&amp;quot;YTD Act BOD Ship Diff&amp;quot;" u="1"/>
        <s v="&amp;quot;YTD Act Tgt Ship Diff&amp;quot;" u="1"/>
        <s v="&amp;quot;Inventory&amp;quot;" u="1"/>
        <s v="&amp;quot;Funding BU&amp;quot;" u="1"/>
        <s v="&amp;quot;Check Date&amp;quot;" u="1"/>
        <s v="&amp;quot;Start Date&amp;quot;" u="1"/>
        <s v="&amp;quot;LTD&amp;quot;" u="1"/>
        <s v="&amp;quot;工廠廠區&amp;quot;" u="1"/>
        <s v="&amp;quot;Recognize profit Achieve Rate&amp;quot;" u="1"/>
        <s v="&amp;quot;YLY Act. BOD Ship. Diff. Rate&amp;quot;" u="1"/>
        <s v="&amp;quot;YLY Act. Tgt. Rev. Diff. Rate&amp;quot;" u="1"/>
        <s v="&amp;quot;YTD Act. BOD Ship. Diff. Rate&amp;quot;" u="1"/>
        <s v="&amp;quot;YTD Act. Tgt. Rev. Diff. Rate&amp;quot;" u="1"/>
        <s v="&amp;quot;AP&amp;quot;" u="1"/>
        <s v="&amp;quot;QoQAL&amp;quot;" u="1"/>
        <s v="&amp;quot;QoQCU&amp;quot;" u="1"/>
        <s v="&amp;quot;交易模式、buy mode&amp;quot;" u="1"/>
        <s v="&amp;quot;Revenue Per Capita Analysis&amp;quot;" u="1"/>
        <s v="&amp;quot;STD&amp;quot;" u="1"/>
        <s v="&amp;quot;Award Year&amp;quot;" u="1"/>
        <s v="&amp;quot;P/N Quantity、 Component Qty、Components&amp;quot;" u="1"/>
        <s v="&amp;quot;MLY BOD Rev Diff Rate&amp;quot;" u="1"/>
        <s v="&amp;quot;MLY YLY Rev Diff Rate&amp;quot;" u="1"/>
        <s v="&amp;quot;MTD BOD Ship Ach Rate&amp;quot;" u="1"/>
        <s v="&amp;quot;MTD UTD Ship Ach Rate&amp;quot;" u="1"/>
        <s v="&amp;quot;YLY Act Rev Diff Rate&amp;quot;" u="1"/>
        <s v="&amp;quot;LTA/MOU Q&amp;apos;ty,已談定之廠商供應量&amp;quot;" u="1"/>
        <s v="&amp;quot;Report Year&amp;quot;" u="1"/>
        <s v="&amp;quot;Customer&amp;quot;" u="1"/>
        <s v="&amp;quot;YoYNI&amp;quot;" u="1"/>
        <s v="&amp;quot;Team Leader&amp;quot;" u="1"/>
        <s v="&amp;quot;Inventory Amount&amp;quot;" u="1"/>
        <s v="&amp;quot;Comment&amp;quot;" u="1"/>
        <s v="&amp;quot;LTD to Assets Ratio&amp;quot;" u="1"/>
        <s v="&amp;quot;STD to Assets Ratio&amp;quot;" u="1"/>
        <s v="&amp;quot;Actual Gross Profit&amp;quot;" u="1"/>
        <s v="&amp;quot;QoQI&amp;quot;" u="1"/>
        <s v="&amp;quot;Final Score、Total Score、總分&amp;quot;" u="1"/>
        <s v="&amp;quot;Project Owner&amp;quot;" u="1"/>
        <s v="&amp;quot;YLY Act Tgt Rev Diff &amp;quot;" u="1"/>
        <s v="&amp;quot;YTD Act BOD Rev Diff &amp;quot;" u="1"/>
        <s v="&amp;quot;EBO Project Number&amp;quot;" u="1"/>
        <s v="&amp;quot;Sponsor&amp;quot;" u="1"/>
        <s v="&amp;quot;廠商達交率按Vendor排名&amp;quot;" u="1"/>
        <s v="&amp;quot;BOD Version&amp;quot;" u="1"/>
        <s v="&amp;quot;UTD Version&amp;quot;" u="1"/>
        <s v="&amp;quot;Supplier Management&amp;quot;" u="1"/>
        <s v="&amp;quot;YoYGD&amp;quot;" u="1"/>
        <s v="&amp;quot;Diff. RATE_OF_REV_AND_SHIPT_IN_DIFFERENT_TIME_RATE_OF_RATE Of. Rate of Rev.&amp;quot;" u="1"/>
        <s v="&amp;quot;RATE_OF_REV_AND_SHIPT_IN_DIFFERENT_TIME_RATE_OF_RATE Of Calcula.&amp;quot;" u="1"/>
        <s v="&amp;quot;AR&amp;quot;" u="1"/>
        <s v="&amp;quot;Accumulated Revenue&amp;quot;" u="1"/>
        <s v="&amp;quot;Strategic Clarity&amp;quot;" u="1"/>
        <s v="&amp;quot;RATE_OF_REV_AND_SHIPT_IN_DIFFERENT_TIME_RATE_OF_RATE Of Rev.&amp;quot;" u="1"/>
        <s v="&amp;quot;Team Advisor&amp;quot;" u="1"/>
        <s v="&amp;quot;TTP GAP&amp;quot;" u="1"/>
        <s v="&amp;quot;GTK Qty&amp;quot;" u="1"/>
        <s v="&amp;quot;OTK Qty&amp;quot;" u="1"/>
        <s v="&amp;quot;GR Gty、 Good Receiving Qty&amp;quot;" u="1"/>
        <s v="&amp;quot;Estimate Revenue&amp;quot;" u="1"/>
        <s v="&amp;quot;MLY BOD Ship. Diff. Rate&amp;quot;" u="1"/>
        <s v="&amp;quot;MLY YLY Ship. Diff. Rate&amp;quot;" u="1"/>
        <s v="&amp;quot;YLY Act. Rev. Diff. Rate&amp;quot;" u="1"/>
        <s v="&amp;quot;Recognize Profit&amp;quot;" u="1"/>
        <s v="&amp;quot;Material Group 採購金額比&amp;quot;" u="1"/>
        <s v="&amp;quot;Closing Date&amp;quot;" u="1"/>
        <s v="&amp;quot;Posting Date&amp;quot;" u="1"/>
        <s v="&amp;quot;AP to Assets Ratio&amp;quot;" u="1"/>
        <s v="&amp;quot;AR to Assets Ratio&amp;quot;" u="1"/>
        <s v="&amp;quot;Shareholding Ratio&amp;quot;" u="1"/>
        <s v="&amp;quot;CCC Analysis BG&amp;quot;" u="1"/>
        <s v="&amp;quot;MLY YLY Tgt Rev&amp;quot;" u="1"/>
        <s v="&amp;quot;Actual Date&amp;quot;" u="1"/>
        <s v="&amp;quot;Target Date&amp;quot;" u="1"/>
        <s v="&amp;quot;Total Assets&amp;quot;" u="1"/>
        <s v="&amp;quot;Technology Readiness&amp;quot;" u="1"/>
        <s v="&amp;quot;收料日期&amp;quot;" u="1"/>
        <s v="&amp;quot;Sole Qty&amp;quot;" u="1"/>
        <s v="&amp;quot;YLY Act. Tgt. Ship. Diff. Rate&amp;quot;" u="1"/>
        <s v="&amp;quot;YTD Act. Tgt. Ship. Diff. Rate&amp;quot;" u="1"/>
        <s v="&amp;quot;Revenue Contribution Achieve Rate&amp;quot;" u="1"/>
        <s v="&amp;quot;MLY Rev. by Cust.&amp;quot;" u="1"/>
        <s v="&amp;quot;MLY Rev. by Prod.&amp;quot;" u="1"/>
        <s v="&amp;quot;YLY Rev. by Prod.&amp;quot;" u="1"/>
        <s v="&amp;quot;品質分數、Qiality&amp;quot;" u="1"/>
        <s v="&amp;quot;品質分數、Quality&amp;quot;" u="1"/>
        <s v="&amp;quot;Actual Revenue&amp;quot;" u="1"/>
      </sharedItems>
    </cacheField>
    <cacheField name="Artifact Type" numFmtId="0">
      <sharedItems count="1">
        <s v="glossary_term"/>
      </sharedItems>
    </cacheField>
    <cacheField name="Description " numFmtId="0">
      <sharedItems count="726" longText="1">
        <s v="&amp;quot;資料標準編號。_x000a_資料項目對應的標準編號。為便於對資料項目的標識和索引，需對資料項目進行統一編號，該編號是資料項目的唯一技術識別碼。&amp;quot;"/>
        <s v="&amp;quot;資料項目正式負責領域或所屬的主題，僅可列出一個。&amp;quot;"/>
        <s v="&amp;quot;資料項目分類層級欄位。&amp;quot;"/>
        <s v="&amp;quot;中文名稱是資料項目的統一中文命名。資料標準中文名稱從業務上區分不同的資料，應易於被資料使用人員理解和識別。_x000a__x000a_&amp;quot;"/>
        <s v="&amp;quot;英文名稱是資料項目的統一英文命名，主要是根據中文名稱的含義進行英文翻譯。未來可作為資料庫中資料欄位名稱的參考。_x000a_&amp;quot;"/>
        <s v="&amp;quot;別名是資料的常用名稱或縮寫用詞，是中文名稱以外的業務或技術上針對該資料項目的常用名稱。例如：資料在主要源系統中使用的名稱、業務人員使用的常用名。用於説明業務部門快速查找、理解、使用資料標準。&amp;quot;"/>
        <s v="&amp;quot;業務定義是對該資料項目業務含義、相關業務情境和場景的詳細描述。_x000a_&amp;quot;"/>
        <s v="&amp;quot;對資料項目所需要遵循的業務規則的詳細描述，例如使用的業務場景、計算方法和編碼規則等內容的具體描述。&amp;quot;"/>
        <s v="&amp;quot;資料項目的類型&amp;quot;"/>
        <s v="&amp;quot;資料項目對應的群組名稱&amp;quot;"/>
        <s v="&amp;quot;資料項目若為依據業務規則新增的資料項目，關聯項目需填寫公式項目組成結果&amp;quot;"/>
        <s v="&amp;quot;資料安全分級&amp;quot;"/>
        <s v="&amp;quot;資料類別是根據資料的業務定義、業務規則和常見表現形式定義其所採用的資料類型。資料類別包括：數值類、金額類、編碼類、代碼類、註記類、文本類、比例類、日期類、時間類、日期時間類。&amp;quot;"/>
        <s v="&amp;quot;資料類型為“代碼類”的資料項目的代碼編碼取值。_x000a_&amp;quot;"/>
        <s v="&amp;quot;需討論項目&amp;quot;"/>
        <s v="&amp;quot;負責制定該資料標準的部門。&amp;quot;"/>
        <s v="&amp;quot;負責制定該資料標準的人員姓名。&amp;quot;"/>
        <s v="&amp;quot;落實於報表平台時建置意見、所需要注意事項或限制事宜&amp;quot;"/>
        <s v="&amp;quot;對資料項目的資料項目來源，在資料庫或報表中，填寫主要的來源系統&amp;quot;"/>
        <s v="&amp;quot;對資料項目的資料項目來源，在資料庫或報表中，資料來源的表格名稱&amp;quot;"/>
        <s v="&amp;quot;對資料項目的資料項目來源，在資料庫或報表中，資料來源的欄位名稱&amp;quot;"/>
        <s v="&amp;quot;對資料項目的資料來源欄位做特殊的取值規則&amp;quot;"/>
        <s v="&amp;quot;參考資源&amp;quot;"/>
        <s v="&amp;quot;制定依據&amp;quot;"/>
        <s v="&amp;quot;相關標準&amp;quot;"/>
        <s v="&amp;quot;制定依據描述資料標準的業務依據來源，包括但不限於國家法律法規、國家標準、行業標準、外部監管要求、國際標準、國外先進標準、企業內部制度和系統規範、行業慣例等。&amp;quot;"/>
        <s v="&amp;quot;填寫資料項目的填寫者&amp;quot;"/>
        <s v="&amp;quot;補充 [業務規則] 使用, 當 [業務規則] 中有項規則, 其中有公式項的部份可抽取到本欄位補充說明&amp;quot;"/>
        <s v="&amp;quot;連接參考資料&amp;quot;"/>
        <s v="&amp;quot;當地名稱&amp;quot;"/>
        <s v="&amp;quot;標準更新來源&amp;quot;"/>
        <s v="&amp;quot;負責BG&amp;quot;"/>
        <s v="&amp;quot;更新任務編號&amp;quot;"/>
        <s v="&amp;quot;資助EBO專案的事業單位&amp;quot;" u="1"/>
        <s v="&amp;quot;需求計畫達成資料畫面註解&amp;quot;" u="1"/>
        <s v="&amp;quot;投資可能性&amp;quot;" u="1"/>
        <s v="&amp;quot;需求日期為每個預測區間起始日，若為實際收單為實際收單日期、若為需求計畫為需求計畫日期&amp;quot;" u="1"/>
        <s v="&amp;quot;目標年度&amp;quot;" u="1"/>
        <s v="&amp;quot;成功詢價機種年度出貨量&amp;quot;" u="1"/>
        <s v="&amp;quot;Critical Part 材料裡達交率最差前五名料號&amp;quot;" u="1"/>
        <s v="&amp;quot;年度出貨量差異率&amp;quot;" u="1"/>
        <s v="&amp;quot;負債重點項目金額&amp;quot;" u="1"/>
        <s v="&amp;quot;資產重點項目金額&amp;quot;" u="1"/>
        <s v="&amp;quot;PSG 工廠廠區&amp;quot;" u="1"/>
        <s v="&amp;quot;BU1比較項目： RDP vs. RDP/ LT FCST vs. LT FCST_x000a_BU2比較項目：FCST vs. FCST/ FCST vs. LT FCST/ LT FCST vs. LT FCST/ FCST vs. BS分量&amp;quot;" u="1"/>
        <s v="&amp;quot;產品良率超標說明日期&amp;quot;" u="1"/>
        <s v="&amp;quot;EBO 專案里程碑備註&amp;quot;" u="1"/>
        <s v="&amp;quot;最新結算月份&amp;quot;" u="1"/>
        <s v="&amp;quot;Accumulated Revenue (百萬台幣)&amp;quot;" u="1"/>
        <s v="&amp;quot;SAP GR Qty除以LTA/MOU Q&amp;apos;ty&amp;quot;" u="1"/>
        <s v="&amp;quot;是否獨立料&amp;quot;" u="1"/>
        <s v="&amp;quot;主階品項市場價格波動訊息&amp;quot;" u="1"/>
        <s v="&amp;quot;各不良類型數量&amp;quot;" u="1"/>
        <s v="&amp;quot;BU2 華碩客戶提貨需求數量, 通過EDI 940指令傳送至英業達系統&amp;quot;" u="1"/>
        <s v="&amp;quot;BU2 華碩客戶訂單需求數量, 通過EDI 850指令傳送至英業達系統&amp;quot;" u="1"/>
        <s v="&amp;quot;市場產品型態分類_x000a_- NB, DT, Docking&amp;quot;" u="1"/>
        <s v="&amp;quot;員工結構名稱&amp;quot;" u="1"/>
        <s v="&amp;quot;PSG 客戶主檔&amp;quot;" u="1"/>
        <s v="&amp;quot;與此 Vendor 購買料號數中，B&amp;amp;S 材料之料號數量。_x000a_若選特定一季直接出現該季數字，若選多季則出現最新一季的數字&amp;quot;" u="1"/>
        <s v="&amp;quot;決策評審點結果&amp;quot;" u="1"/>
        <s v="&amp;quot;當日整體良率(Yield rate)超標註解說明&amp;quot;" u="1"/>
        <s v="&amp;quot;產品型態分類&amp;quot;" u="1"/>
        <s v="&amp;quot;BS分量與當月FCST差異比例&amp;quot;" u="1"/>
        <s v="&amp;quot;首批出貨開始日期資料&amp;quot;" u="1"/>
        <s v="&amp;quot;監控客戶提貨訂單的數量占生產訂單數量的比例&amp;quot;" u="1"/>
        <s v="&amp;quot;PSG BU2的不同代工模式 For ASUS&amp;quot;" u="1"/>
        <s v="&amp;quot;已與廠商簽訂之LTA/MOU材料數量&amp;quot;" u="1"/>
        <s v="&amp;quot;區間內累計承諾交貨的SAP收料數量&amp;quot;" u="1"/>
        <s v="&amp;quot;詢價相關資料&amp;quot;" u="1"/>
        <s v="&amp;quot;與此 Vendor 購買料號數中客戶指定料之料號數。_x000a_若選特定一季直接出現該季數字，若選多季則出現最新一季的數字&amp;quot;" u="1"/>
        <s v="&amp;quot;結算季度&amp;quot;" u="1"/>
        <s v="&amp;quot;年初至今實際和董事會預估營業收入差異&amp;quot;" u="1"/>
        <s v="&amp;quot;重要主階品項屬性&amp;quot;" u="1"/>
        <s v="&amp;quot;財報結算日&amp;quot;" u="1"/>
        <s v="&amp;quot;投資預算分配季度&amp;quot;" u="1"/>
        <s v="&amp;quot;EBO 專案資助管理&amp;quot;" u="1"/>
        <s v="&amp;quot;需求計畫版本&amp;quot;" u="1"/>
        <s v="&amp;quot;CCC 相關指標量值&amp;quot;" u="1"/>
        <s v="&amp;quot;現金循環週期同業比較&amp;quot;" u="1"/>
        <s v="&amp;quot;產品系列總體淨利率&amp;quot;" u="1"/>
        <s v="&amp;quot;預估產品家族淨利率&amp;quot;" u="1"/>
        <s v="&amp;quot;各個檢查站點待修不良數&amp;quot;" u="1"/>
        <s v="&amp;quot;年度目標的月營業收入與出貨資料&amp;quot;" u="1"/>
        <s v="&amp;quot;客戶識別碼&amp;quot;" u="1"/>
        <s v="&amp;quot;實際淨利率&amp;quot;" u="1"/>
        <s v="&amp;quot;營收出貨結帳日期&amp;quot;" u="1"/>
        <s v="&amp;quot;月初至今實際和最新每月預估營業收入達成率&amp;quot;" u="1"/>
        <s v="&amp;quot;依客戶與事業部代碼呈現年初至今營業收入與出貨達成狀況&amp;quot;" u="1"/>
        <s v="&amp;quot;產品系列&amp;quot;" u="1"/>
        <s v="&amp;quot;EBO 專案名稱&amp;quot;" u="1"/>
        <s v="&amp;quot;月初至今實際和董事會預估出貨量達成率&amp;quot;" u="1"/>
        <s v="&amp;quot;計畫月份 &amp;quot;" u="1"/>
        <s v="&amp;quot;畫面註解ID&amp;quot;" u="1"/>
        <s v="&amp;quot;年初至今董事會預估出貨量&amp;quot;" u="1"/>
        <s v="&amp;quot;Sub Material Catalog&amp;quot;" u="1"/>
        <s v="&amp;quot;PSG不同客戶之名稱&amp;quot;" u="1"/>
        <s v="&amp;quot;實際每日營業收入&amp;quot;" u="1"/>
        <s v="&amp;quot;年度實際營業收入&amp;quot;" u="1"/>
        <s v="&amp;quot;每月實際營業收入&amp;quot;" u="1"/>
        <s v="&amp;quot;每月預估營業收入&amp;quot;" u="1"/>
        <s v="&amp;quot;EBO專案進入Candidate Phase日期&amp;quot;" u="1"/>
        <s v="&amp;quot;EBO 專案營收年&amp;quot;" u="1"/>
        <s v="&amp;quot;各事業處所負責的機種類別, 如2021-800, 2022-1000,  AIO, Tablet&amp;quot;" u="1"/>
        <s v="&amp;quot;人均產值&amp;quot;" u="1"/>
        <s v="&amp;quot;判斷資料項目以年/季/月的角度檢視&amp;quot;" u="1"/>
        <s v="&amp;quot;詢價失敗細節&amp;quot;" u="1"/>
        <s v="&amp;quot; 1-(System所有不良數/System秤重站投入數)  (FPY)&amp;quot;" u="1"/>
        <s v="&amp;quot;關鍵零件交貨紀錄 &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人均營業利益&amp;quot;" u="1"/>
        <s v="&amp;quot;年初至今營業收入目標&amp;quot;" u="1"/>
        <s v="&amp;quot;年初至今累積出貨量&amp;quot;" u="1"/>
        <s v="&amp;quot;年度目標的月出貨量&amp;quot;" u="1"/>
        <s v="&amp;quot;最新每月預估出貨量&amp;quot;" u="1"/>
        <s v="&amp;quot;月初至今實際出貨量&amp;quot;" u="1"/>
        <s v="&amp;quot;達交率統計年月&amp;quot;" u="1"/>
        <s v="&amp;quot;判斷資料項目以年/季的角度檢視&amp;quot;" u="1"/>
        <s v="&amp;quot;DOI目標天數&amp;quot;" u="1"/>
        <s v="&amp;quot;供應商資料年月&amp;quot;" u="1"/>
        <s v="&amp;quot;PDM裡經過新廠商評鑑管理辦法承認之合格供應商&amp;quot;" u="1"/>
        <s v="&amp;quot;製造站點代碼_x000a_PCA: AOI​,ICT​,SA F/T​_x000a_System: Diagnostic, FA F/T, Run-in​&amp;quot;" u="1"/>
        <s v="&amp;quot;年度投資預算&amp;quot;" u="1"/>
        <s v="&amp;quot;版本數量差異&amp;quot;" u="1"/>
        <s v="&amp;quot;年度營業收入差異率&amp;quot;" u="1"/>
        <s v="&amp;quot;依客戶與事業部代碼呈現月營業收入與出貨達成狀況&amp;quot;" u="1"/>
        <s v="&amp;quot;報表欲檢視的採購金額區間長度，最短為月，抓取資料為SAP GR Date，&amp;quot;" u="1"/>
        <s v="&amp;quot;營收出貨結帳月份&amp;quot;" u="1"/>
        <s v="&amp;quot;應付帳款及票據金額&amp;quot;" u="1"/>
        <s v="&amp;quot;存貨佔總資產比例&amp;quot;" u="1"/>
        <s v="&amp;quot;檢查各項資料正確與否的日期&amp;quot;" u="1"/>
        <s v="&amp;quot;EBO 專案贊助人&amp;quot;" u="1"/>
        <s v="&amp;quot;庫存金額需換算成百萬台幣&amp;quot;" u="1"/>
        <s v="&amp;quot;事業處名稱&amp;quot;" u="1"/>
        <s v="&amp;quot;需求計畫類型ID&amp;quot;" u="1"/>
        <s v="&amp;quot;對各投資併購標的的股權佔比&amp;quot;" u="1"/>
        <s v="&amp;quot;P/L 月份&amp;quot;" u="1"/>
        <s v="&amp;quot;總負債金額&amp;quot;" u="1"/>
        <s v="&amp;quot;現行材料中屬於獨用料，亦即無法導替代料之材料料號清單。_x000a_獨用料指Buy &amp;amp; Sell, AVAP, Spec-in,需開模且月平均需求15K以下之機構料(有需求經VM team決議), VM team決議single source，寫在採購作業管理辦法內。&amp;quot;" u="1"/>
        <s v="&amp;quot;BS分量與當月FCST比率&amp;quot;" u="1"/>
        <s v="&amp;quot;預估營收&amp;quot;" u="1"/>
        <s v="&amp;quot;銷貨成本&amp;quot;" u="1"/>
        <s v="&amp;quot;廠商材料LTA/MOU數量與實際SAP GR 數量的比較。以圓餅圖與曲線直線圖呈現，並列出具體數字_x000a_*YTD Fill Rate=Acc. SAP GR Q’ty/Acc. LTA MOU Q’ty&amp;quot;" u="1"/>
        <s v="&amp;quot;平均員工人數&amp;quot;" u="1"/>
        <s v="&amp;quot;備註&amp;quot;" u="1"/>
        <s v="&amp;quot;塑膠機殼-塑膠-總成本比例&amp;quot;" u="1"/>
        <s v="&amp;quot;料號描述&amp;quot;" u="1"/>
        <s v="&amp;quot;PSG BU1的不同產品類別:_x000a_NB: 筆記本電腦_x000a_DT: 臺式電腦主機/桌上型個人電腦_x000a_Docking: 筆記本電腦擴充座_x000a__x000a_PSG BU2的不同產品類別:_x000a_NB: 筆記本電腦&amp;quot;" u="1"/>
        <s v="&amp;quot;實際和目標營業收入差異率&amp;quot;" u="1"/>
        <s v="&amp;quot;實際和預估營業收入差異率&amp;quot;" u="1"/>
        <s v="&amp;quot;料號系列&amp;quot;" u="1"/>
        <s v="&amp;quot;分析董事會制定之出貨目標達成百分比&amp;quot;" u="1"/>
        <s v="&amp;quot;計畫專案階段開始時間&amp;quot;" u="1"/>
        <s v="&amp;quot;Class code大類名稱&amp;quot;" u="1"/>
        <s v="&amp;quot;重要主階品項屬性維度&amp;quot;" u="1"/>
        <s v="&amp;quot;週級別&amp;quot;" u="1"/>
        <s v="&amp;quot;由buyer按交期管裡、稽核扣分、違反流程與Service進行綜合評分，分數呈現在每月發出重慶廠區厂商票期成績&amp;quot;" u="1"/>
        <s v="&amp;quot;主階影響的材料細項分類的金額匯總&amp;quot;" u="1"/>
        <s v="&amp;quot;System各個檢查站待修不良數總和&amp;quot;" u="1"/>
        <s v="&amp;quot;結算年度&amp;quot;" u="1"/>
        <s v="&amp;quot;計算年度&amp;quot;" u="1"/>
        <s v="&amp;quot;連續月紐約黃金季度漲跌幅&amp;quot;" u="1"/>
        <s v="&amp;quot;連續月紐約黃金年度漲跌幅&amp;quot;" u="1"/>
        <s v="&amp;quot;各不良原因/檢查站投入數&amp;quot;" u="1"/>
        <s v="&amp;quot;需求計畫指定版本&amp;quot;" u="1"/>
        <s v="&amp;quot;已GR過帳之材料總採買金額&amp;quot;" u="1"/>
        <s v="&amp;quot;BU2 ASUS BS分量與當月FCST 比較&amp;quot;" u="1"/>
        <s v="&amp;quot;供應商資料季統計時間&amp;quot;" u="1"/>
        <s v="&amp;quot;年度營業收入目標&amp;quot;" u="1"/>
        <s v="&amp;quot;倫敦-銅金屬季度漲跌幅&amp;quot;" u="1"/>
        <s v="&amp;quot;倫敦-銅金屬年度漲跌幅&amp;quot;" u="1"/>
        <s v="&amp;quot;倫敦-鋁金屬季度漲跌幅&amp;quot;" u="1"/>
        <s v="&amp;quot;倫敦-鋁金屬年度漲跌幅&amp;quot;" u="1"/>
        <s v="&amp;quot;倫敦-錫金屬季度漲跌幅&amp;quot;" u="1"/>
        <s v="&amp;quot;倫敦-錫金屬年度漲跌幅&amp;quot;" u="1"/>
        <s v="&amp;quot;倫敦-鎳金屬季度漲跌幅&amp;quot;" u="1"/>
        <s v="&amp;quot;倫敦-鎳金屬年度漲跌幅&amp;quot;" u="1"/>
        <s v="&amp;quot;塑膠PC較上個月漲跌幅&amp;quot;" u="1"/>
        <s v="&amp;quot;鐵礦砂 較上個月漲跌幅&amp;quot;" u="1"/>
        <s v="&amp;quot;PSG這段時間跟該廠商交易多少料號數。_x000a_若選特定一季直接出現該季數字，若選多季則出現最新一季的數字&amp;quot;" u="1"/>
        <s v="&amp;quot;平均存貨&amp;quot;" u="1"/>
        <s v="&amp;quot;EBO 專案里程碑完成進度 (%)&amp;quot;" u="1"/>
        <s v="&amp;quot;EBO 專案里程碑紀錄日期&amp;quot;" u="1"/>
        <s v="&amp;quot;事業群&amp;quot;" u="1"/>
        <s v="&amp;quot;各事業處所負責的客戶&amp;quot;" u="1"/>
        <s v="&amp;quot;年度實際與預估和董事會預估營業收入差異率&amp;quot;" u="1"/>
        <s v="&amp;quot;PSG BU1的不同業務種類 For HP&amp;quot;" u="1"/>
        <s v="&amp;quot;畫面註解&amp;quot;" u="1"/>
        <s v="&amp;quot;與此 Vendor 購買 Components 種類中英業達自選料之料號數。_x000a_若選特定一季直接出現該季數字，若選多季則出現最新一季的數字&amp;quot;" u="1"/>
        <s v="&amp;quot;廠區下區分不同客戶或產品生產工廠的廠別代碼&amp;quot;" u="1"/>
        <s v="&amp;quot;呈現不同庫存區域對應的庫存水位與DOI狀況&amp;quot;" u="1"/>
        <s v="&amp;quot;年度目標資料&amp;quot;" u="1"/>
        <s v="&amp;quot;當年累積報酬率&amp;quot;" u="1"/>
        <s v="&amp;quot;RDP的資料是他們會整理過，連同裡面的shipment資料也是，所以不是完整的Shipment&amp;quot;" u="1"/>
        <s v="&amp;quot;專案收益率&amp;quot;" u="1"/>
        <s v="&amp;quot;各檢查站良率目標&amp;quot;" u="1"/>
        <s v="&amp;quot;整體產品良率目標&amp;quot;" u="1"/>
        <s v="&amp;quot;負債比&amp;quot;" u="1"/>
        <s v="&amp;quot;實際和董事會預估出貨量差異率&amp;quot;" u="1"/>
        <s v="&amp;quot;每月實際和目標營業收入差異率&amp;quot;" u="1"/>
        <s v="&amp;quot;每月實際和預估營業收入差異率&amp;quot;" u="1"/>
        <s v="&amp;quot;與此 Vendor 購買 Components 種類中客戶指定料之料號數&amp;quot;" u="1"/>
        <s v="&amp;quot;依產品呈現年度營業收入與出貨達成狀況&amp;quot;" u="1"/>
        <s v="&amp;quot;BU2:_x000a_Asus 當月 FCST: ASUS客戶提供之每月最後一版需求計畫&amp;quot;" u="1"/>
        <s v="&amp;quot;專案時程分布總覽&amp;quot;" u="1"/>
        <s v="&amp;quot;營業利益&amp;quot;" u="1"/>
        <s v="&amp;quot;EBO 專案營收計畫年&amp;quot;" u="1"/>
        <s v="&amp;quot;DOI 目標天數參數檔&amp;quot;" u="1"/>
        <s v="&amp;quot;投資併購目標&amp;quot;" u="1"/>
        <s v="&amp;quot;產品事業部門代碼&amp;quot;" u="1"/>
        <s v="&amp;quot;EBO 專案營收計畫月&amp;quot;" u="1"/>
        <s v="&amp;quot;將資料拆分為 Forecast or Shipment&amp;quot;" u="1"/>
        <s v="&amp;quot;判斷庫存截止日為日、週、年&amp;quot;" u="1"/>
        <s v="&amp;quot;EBO 專案的名稱&amp;quot;" u="1"/>
        <s v="&amp;quot;週別&amp;quot;" u="1"/>
        <s v="&amp;quot;當年度BP針對投資併購事業的實際投資金額&amp;quot;" u="1"/>
        <s v="&amp;quot;塑膠射出下一季漲跌幅&amp;quot;" u="1"/>
        <s v="&amp;quot;散熱模組下一季漲跌幅&amp;quot;" u="1"/>
        <s v="&amp;quot;專案階段&amp;quot;" u="1"/>
        <s v="&amp;quot;分析實際出貨情况&amp;quot;" u="1"/>
        <s v="&amp;quot;PSG 工廠廠別&amp;quot;" u="1"/>
        <s v="&amp;quot;計算月份&amp;quot;" u="1"/>
        <s v="&amp;quot;產品規劃周期&amp;quot;" u="1"/>
        <s v="&amp;quot;EBO專案營收計畫表&amp;quot;" u="1"/>
        <s v="&amp;quot;每月營業收入與出貨董事會預估資料&amp;quot;" u="1"/>
        <s v="&amp;quot;事業處代碼&amp;quot;" u="1"/>
        <s v="&amp;quot;各站點良品數/各檢查站投入數&amp;quot;" u="1"/>
        <s v="&amp;quot;需檢視供應商績效的年月時間點，每季為一個時間點呈現分數&amp;quot;" u="1"/>
        <s v="&amp;quot;產品系列每月收入&amp;quot;" u="1"/>
        <s v="&amp;quot;Class code下之細項分類，PSG Part Category尚待重新進行有交易料號之治理，相對於EBG Part Category&amp;quot;" u="1"/>
        <s v="&amp;quot;實際和目標出貨量差異率&amp;quot;" u="1"/>
        <s v="&amp;quot;實際和預估出貨量差異率&amp;quot;" u="1"/>
        <s v="&amp;quot;應收帳款淨額金額&amp;quot;" u="1"/>
        <s v="&amp;quot;SAP收料數量&amp;quot;" u="1"/>
        <s v="&amp;quot;各產品需求計畫達成失准區域&amp;quot;" u="1"/>
        <s v="&amp;quot;從各種採購模式與分類檢視材料採買金額的分布狀況&amp;quot;" u="1"/>
        <s v="&amp;quot;原料期貨種類&amp;quot;" u="1"/>
        <s v="&amp;quot;製造站點代碼_x000a_PCA: AOI​,ICT​,SA F/T​_x000a_System: FA F/T, Run-in, D/L​&amp;quot;" u="1"/>
        <s v="&amp;quot;投資標的淨利&amp;quot;" u="1"/>
        <s v="&amp;quot;需求計畫比較類型ID&amp;quot;" u="1"/>
        <s v="&amp;quot;RDP 需求計畫達成指定版本&amp;quot;" u="1"/>
        <s v="&amp;quot;由SQE按Incoming、Material Issue、Quality Peformance進行評分，分數呈現在每月發出重慶廠區厂商票期成績&amp;quot;" u="1"/>
        <s v="&amp;quot;專案利益率&amp;quot;" u="1"/>
        <s v="&amp;quot;產品事業部門名稱&amp;quot;" u="1"/>
        <s v="&amp;quot;由Sourcer按價格競爭力、機種配合度、材料/製程管理能力及其他項目進行綜合評分&amp;quot;" u="1"/>
        <s v="&amp;quot;PSG 廠區&amp;quot;" u="1"/>
        <s v="&amp;quot;判斷資料項目以年或是季的角度檢視&amp;quot;" u="1"/>
        <s v="&amp;quot;企業代碼&amp;quot;" u="1"/>
        <s v="&amp;quot;詢價達成率&amp;quot;" u="1"/>
        <s v="&amp;quot;RDP, LT FSCT, FCST, BS 分量, 每月最後一版FCST&amp;quot;" u="1"/>
        <s v="&amp;quot;生產力分析指標類別&amp;quot;" u="1"/>
        <s v="&amp;quot;實際和目標營業收入差異&amp;quot;" u="1"/>
        <s v="&amp;quot;實際和預估營業收入差異&amp;quot;" u="1"/>
        <s v="&amp;quot;實際和董事會預估出貨量差異&amp;quot;" u="1"/>
        <s v="&amp;quot;版本一需求計畫類型名稱：RDP, LT FSCT, FCST, BS 分量&amp;quot;" u="1"/>
        <s v="&amp;quot;版本一預測比較類型名稱：RDP, LT FSCT, FCST, BS 分量&amp;quot;" u="1"/>
        <s v="&amp;quot;版本二預測比較類型名稱：RDP, LT FSCT, FCST, BS 分量&amp;quot;" u="1"/>
        <s v="&amp;quot;ROA&amp;quot;" u="1"/>
        <s v="&amp;quot;產品系列清單&amp;quot;" u="1"/>
        <s v="&amp;quot;BU1 惠普客戶累計當月有效訂單&amp;quot;" u="1"/>
        <s v="&amp;quot;預計可能投資額(H)&amp;quot;" u="1"/>
        <s v="&amp;quot;依使用者選定 連接器 或散熱模組 或 電路板  或  Set組裝件之次階品項部品 ，顯示所選定次階品項部品對應的Part Category 訊息&amp;quot;" u="1"/>
        <s v="&amp;quot;已GR過帳之材料採買金額&amp;quot;" u="1"/>
        <s v="&amp;quot;展出達交率低於90%的料號明細，包含料號、Descritpion、每月及每季的MOU/LTA與SAP GR數量&amp;quot;" u="1"/>
        <s v="&amp;quot;實際和董事會預估營業收入達成率&amp;quot;" u="1"/>
        <s v="&amp;quot;月初至今實際和目標出貨量達成率&amp;quot;" u="1"/>
        <s v="&amp;quot;實際和目標營業收入達成率&amp;quot;" u="1"/>
        <s v="&amp;quot;Critical Part 材料裡達交率最差前五名廠商&amp;quot;" u="1"/>
        <s v="&amp;quot;各檢查站直通率目標&amp;quot;" u="1"/>
        <s v="&amp;quot;關鍵零組件材料達交率基準點&amp;quot;" u="1"/>
        <s v="&amp;quot;累計專案銷貨數量&amp;quot;" u="1"/>
        <s v="&amp;quot;各個檢查站不良數&amp;quot;" u="1"/>
        <s v="&amp;quot;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amp;quot;" u="1"/>
        <s v="&amp;quot;P/L 更新日期&amp;quot;" u="1"/>
        <s v="&amp;quot;年度出貨目標資料&amp;quot;" u="1"/>
        <s v="&amp;quot;與此 Vendor 購買 Components 種類中，Sole Source 有多少個_x000a_無法導替代料之料號數量&amp;quot;" u="1"/>
        <s v="&amp;quot;各事業處所負責的機種類別800S,1000S,_x000a_AIO,Tablet&amp;quot;" u="1"/>
        <s v="&amp;quot;預估產品家族收益率&amp;quot;" u="1"/>
        <s v="&amp;quot;各不良類型目標&amp;quot;" u="1"/>
        <s v="&amp;quot;預計可能投資額(L)&amp;quot;" u="1"/>
        <s v="&amp;quot;預計可能投資額(H)佔年度投資預算餘額比率&amp;quot;" u="1"/>
        <s v="&amp;quot;與此 Vendor 購買料號數中客戶指定料之料號數&amp;quot;" u="1"/>
        <s v="&amp;quot;企業&amp;quot;" u="1"/>
        <s v="&amp;quot;預計可能投資額(M)&amp;quot;" u="1"/>
        <s v="&amp;quot;生產工廠下區分不同客戶或產品生產的廠區代碼&amp;quot;" u="1"/>
        <s v="&amp;quot;DOI 主檔&amp;quot;" u="1"/>
        <s v="&amp;quot;系列應用客戶清單&amp;quot;" u="1"/>
        <s v="&amp;quot;下單廠商名稱，亦即Vendor code的廠商代碼&amp;quot;" u="1"/>
        <s v="&amp;quot;生產力分析指標量值&amp;quot;" u="1"/>
        <s v="&amp;quot;年度實際與預估和董事會預估出貨量差異&amp;quot;" u="1"/>
        <s v="&amp;quot;由Quality、Cost與Delivery三項成績進行加權計算總分。_x000a_分數部分若選特定一季直接出現該季資料，若選多季時則呈現最差的分數&amp;quot;" u="1"/>
        <s v="&amp;quot;與此 Vendor 購買的料號數中，Sole Source 有多少個料號，亦即無法導替代料之料號數量&amp;quot;" u="1"/>
        <s v="&amp;quot;EBO 團隊領導&amp;quot;" u="1"/>
        <s v="&amp;quot;PSG 廠別&amp;quot;" u="1"/>
        <s v="&amp;quot;實際與預估和董事會預估出貨量差異率&amp;quot;" u="1"/>
        <s v="&amp;quot;年度實際與預估和目標營業收入差異率&amp;quot;" u="1"/>
        <s v="&amp;quot;每月實際和董事會預估營業收入差異率&amp;quot;" u="1"/>
        <s v="&amp;quot;個人電腦事業群之需求計畫達成資料&amp;quot;" u="1"/>
        <s v="&amp;quot;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amp;quot;" u="1"/>
        <s v="&amp;quot;產品不良率明細分析&amp;quot;" u="1"/>
        <s v="&amp;quot;EBO 專案實際毛利&amp;quot;" u="1"/>
        <s v="&amp;quot;子階成本分類&amp;quot;" u="1"/>
        <s v="&amp;quot;計畫專案階段結束時間&amp;quot;" u="1"/>
        <s v="&amp;quot;實際銷售數量&amp;quot;" u="1"/>
        <s v="&amp;quot;預估銷售數量&amp;quot;" u="1"/>
        <s v="&amp;quot;根據不同庫存可控度，追蹤現行以及歷史庫存水位及DOI數值&amp;quot;" u="1"/>
        <s v="&amp;quot;Pur Org.下的廠區_x000a_與客戶的對應關係如下:_x000a_TP02與CP60對應至HP_x000a_CP62對應至Dyna_x000a_CP65對應至Tiny_x000a_CP69對應至ASUS&amp;quot;" u="1"/>
        <s v="&amp;quot;交貨地在台灣或大陸&amp;quot;" u="1"/>
        <s v="&amp;quot;材料採購的主導權模式，為客人買來賣英業達，或為客人指定英業達對特定廠商進行購買，或為英業達自行選擇廠商&amp;quot;" u="1"/>
        <s v="&amp;quot;詢價命中率狀態&amp;quot;" u="1"/>
        <s v="&amp;quot;EBO專案營收紀錄表&amp;quot;" u="1"/>
        <s v="&amp;quot;實際和董事會預估營業收入差異&amp;quot;" u="1"/>
        <s v="&amp;quot;原料成本比例&amp;quot;" u="1"/>
        <s v="&amp;quot;購價成本比例&amp;quot;" u="1"/>
        <s v="&amp;quot;與此 Vendor 購買的料號數中，Sole Source 有多少個料號，亦即無法導替代料之料號數量。_x000a_若選特定一季直接出現該季數字，若選多季則出現最新一季的數字&amp;quot;" u="1"/>
        <s v="&amp;quot;員工人數&amp;quot;" u="1"/>
        <s v="&amp;quot;EBO 現階段的商模可行性，以紅綠黃表示進度現況&amp;quot;" u="1"/>
        <s v="&amp;quot;EBO 現階段的市場確佔度，以紅綠黃表示進度現況&amp;quot;" u="1"/>
        <s v="&amp;quot;EBO 現階段的技術成熟度，以紅綠黃表示進度現況&amp;quot;" u="1"/>
        <s v="&amp;quot;EBO 現階段的策略清晰度，以紅綠黃表示進度現況&amp;quot;" u="1"/>
        <s v="&amp;quot;個人電腦事業群下之個別事業單位&amp;quot;" u="1"/>
        <s v="&amp;quot;專案銷量達成率&amp;quot;" u="1"/>
        <s v="&amp;quot;出貨年度&amp;quot;" u="1"/>
        <s v="&amp;quot;Material Catalog&amp;quot;" u="1"/>
        <s v="&amp;quot;由SQE按Incoming、Material Issue、Quality Peformance進行評分，分數呈現在每月發出重慶廠區厂商票期成績。_x000a_分數部分若選特定一季直接出現該季資料，若選多季時則呈現最差的分數&amp;quot;" u="1"/>
        <s v="&amp;quot;員工結構代碼&amp;quot;" u="1"/>
        <s v="&amp;quot; 1-(System所有不良數/System秤重站投入數)&amp;quot;" u="1"/>
        <s v="&amp;quot;事業處性質&amp;quot;" u="1"/>
        <s v="&amp;quot;里程碑 實際達成日期&amp;quot;" u="1"/>
        <s v="&amp;quot;里程碑 預計達成日期&amp;quot;" u="1"/>
        <s v="&amp;quot;投資標的預算分配主檔&amp;quot;" u="1"/>
        <s v="&amp;quot;&amp;quot;" u="1"/>
        <s v="&amp;quot;匯率有效時間訖&amp;quot;" u="1"/>
        <s v="&amp;quot;實際收入成本與銷貨相關資訊&amp;quot;" u="1"/>
        <s v="&amp;quot;PSG 成本分類&amp;quot;" u="1"/>
        <s v="&amp;quot;詢價狀態&amp;quot;" u="1"/>
        <s v="&amp;quot;ROE&amp;quot;" u="1"/>
        <s v="&amp;quot;BU1: _x000a_HP RDP : HP客戶提供之當月出貨計畫_x000a_HP LT FCST: PSG HP客戶提供之長期需求預測_x000a__x000a_BU2:_x000a_FCST: PSG客戶提供之需求計畫_x000a_ASUS LT FCST: PSG ASUS 客戶提供之長期需求預測&amp;quot;" u="1"/>
        <s v="&amp;quot;EBO 專案里程碑類別&amp;quot;" u="1"/>
        <s v="&amp;quot;事業群名稱&amp;quot;" u="1"/>
        <s v="&amp;quot;專案階段時程資料&amp;quot;" u="1"/>
        <s v="&amp;quot;取得詢價日期&amp;quot;" u="1"/>
        <s v="&amp;quot;EBO Milestone 紀錄表&amp;quot;" u="1"/>
        <s v="&amp;quot;BU1比較項目： RDP vs. RDP/ LT FCST vs. LT FCST_x000a_BU2比較項目：FCST vs. FCST/ LT FCST vs. LT FCST/  BS分量 vs. 當月FCST&amp;quot;" u="1"/>
        <s v="&amp;quot;年度實際已投資金額&amp;quot;" u="1"/>
        <s v="&amp;quot;PDM裡經過新廠商評鑑管理辦法承認之合格供應商代號&amp;quot;" u="1"/>
        <s v="&amp;quot;平均應付帳款&amp;quot;" u="1"/>
        <s v="&amp;quot;產品層級 PCA/System &amp;quot;" u="1"/>
        <s v="&amp;quot;詢價成功細節&amp;quot;" u="1"/>
        <s v="&amp;quot;年度實際與預估和目標出貨量差異&amp;quot;" u="1"/>
        <s v="&amp;quot;每月實際和董事會預估出貨量差異&amp;quot;" u="1"/>
        <s v="&amp;quot;年初至今實際和目標營業收入差異率&amp;quot;" u="1"/>
        <s v="&amp;quot;年度實際與預估和目標出貨量差異率&amp;quot;" u="1"/>
        <s v="&amp;quot;每月實際和年度目標營業收入差異率&amp;quot;" u="1"/>
        <s v="&amp;quot;每月實際和董事會預估出貨量差異率&amp;quot;" u="1"/>
        <s v="&amp;quot;稅後淨利&amp;quot;" u="1"/>
        <s v="&amp;quot;依客戶與事業部代碼呈現年度營業收入與出貨達成狀況&amp;quot;" u="1"/>
        <s v="&amp;quot;供應商績效主檔&amp;quot;" u="1"/>
        <s v="&amp;quot;產品良率明細分析&amp;quot;" u="1"/>
        <s v="&amp;quot;System各個檢查站不良數總和&amp;quot;" u="1"/>
        <s v="&amp;quot;EBO 專案營收月&amp;quot;" u="1"/>
        <s v="&amp;quot;存貨周轉率&amp;quot;" u="1"/>
        <s v="&amp;quot;CCC 相關指標類別&amp;quot;" u="1"/>
        <s v="&amp;quot;EBO 階段&amp;quot;" u="1"/>
        <s v="&amp;quot;客戶提供需求預測之時間版本&amp;quot;" u="1"/>
        <s v="&amp;quot;BU2:_x000a_Asus BS分量: ASUS客戶提供之當月客供料件供應計畫&amp;quot;" u="1"/>
        <s v="&amp;quot;年初至今累積營業收入&amp;quot;" u="1"/>
        <s v="&amp;quot;年度目標的月營業收入&amp;quot;" u="1"/>
        <s v="&amp;quot;最新每月預估營業收入&amp;quot;" u="1"/>
        <s v="&amp;quot;月初至今實際營業收入&amp;quot;" u="1"/>
        <s v="&amp;quot;專案開發年度&amp;quot;" u="1"/>
        <s v="&amp;quot;整體產品良率超標說明&amp;quot;" u="1"/>
        <s v="&amp;quot;資助EBO專案的開始日期&amp;quot;" u="1"/>
        <s v="&amp;quot;產品視野&amp;quot;" u="1"/>
        <s v="&amp;quot;與此 Vendor 購買料號數中，B&amp;amp;S 材料之料號數量&amp;quot;" u="1"/>
        <s v="&amp;quot;投資併購管理&amp;quot;" u="1"/>
        <s v="&amp;quot;廠區性質&amp;quot;" u="1"/>
        <s v="&amp;quot;出貨月份&amp;quot;" u="1"/>
        <s v="&amp;quot;所有材料按採購單位區分為EE(電子)與ME(機構)兩大類，分類與PDM上材料標註&amp;quot;" u="1"/>
        <s v="&amp;quot;EBO 專案自登錄日期起的發展時間&amp;quot;" u="1"/>
        <s v="&amp;quot;EBO 階段自開始日期起的發展時間&amp;quot;" u="1"/>
        <s v="&amp;quot;當年累積稅後淨利&amp;quot;" u="1"/>
        <s v="&amp;quot;客戶名稱，各BU與各客人需進行分析交易金額的主體_x000a_與廠區的對應關係如下:_x000a_HP對應至TP02與CP60_x000a_Dyna對應至CP62_x000a_ASUS對應至CP69_x000a_Tiny對應至CP65&amp;quot;" u="1"/>
        <s v="&amp;quot;版本日期&amp;quot;" u="1"/>
        <s v="&amp;quot;連續月紐約黃金較上個月漲跌幅&amp;quot;" u="1"/>
        <s v="&amp;quot;原料期貨價格&amp;quot;" u="1"/>
        <s v="&amp;quot;Pur Org.下的廠區&amp;quot;" u="1"/>
        <s v="&amp;quot;報酬率&amp;quot;" u="1"/>
        <s v="&amp;quot;現金循環週期同業及事業群比較&amp;quot;" u="1"/>
        <s v="&amp;quot;分析董事會出貨目標達成情況&amp;quot;" u="1"/>
        <s v="&amp;quot;企業員工統計&amp;quot;" u="1"/>
        <s v="&amp;quot;區域生產工廠廠區名稱&amp;quot;" u="1"/>
        <s v="&amp;quot;BS 供應月份&amp;quot;" u="1"/>
        <s v="&amp;quot;BU1 HP客戶提供之當月出貨計畫&amp;quot;" u="1"/>
        <s v="&amp;quot;短期借款佔總資產比例&amp;quot;" u="1"/>
        <s v="&amp;quot;長期借款占總資產比例&amp;quot;" u="1"/>
        <s v="&amp;quot;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材料細項&amp;quot;" u="1"/>
        <s v="&amp;quot;匯率主檔&amp;quot;" u="1"/>
        <s v="&amp;quot;RDP, LT FSCT, FCST, BS 分量, 當月FCST&amp;quot;" u="1"/>
        <s v="&amp;quot;董事會預估版本日期&amp;quot;" u="1"/>
        <s v="&amp;quot;預估產品家族成本&amp;quot;" u="1"/>
        <s v="&amp;quot;實際和目標出貨量達成率&amp;quot;" u="1"/>
        <s v="&amp;quot;投資標的營收貢獻達成率&amp;quot;" u="1"/>
        <s v="&amp;quot;投資標的認列獲利達成率&amp;quot;" u="1"/>
        <s v="&amp;quot;與此 Vendor 購買 Components 種類中B&amp;amp;S 材料之料號數。_x000a_若選特定一季直接出現該季數字，若選多季則出現最新一季的數字&amp;quot;" u="1"/>
        <s v="&amp;quot;應付帳款及票據占總資產比例&amp;quot;" u="1"/>
        <s v="&amp;quot;現金及約當現金佔總資產比例&amp;quot;" u="1"/>
        <s v="&amp;quot;產品生產數量&amp;quot;" u="1"/>
        <s v="&amp;quot;當日整體良率(Yield rate)超標類型_x000a_&amp;quot;" u="1"/>
        <s v="&amp;quot;塑膠機殼-塑膠-購價成本比例&amp;quot;" u="1"/>
        <s v="&amp;quot;失敗原因內容&amp;quot;" u="1"/>
        <s v="&amp;quot;預估毛利&amp;quot;" u="1"/>
        <s v="&amp;quot;投資標的淨利達成率&amp;quot;" u="1"/>
        <s v="&amp;quot;投資標的營收達成率&amp;quot;" u="1"/>
        <s v="&amp;quot;計算基準年度&amp;quot;" u="1"/>
        <s v="&amp;quot;年初至今實際和目標出貨量差異&amp;quot;" u="1"/>
        <s v="&amp;quot;每月實際和年度目標出貨量差異&amp;quot;" u="1"/>
        <s v="&amp;quot;各事業處&amp;quot;" u="1"/>
        <s v="&amp;quot;每月實際和目標出貨量差異率&amp;quot;" u="1"/>
        <s v="&amp;quot;供應商主檔&amp;quot;" u="1"/>
        <s v="&amp;quot; 1-(System各站待修不良數總和/System秤重站投入數) (Yield)&amp;quot;" u="1"/>
        <s v="&amp;quot;分析客戶提貨訂單的數量占生產訂單數量的比例, 使用散點圖和趨勢圖兩種圖表展示&amp;quot;" u="1"/>
        <s v="&amp;quot;分析客户提货订单的数量占生产订单数量的比例, 使用散点图和趋势图两种图表展示&amp;quot;" u="1"/>
        <s v="&amp;quot;最新預估版本日期&amp;quot;" u="1"/>
        <s v="&amp;quot;系列狀態&amp;quot;" u="1"/>
        <s v="&amp;quot;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預計可能投資額&amp;quot;" u="1"/>
        <s v="&amp;quot;EBO 專案實際營收&amp;quot;" u="1"/>
        <s v="&amp;quot;股東權益金額&amp;quot;" u="1"/>
        <s v="&amp;quot;資料上傳日期&amp;quot;" u="1"/>
        <s v="&amp;quot;事業群代碼&amp;quot;" u="1"/>
        <s v="&amp;quot;匯率&amp;quot;" u="1"/>
        <s v="&amp;quot;年度出貨目標&amp;quot;" u="1"/>
        <s v="&amp;quot;不良類型目標對照&amp;quot;" u="1"/>
        <s v="&amp;quot;站點良率目標對照&amp;quot;" u="1"/>
        <s v="&amp;quot;替代群組編碼&amp;quot;" u="1"/>
        <s v="&amp;quot;去年同期原料期貨價格&amp;quot;" u="1"/>
        <s v="&amp;quot;整體產品良率分析&amp;quot;" u="1"/>
        <s v="&amp;quot;不良類型: _x000a_- All defect 所有不良, Design, Process, Material, Others&amp;quot;" u="1"/>
        <s v="&amp;quot;EBO 專案管理&amp;quot;" u="1"/>
        <s v="&amp;quot;年度投資預算主檔&amp;quot;" u="1"/>
        <s v="&amp;quot;匯率有效時間起&amp;quot;" u="1"/>
        <s v="&amp;quot;實際營收銷貨相關資料&amp;quot;" u="1"/>
        <s v="&amp;quot;承諾交貨的SAP收料數量&amp;quot;" u="1"/>
        <s v="&amp;quot;比較不同版本需求計畫之間的差異&amp;quot;" u="1"/>
        <s v="&amp;quot;實際每日出貨量&amp;quot;" u="1"/>
        <s v="&amp;quot;年度實際出貨量&amp;quot;" u="1"/>
        <s v="&amp;quot;每月實際出貨量&amp;quot;" u="1"/>
        <s v="&amp;quot;每月專案出貨量&amp;quot;" u="1"/>
        <s v="&amp;quot;每月預估出貨量&amp;quot;" u="1"/>
        <s v="&amp;quot;累計專案出貨量&amp;quot;" u="1"/>
        <s v="&amp;quot;財務會計主檔_員工結構相關&amp;quot;" u="1"/>
        <s v="&amp;quot;依產品呈現年初至今營業收入與出貨達成狀況&amp;quot;" u="1"/>
        <s v="&amp;quot;BU1 RDP Shipment&amp;quot;" u="1"/>
        <s v="&amp;quot;客人提供的完整的Shipment&amp;quot;" u="1"/>
        <s v="&amp;quot;根據不同庫存可控度，追蹤現行以及歷史庫存水位及DOI數值_庫存區域&amp;quot;" u="1"/>
        <s v="&amp;quot;客戶名稱&amp;quot;" u="1"/>
        <s v="&amp;quot;主導EBO專案的組織&amp;quot;" u="1"/>
        <s v="&amp;quot;詢價達成率相關資料&amp;quot;" u="1"/>
        <s v="&amp;quot;英業達料號&amp;quot;" u="1"/>
        <s v="&amp;quot;詢價結束日期&amp;quot;" u="1"/>
        <s v="&amp;quot;實際與預估和董事會預估出貨量差異&amp;quot;" u="1"/>
        <s v="&amp;quot;預估月攤提銷售數量&amp;quot;" u="1"/>
        <s v="&amp;quot;產品事業部門&amp;quot;" u="1"/>
        <s v="&amp;quot;庫存截止日_x000a_日：以前一日 23:59 結算為今日庫存金額_x000a_週：以每週一 23:59 結算為當周庫存金額_x000a_年：以每年 12/31 23:59 結算為當年庫存金額&amp;quot;" u="1"/>
        <s v="&amp;quot;客人提供的，應該就是完整的Shipment&amp;quot;" u="1"/>
        <s v="&amp;quot;各個檢查站待修不良數&amp;quot;" u="1"/>
        <s v="&amp;quot;年初至今實際和董事會預估出貨量差異率&amp;quot;" u="1"/>
        <s v="&amp;quot;平均股東權益&amp;quot;" u="1"/>
        <s v="&amp;quot;投資預算管控總表&amp;quot;" u="1"/>
        <s v="&amp;quot;版本差異比例&amp;quot;" u="1"/>
        <s v="&amp;quot;EBO 專案資助紀錄表&amp;quot;" u="1"/>
        <s v="&amp;quot;EBO 專案進度紀錄表&amp;quot;" u="1"/>
        <s v="&amp;quot;EBO 專案階段紀錄表&amp;quot;" u="1"/>
        <s v="&amp;quot;失敗原因代碼&amp;quot;" u="1"/>
        <s v="&amp;quot;達交率按Vendor排名&amp;quot;" u="1"/>
        <s v="&amp;quot;PSG 產品系列&amp;quot;" u="1"/>
        <s v="&amp;quot;產品家族&amp;quot;" u="1"/>
        <s v="&amp;quot;各個檢查站投入數&amp;quot;" u="1"/>
        <s v="&amp;quot;該料號尚未結單之PO，所有尚未交料的總數量&amp;quot;" u="1"/>
        <s v="&amp;quot;庫存主檔&amp;quot;" u="1"/>
        <s v="&amp;quot;匯率類型&amp;quot;" u="1"/>
        <s v="&amp;quot;PDM裡各料號編碼規則的前四碼&amp;quot;" u="1"/>
        <s v="&amp;quot;投資併購目標註記&amp;quot;" u="1"/>
        <s v="&amp;quot;EBO 專案里程碑說明&amp;quot;" u="1"/>
        <s v="&amp;quot;上方區域上限&amp;quot;" u="1"/>
        <s v="&amp;quot;下方區域上限&amp;quot;" u="1"/>
        <s v="&amp;quot;僅年度銷量分析用標記&amp;quot;" u="1"/>
        <s v="&amp;quot;與此 Vendor 購買 Components 種類中客戶指定料之料號數。_x000a_若選特定一季直接出現該季數字，若選多季則出現最新一季的數字&amp;quot;" u="1"/>
        <s v="&amp;quot;產品生命週期&amp;quot;" u="1"/>
        <s v="&amp;quot;原物料分析, 每月 金、銅、鋁、錫、鎳、鐵礦砂、PC原物料行情&amp;quot;" u="1"/>
        <s v="&amp;quot;上方區域下限&amp;quot;" u="1"/>
        <s v="&amp;quot;下方區域下限&amp;quot;" u="1"/>
        <s v="&amp;quot;立帳年度&amp;quot;" u="1"/>
        <s v="&amp;quot;投資項目&amp;quot;" u="1"/>
        <s v="&amp;quot;分析實際出貨情況&amp;quot;" u="1"/>
        <s v="&amp;quot;依持股比率認列投資標的獲利&amp;quot;" u="1"/>
        <s v="&amp;quot;需求計畫達成率的時間範圍&amp;quot;" u="1"/>
        <s v="&amp;quot;PSG不同事業處之名稱&amp;quot;" u="1"/>
        <s v="&amp;quot;上一期員工人數&amp;quot;" u="1"/>
        <s v="&amp;quot;年初至今出貨目標&amp;quot;" u="1"/>
        <s v="&amp;quot;與此 Vendor 購買 Components 種類中，Sole Source 有多少個_x000a_無法導替代料之料號數量PSG這段時間跟該廠商交易多少料號數。_x000a_若選特定一季直接出現該季數字，若選多季則出現最新一季的數字&amp;quot;" u="1"/>
        <s v="&amp;quot;整體產品良率&amp;quot;" u="1"/>
        <s v="&amp;quot;每周產品良率&amp;quot;" u="1"/>
        <s v="&amp;quot;失準比率&amp;quot;" u="1"/>
        <s v="&amp;quot;年度出貨量差異&amp;quot;" u="1"/>
        <s v="&amp;quot;每月專案材料成本&amp;quot;" u="1"/>
        <s v="&amp;quot;累計專案材料成本&amp;quot;" u="1"/>
        <s v="&amp;quot;EBO 階段開始日期&amp;quot;" u="1"/>
        <s v="&amp;quot;存貨金額_x000a_&amp;quot;" u="1"/>
        <s v="&amp;quot;EBO專案的資助比率&amp;quot;" u="1"/>
        <s v="&amp;quot;實際毛利 (百萬台幣)&amp;quot;" u="1"/>
        <s v="&amp;quot;實際營收 (百萬台幣)&amp;quot;" u="1"/>
        <s v="&amp;quot;預估毛利 (百萬台幣)&amp;quot;" u="1"/>
        <s v="&amp;quot;預估營收 (百萬台幣)&amp;quot;" u="1"/>
        <s v="&amp;quot;每月實際和目標出貨量差異&amp;quot;" u="1"/>
        <s v="&amp;quot;每月實際和預估出貨量差異&amp;quot;" u="1"/>
        <s v="&amp;quot;BU2:_x000a_Asus BS分量: ASUS客戶提供之當月客供料件供應計畫_x000a_Asus 當月 FCST: ASUS客戶提供之每月最後一版需求計畫&amp;quot;" u="1"/>
        <s v="&amp;quot;實際產品營收&amp;quot;" u="1"/>
        <s v="&amp;quot;主階品項年度漲跌幅&amp;quot;" u="1"/>
        <s v="&amp;quot;主階品項月度漲跌幅&amp;quot;" u="1"/>
        <s v="&amp;quot;原料期貨年度漲跌幅&amp;quot;" u="1"/>
        <s v="&amp;quot;原料期貨月度漲跌幅&amp;quot;" u="1"/>
        <s v="&amp;quot;塑膠PC季度漲跌幅&amp;quot;" u="1"/>
        <s v="&amp;quot;塑膠PC年度漲跌幅&amp;quot;" u="1"/>
        <s v="&amp;quot;次階品項年度漲跌幅&amp;quot;" u="1"/>
        <s v="&amp;quot;次階品項月度漲跌幅&amp;quot;" u="1"/>
        <s v="&amp;quot;沖壓品下一季漲跌幅&amp;quot;" u="1"/>
        <s v="&amp;quot;連接器下一季漲跌幅&amp;quot;" u="1"/>
        <s v="&amp;quot;鐵礦砂 季度漲跌幅&amp;quot;" u="1"/>
        <s v="&amp;quot;鐵礦砂 年度漲跌幅&amp;quot;" u="1"/>
        <s v="&amp;quot;電路板下一季漲跌幅&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實際營收及毛利的幣別&amp;quot;" u="1"/>
        <s v="&amp;quot;預估營收及毛利的幣別&amp;quot;" u="1"/>
        <s v="&amp;quot;產品系列總體淨利額&amp;quot;" u="1"/>
        <s v="&amp;quot;需求計畫達成率的非安全區域&amp;quot;" u="1"/>
        <s v="&amp;quot;專案關鍵要素的簡短描述&amp;quot;" u="1"/>
        <s v="&amp;quot;年度營業收入差異&amp;quot;" u="1"/>
        <s v="&amp;quot;以每週二的DOI 實際天數為當週DOI 實際天數&amp;quot;" u="1"/>
        <s v="&amp;quot;各投資標的每季財務業務說明&amp;quot;" u="1"/>
        <s v="&amp;quot;主階品項市場價格波動分析&amp;quot;" u="1"/>
        <s v="&amp;quot;資料來源&amp;quot;" u="1"/>
        <s v="&amp;quot;產品良率目標&amp;quot;" u="1"/>
        <s v="&amp;quot;每月材料收料總金額與總數量，可從各種採購模式與分類檢視每月份的材料採買金額與數量&amp;quot;" u="1"/>
        <s v="&amp;quot;EBO 專案資助備註&amp;quot;" u="1"/>
        <s v="&amp;quot;雛型設計開始年度&amp;quot;" u="1"/>
        <s v="&amp;quot;資助EBO專案的事業群&amp;quot;" u="1"/>
        <s v="&amp;quot;實際和目標出貨量差異&amp;quot;" u="1"/>
        <s v="&amp;quot;實際和預估出貨量差異&amp;quot;" u="1"/>
        <s v="&amp;quot;年度投資預算餘額(F)&amp;quot;" u="1"/>
        <s v="&amp;quot;年初至今董事會預估營業收入&amp;quot;" u="1"/>
        <s v="&amp;quot;每週最新版本月預估營業收入&amp;quot;" u="1"/>
        <s v="&amp;quot;選取廠商用以呈現出廠商的各項資訊供進行比對或決策&amp;quot;" u="1"/>
        <s v="&amp;quot;EBO 團隊顧問&amp;quot;" u="1"/>
        <s v="&amp;quot;每月人工與其他成本&amp;quot;" u="1"/>
        <s v="&amp;quot;累計人工與其他成本&amp;quot;" u="1"/>
        <s v="&amp;quot;總資產金額&amp;quot;" u="1"/>
        <s v="&amp;quot;各投資標的營收金額&amp;quot;" u="1"/>
        <s v="&amp;quot;年初至今實際和董事會預估營業收入差異率&amp;quot;" u="1"/>
        <s v="&amp;quot;年度實際與預估和董事會預估出貨量差異率&amp;quot;" u="1"/>
        <s v="&amp;quot;營業收入&amp;quot;" u="1"/>
        <s v="&amp;quot;股東權益&amp;quot;" u="1"/>
        <s v="&amp;quot;EBO 專案&amp;quot;" u="1"/>
        <s v="&amp;quot;接單方式&amp;quot;" u="1"/>
        <s v="&amp;quot;投資主檔&amp;quot;" u="1"/>
        <s v="&amp;quot;計畫比較月份&amp;quot;" u="1"/>
        <s v="&amp;quot;STD BU2 ASUS BS分量與當月FCST 比較&amp;quot;" u="1"/>
        <s v="&amp;quot;現金及約當現金金額&amp;quot;" u="1"/>
        <s v="&amp;quot;每月專案銷貨收入&amp;quot;" u="1"/>
        <s v="&amp;quot;累計專案銷貨收入&amp;quot;" u="1"/>
        <s v="&amp;quot;主要客戶名稱&amp;quot;" u="1"/>
        <s v="&amp;quot;1-(站點待修不良數/System秤重站或PCA SA_15站投入數)&amp;quot;" u="1"/>
        <s v="&amp;quot;實際和董事會預估營業收入差異率&amp;quot;" u="1"/>
        <s v="&amp;quot;年初至今實際和目標出貨量差異率&amp;quot;" u="1"/>
        <s v="&amp;quot;每月實際和年度目標出貨量差異率&amp;quot;" u="1"/>
        <s v="&amp;quot;EBO 專案里程碑狀態&amp;quot;" u="1"/>
        <s v="&amp;quot;BU1 惠普客戶累計當月有效訂單_x000a_BU2 華碩客戶訂單需求數量, 通過EDI 850指令傳送至英業達系統&amp;quot;" u="1"/>
        <s v="&amp;quot;產品系列首批出貨開始日期資料&amp;quot;" u="1"/>
        <s v="&amp;quot;立帳月份&amp;quot;" u="1"/>
        <s v="&amp;quot;報酬率同業比較&amp;quot;" u="1"/>
        <s v="&amp;quot;平均應收帳款&amp;quot;" u="1"/>
        <s v="&amp;quot;年度實際和預估營業收入&amp;quot;" u="1"/>
        <s v="&amp;quot;年度董事會預估營業收入&amp;quot;" u="1"/>
        <s v="&amp;quot;每月董事會預估營業收入&amp;quot;" u="1"/>
        <s v="&amp;quot;專案階段主檔&amp;quot;" u="1"/>
        <s v="&amp;quot;產品直通率目標&amp;quot;" u="1"/>
        <s v="&amp;quot;EBO 階段備註&amp;quot;" u="1"/>
        <s v="&amp;quot;不動產、廠房及設備佔總資產比例&amp;quot;" u="1"/>
        <s v="&amp;quot;預估產品家族營收&amp;quot;" u="1"/>
        <s v="&amp;quot;判斷資料項目為實際值或是預測值&amp;quot;" u="1"/>
        <s v="&amp;quot;各事業處所負責的業務及客戶&amp;quot;" u="1"/>
        <s v="&amp;quot;System各個檢查站待修不良數總和(Yield)&amp;quot;" u="1"/>
        <s v="&amp;quot;累計專案銷貨成本&amp;quot;" u="1"/>
        <s v="&amp;quot;產品事業部門別名&amp;quot;" u="1"/>
        <s v="&amp;quot;不同時間區間實際營收出貨差異率資料&amp;quot;" u="1"/>
        <s v="&amp;quot;每月實際和目標營業收入差異&amp;quot;" u="1"/>
        <s v="&amp;quot;每月實際和預估營業收入差異&amp;quot;" u="1"/>
        <s v="&amp;quot;詢價結束年度&amp;quot;" u="1"/>
        <s v="&amp;quot;倫敦-銅金屬較上個月漲跌幅&amp;quot;" u="1"/>
        <s v="&amp;quot;倫敦-鋁金屬較上個月漲跌幅&amp;quot;" u="1"/>
        <s v="&amp;quot;倫敦-錫金屬較上個月漲跌幅&amp;quot;" u="1"/>
        <s v="&amp;quot;倫敦-鎳金屬較上個月漲跌幅&amp;quot;" u="1"/>
        <s v="&amp;quot;BU1 計算已收訂單數量占需求計畫數量的比例_x000a_BU2 計算每個產品已收提貨訂單的數量占已收生產訂單數量的比例&amp;quot;" u="1"/>
        <s v="&amp;quot;區域生產工廠廠別名稱&amp;quot;" u="1"/>
        <s v="&amp;quot;紀錄日期&amp;quot;" u="1"/>
        <s v="&amp;quot;應用客戶清單&amp;quot;" u="1"/>
        <s v="&amp;quot;平均總資產&amp;quot;" u="1"/>
        <s v="&amp;quot;每月專案生產營運成本&amp;quot;" u="1"/>
        <s v="&amp;quot;累計專案生產營運成本&amp;quot;" u="1"/>
        <s v="&amp;quot;當年度累積 ROA&amp;quot;" u="1"/>
        <s v="&amp;quot;應付帳款天數&amp;quot;" u="1"/>
        <s v="&amp;quot;應收帳款天數&amp;quot;" u="1"/>
        <s v="&amp;quot;現金循環週期&amp;quot;" u="1"/>
        <s v="&amp;quot;1-(站點不良數/System秤重站或PCA SA_15站投入數)&amp;quot;" u="1"/>
        <s v="&amp;quot;所有材料按採購單位區分為EE(電子)與ME(機構)兩大類&amp;quot;" u="1"/>
        <s v="&amp;quot;PSG 事業處&amp;quot;" u="1"/>
        <s v="&amp;quot;每月實際和預估出貨量率&amp;quot;" u="1"/>
        <s v="&amp;quot;專案每月銷售數量&amp;quot;" u="1"/>
        <s v="&amp;quot;每月材料成本&amp;quot;" u="1"/>
        <s v="&amp;quot;累計材料成本&amp;quot;" u="1"/>
        <s v="&amp;quot;目標幣別&amp;quot;" u="1"/>
        <s v="&amp;quot;使用者可選擇 顯示資料的時間軸&amp;quot;" u="1"/>
        <s v="&amp;quot;PSG這段時間跟該廠商交易多少料號數&amp;quot;" u="1"/>
        <s v="&amp;quot;人均產值及人均營業利益&amp;quot;" u="1"/>
        <s v="&amp;quot;累計產品系列收入&amp;quot;" u="1"/>
        <s v="&amp;quot;執行中詢價細節&amp;quot;" u="1"/>
        <s v="&amp;quot;當年度累積 ROE&amp;quot;" u="1"/>
        <s v="&amp;quot;人均產值及人均營業利益事業群比較&amp;quot;" u="1"/>
        <s v="&amp;quot;與此 Vendor 購買 Components 種類中英業達自選料之料號數&amp;quot;" u="1"/>
        <s v="&amp;quot;A廠商材料LTA/MOU數量與實際SAP GR 數量的比較。以圓餅圖與曲線直線圖呈現，並列出具體數字&amp;quot;" u="1"/>
        <s v="&amp;quot;需求計畫達成失准專案明細&amp;quot;" u="1"/>
        <s v="&amp;quot;未來六個月需求數量&amp;quot;" u="1"/>
        <s v="&amp;quot;投資預算分配總表&amp;quot;" u="1"/>
        <s v="&amp;quot;依產品呈現月營業收入與出貨達成狀況&amp;quot;" u="1"/>
        <s v="&amp;quot;資助EBO專案的結束日期&amp;quot;" u="1"/>
        <s v="&amp;quot;展示當月董事會時設定的出貨目標&amp;quot;" u="1"/>
        <s v="&amp;quot;Site Name&amp;quot;" u="1"/>
        <s v="&amp;quot;年初至今實際和目標營業收入差異&amp;quot;" u="1"/>
        <s v="&amp;quot;每月實際和年度目標營業收入差異&amp;quot;" u="1"/>
        <s v="&amp;quot;年初至今實際和董事會預估出貨量差異&amp;quot;" u="1"/>
        <s v="&amp;quot;累計產品系列成本&amp;quot;" u="1"/>
        <s v="&amp;quot;不動產、廠房及設備金額&amp;quot;" u="1"/>
        <s v="&amp;quot;依持股比率認列投資標的營收&amp;quot;" u="1"/>
        <s v="&amp;quot;負債重點項目&amp;quot;" u="1"/>
        <s v="&amp;quot;資產重點項目&amp;quot;" u="1"/>
        <s v="&amp;quot;MD BU2 ASUS BS分量與當月FCST 比較&amp;quot;" u="1"/>
        <s v="&amp;quot;產品良率明細&amp;quot;" u="1"/>
        <s v="&amp;quot;當年度累計稅後淨利&amp;quot;" u="1"/>
        <s v="&amp;quot;由系列使用清單對映客戶名稱以 &amp;apos;,&amp;apos; 分隔，會有一個或多個&amp;quot;" u="1"/>
        <s v="&amp;quot;累計專案利益&amp;quot;" u="1"/>
        <s v="&amp;quot;展示當月實際出貨數量&amp;quot;" u="1"/>
        <s v="&amp;quot;企業中文名稱&amp;quot;" u="1"/>
        <s v="&amp;quot;企業英文名稱&amp;quot;" u="1"/>
        <s v="&amp;quot;EBO 專案編號&amp;quot;" u="1"/>
        <s v="&amp;quot;PSG 產品家族&amp;quot;" u="1"/>
        <s v="&amp;quot;財務會計主檔&amp;quot;" u="1"/>
        <s v="&amp;quot;產品驗證開始日期&amp;quot;" u="1"/>
        <s v="&amp;quot;系統整合開始日期&amp;quot;" u="1"/>
        <s v="&amp;quot;量產評估開始日期&amp;quot;" u="1"/>
        <s v="&amp;quot;雛型設計開始日期&amp;quot;" u="1"/>
        <s v="&amp;quot;首批出貨開始日期&amp;quot;" u="1"/>
        <s v="&amp;quot;採購件屬性&amp;quot;" u="1"/>
        <s v="&amp;quot;年度實際和預估出貨量&amp;quot;" u="1"/>
        <s v="&amp;quot;年度董事會預估出貨量&amp;quot;" u="1"/>
        <s v="&amp;quot;每月董事會預估出貨量&amp;quot;" u="1"/>
        <s v="&amp;quot;由Quality、Cost與Delivery三項成績進行加權計算總分&amp;quot;" u="1"/>
        <s v="&amp;quot;個人電腦事業群之需求計畫版本比較資料&amp;quot;" u="1"/>
        <s v="&amp;quot;與此 Vendor 購買 Components 種類中B&amp;amp;S 材料之料號數&amp;quot;" u="1"/>
        <s v="&amp;quot;員工結構&amp;quot;" u="1"/>
        <s v="&amp;quot;需求計畫類型&amp;quot;" u="1"/>
        <s v="&amp;quot;Critical Part 廠商達交率分析&amp;quot;" u="1"/>
        <s v="&amp;quot;達交率按PartNo排名&amp;quot;" u="1"/>
        <s v="&amp;quot;需求計畫比較類型&amp;quot;" u="1"/>
        <s v="&amp;quot;由buyer按交期管裡、稽核扣分、違反流程與Service進行綜合評分，分數呈現在每月發出重慶廠區厂商票期成績。_x000a_分數部分若選特定一季直接出現該季資料，若選多季時則呈現最差的分數&amp;quot;" u="1"/>
        <s v="&amp;quot;RDP, LT FSCT, FCST, BS 分量&amp;quot;" u="1"/>
        <s v="&amp;quot;月初至今實際和最新每月預估出貨量達成率&amp;quot;" u="1"/>
        <s v="&amp;quot;月初至今實際和董事會預估營業收入達成率&amp;quot;" u="1"/>
        <s v="&amp;quot;實際與預估營收出貨差異率和達成率資料&amp;quot;" u="1"/>
        <s v="&amp;quot;每周產品不良率&amp;quot;" u="1"/>
        <s v="&amp;quot;System各個檢查站不良數總和 (FPY)&amp;quot;" u="1"/>
        <s v="&amp;quot;廠商材料LTA/MOU數量與實際SAP GR 數量的比較。以圓餅圖與曲線直線圖呈現，並列出具體數字&amp;quot;" u="1"/>
        <s v="&amp;quot;月初至今實際和目標營業收入達成率&amp;quot;" u="1"/>
        <s v="&amp;quot;業務大類&amp;quot;" u="1"/>
        <s v="&amp;quot;應收帳款淨額站總資產比例&amp;quot;" u="1"/>
        <s v="&amp;quot;負債重點項目佔總資產比例&amp;quot;" u="1"/>
        <s v="&amp;quot;資產重點項目佔總資產比例&amp;quot;" u="1"/>
        <s v="&amp;quot;實際和董事會預估出貨量達成率&amp;quot;" u="1"/>
        <s v="&amp;quot;產品不良率明細&amp;quot;" u="1"/>
        <s v="&amp;quot;每日營業收入與出貨實際資料&amp;quot;" u="1"/>
        <s v="&amp;quot;每月營業收入與出貨實際資料&amp;quot;" u="1"/>
        <s v="&amp;quot;年度實際與預估和目標營業收入差異&amp;quot;" u="1"/>
        <s v="&amp;quot;每月實際和董事會預估營業收入差異&amp;quot;" u="1"/>
        <s v="&amp;quot;版本二需求計畫類型名稱：RDP, LT FSCT, FCST,  當月FCST&amp;quot;" u="1"/>
        <s v="&amp;quot;版本二預測比較類型名稱：RDP, LT FSCT, FCST,  當月FCST&amp;quot;" u="1"/>
        <s v="&amp;quot;上期原料期貨價格&amp;quot;" u="1"/>
        <s v="&amp;quot;各投資併購標的的估值（依持股比例）&amp;quot;" u="1"/>
        <s v="&amp;quot;區間內累計已與廠商簽訂之LTA/MOU材料數量&amp;quot;" u="1"/>
        <s v="&amp;quot;Class Code 四碼數字加上&amp;apos;-&amp;apos;再加上對應的Materical Group&amp;quot;" u="1"/>
        <s v="&amp;quot;由Sourcer按價格競爭力、機種配合度、材料/製程管理能力及其他項目進行綜合評分。_x000a_分數部分若選特定一季直接出現該季資料，若選多季時則呈現最差的分數&amp;quot;" u="1"/>
        <s v="&amp;quot;每月營業收入與出貨預估資料&amp;quot;" u="1"/>
        <s v="&amp;quot;依產品呈現近三年營業收入與出貨達成狀況&amp;quot;" u="1"/>
        <s v="&amp;quot;BU1 HP客戶提供之當月出貨計畫_x000a_BU2 華碩客戶提貨需求數量, 通過EDI 940指令傳送至英業達系統&amp;quot;" u="1"/>
        <s v="&amp;quot;PSG BU2的產品系列名稱:_x000a_FX516, Strix_2021, Strix_2022, GA401R, GA402, GA503, GC31, GC32, GU603, GU603Z, GV301, GV301R, GX703, NR2201, NR2202, NR2203&amp;quot;" u="1"/>
        <s v="&amp;quot;應付帳款周轉率&amp;quot;" u="1"/>
        <s v="&amp;quot;應收帳款周轉率&amp;quot;" u="1"/>
        <s v="&amp;quot;年度實際與預估和董事會預估營業收入差異&amp;quot;" u="1"/>
        <s v="&amp;quot;累計BP針對投資併購事業的實際投資金額&amp;quot;" u="1"/>
        <s v="&amp;quot;原始幣別&amp;quot;" u="1"/>
        <s v="&amp;quot;EBO 專案的最新階段&amp;quot;" u="1"/>
        <s v="&amp;quot;各投資標的配發之現金股利&amp;quot;" u="1"/>
        <s v="&amp;quot;判斷庫存截止日為日、週、月、年&amp;quot;" u="1"/>
        <s v="&amp;quot;幣別&amp;quot;" u="1"/>
        <s v="&amp;quot;依客戶與事業部代碼呈現近三年營業收入與出貨達成狀況&amp;quot;" u="1"/>
        <s v="&amp;quot;短期借款金額&amp;quot;" u="1"/>
        <s v="&amp;quot;長期借款金額&amp;quot;" u="1"/>
        <s v="&amp;quot;PDM裡經過新廠商評鑑管理辦法承認之合格供應商名稱&amp;quot;" u="1"/>
        <s v="&amp;quot;下單廠商名稱，亦即Vendor code的廠商名稱&amp;quot;" u="1"/>
        <s v="&amp;quot;存貨周轉天數&amp;quot;" u="1"/>
        <s v="&amp;quot;應付周轉天數&amp;quot;" u="1"/>
        <s v="&amp;quot;應收周轉天數&amp;quot;" u="1"/>
        <s v="&amp;quot;EBO 階段結束日期&amp;quot;" u="1"/>
        <s v="&amp;quot;每月營業收入預估資料by客戶&amp;quot;" u="1"/>
        <s v="&amp;quot;計畫年度 &amp;quot;" u="1"/>
      </sharedItems>
    </cacheField>
    <cacheField name="Stewards" numFmtId="0">
      <sharedItems count="16">
        <s v="jessewei@tw.ibm.com"/>
        <s v="Lee.Kate@inventec.com" u="1"/>
        <s v="Hung.Eric@inventec.com" u="1"/>
        <s v="SuMay@inventeccom" u="1"/>
        <s v="tan.tansy@inventec.com" u="1"/>
        <s v="jen.austin@inventec.com" u="1"/>
        <s v="ma.vivian@inventec.com" u="1"/>
        <s v="Wang.Charley@inventec.com" u="1"/>
        <s v="Lin.Una@inventec.com" u="1"/>
        <s v="Su.May@inventec.com" u="1"/>
        <s v="chen.len@inventec.com" u="1"/>
        <s v="Su.May@inventeccom" u="1"/>
        <s v="Qian.Jenny@inventec.com" u="1"/>
        <s v="Huang.Karen@inventec.com" u="1"/>
        <s v="hung.jennie@inventec.com" u="1"/>
        <s v="tsai.shang-ju@inventec.com" u="1"/>
      </sharedItems>
    </cacheField>
    <cacheField name="Data Classes" numFmtId="0">
      <sharedItems/>
    </cacheField>
    <cacheField name="Tags" numFmtId="0">
      <sharedItems count="5">
        <s v="Concept"/>
        <s v="Property"/>
        <s v="Dimension" u="1"/>
        <s v="Measure" u="1"/>
        <s v="Relationship" u="1"/>
      </sharedItems>
    </cacheField>
    <cacheField name="Classifications" numFmtId="0">
      <sharedItems count="4">
        <s v="General"/>
        <s v="" u="1"/>
        <s v="Sensitive" u="1"/>
        <s v="Confidential" u="1"/>
      </sharedItems>
    </cacheField>
    <cacheField name="pk_POT" numFmtId="0">
      <sharedItems/>
    </cacheField>
    <cacheField name="idxTerms" numFmtId="0">
      <sharedItems containsSemiMixedTypes="0" containsString="0" containsNumber="1" containsInteger="1" minValue="2" maxValue="35"/>
    </cacheField>
    <cacheField name="idxPart_Of_Terms" numFmtId="0">
      <sharedItems containsSemiMixedTypes="0" containsString="0" containsNumber="1" containsInteger="1" minValue="0" maxValue="0"/>
    </cacheField>
    <cacheField name="idxRelated_Terms" numFmtId="0">
      <sharedItems containsSemiMixedTypes="0" containsString="0" containsNumber="1" containsInteger="1" minValue="0" maxValue="0"/>
    </cacheField>
    <cacheField name="pkSynoyms" numFmtId="0">
      <sharedItems/>
    </cacheField>
    <cacheField name="cntPkSynoyms" numFmtId="0">
      <sharedItems containsSemiMixedTypes="0" containsString="0" containsNumber="1" containsInteger="1" minValue="0" maxValue="1"/>
    </cacheField>
    <cacheField name="idxAltSynoyms" numFmtId="0">
      <sharedItems containsSemiMixedTypes="0" containsString="0" containsNumber="1" containsInteger="1" minValue="0" maxValue="0"/>
    </cacheField>
    <cacheField name="idxSynoyms" numFmtId="0">
      <sharedItems containsSemiMixedTypes="0" containsString="0" containsNumber="1" containsInteger="1" minValue="0" maxValue="0"/>
    </cacheField>
    <cacheField name="Synonyms" numFmtId="0">
      <sharedItems count="430">
        <s v=""/>
        <s v="Diff. Rate and Hit Rate Data of Rev. and  SHIPT_Monthly Operating Income of Yearly Target" u="1"/>
        <s v="&amp;quot;Material Marketing Price Information_Material Futures YOY&amp;quot;" u="1"/>
        <s v="&amp;quot;EBO Project Funding History_EBO Project Funding Percentage&amp;quot;" u="1"/>
        <s v="&amp;quot;Investment Master_Subject Revenue&amp;quot;" u="1"/>
        <s v="&amp;quot;PSG Product Family_Business type&amp;quot;" u="1"/>
        <s v="&amp;quot;EBO Milestones_EBO Milestone Status&amp;quot;" u="1"/>
        <s v="&amp;quot;Critical Parts Fulfillment Statistic_The Top Five Vendor with the Worst Order Fill Rate&amp;quot;" u="1"/>
        <s v="&amp;quot;STD BU2 ASUS BS VS FCST_Monthly BS Supply Quantity&amp;quot;" u="1"/>
        <s v="&amp;quot;PSG Product Family_Product Family&amp;quot;" u="1"/>
        <s v="&amp;quot;Vendor Master_AVL Name&amp;quot;" u="1"/>
        <s v="&amp;quot;Material Marketing Price Information_Sub-stage Type&amp;quot;" u="1"/>
        <s v="Actual Monthly Revenue and Shipment Data_Actual Operating and Shipment Month" u="1"/>
        <s v="&amp;quot;Finance Master_Accounting Period&amp;quot;" u="1"/>
        <s v="&amp;quot;Detailed product defect_Defect type quantity&amp;quot;" u="1"/>
        <s v="&amp;quot;Detailed product yield_Not repaired quantity&amp;quot;" u="1"/>
        <s v="&amp;quot;RFQ Related Data_Hite Rate of Sales Quantity&amp;quot;" u="1"/>
        <s v="&amp;quot;Investment Master_Subject Revenue Contribution&amp;quot;" u="1"/>
        <s v="&amp;quot;Material Marketing Price Infomation_MoM LEM AL&amp;quot;" u="1"/>
        <s v="&amp;quot;Material Marketing Price Infomation_QoQ LEM AL&amp;quot;" u="1"/>
        <s v="&amp;quot;Material Marketing Price Infomation_YoY LEM AL&amp;quot;" u="1"/>
        <s v="&amp;quot;Material Marketing Price Information_Stage Composition Cost Ratio&amp;quot;" u="1"/>
        <s v="&amp;quot;Finance Master_DOI&amp;quot;" u="1"/>
        <s v="&amp;quot;Material Marketing Price Information_Raw Cost Price&amp;quot;" u="1"/>
        <s v="&amp;quot;Vendor Management_Used by customer list&amp;quot;" u="1"/>
        <s v="&amp;quot;MLY Rev and SHIPT Data of Yearly TRGT_Monthly Revenue of Yearly Target&amp;quot;" u="1"/>
        <s v="Diff. Rate and Hit Rate Data of Rev. and  SHIPT_Hit Rate Between Actual Operating Income and Boards Estimated Operating Income" u="1"/>
        <s v="&amp;quot;Major Stage Material Catalog Dim_Material Catalog&amp;quot;" u="1"/>
        <s v="&amp;quot;Forecast Type_Forecast Type Name&amp;quot;" u="1"/>
        <s v="Diff. Rate of Rev. and SHIPT in Different Time Frame_Difference Ratio Between Yearly Shipment" u="1"/>
        <s v="&amp;quot;EBO Milestones_EBO Milestone Completion&amp;quot;" u="1"/>
        <s v="Diff. Rate and Hit Rate Data of Rev. and  SHIPT_Difference Between Actual Shipment and Estimated Shipment" u="1"/>
        <s v="Difference Rate and Hit Rate Data of Operating Income and  Shipment_Difference Ratio Between Actual Shipment and Estimated Shipment" u="1"/>
        <s v="Diff. Rate and Hit Rate Data of Rev. and  SHIPT_Difference Ratio Between Actual Shipment and Estimated Shipment" u="1"/>
        <s v="&amp;quot;PSG Forecast Versions Comparison Information_FCST Version&amp;quot;" u="1"/>
        <s v="&amp;quot;Purchasing Part Attribute_Series Customer List&amp;quot;" u="1"/>
        <s v="&amp;quot;Material Catalog Price Infomation_Material Catalog YOY&amp;quot;" u="1"/>
        <s v="PSG Customer_Customer Name" u="1"/>
        <s v="Difference Rate and Hit Rate Data of Operating Income and  Shipment_Hit Rate Between Actual Shipment and Boards Estimated Shipment" u="1"/>
        <s v="Diff Rate and Hit Rate Data of Rev and SHIPT_Hit Rate Between Actual Revenue and Boards Estimated Revenue" u="1"/>
        <s v="&amp;quot;PSG FCST Hit Rate Information_Hit Rate Analysis Month&amp;quot;" u="1"/>
        <s v="&amp;quot;PSG Plant_Primary Customer Name&amp;quot;" u="1"/>
        <s v="&amp;quot;RFQ Related Data_Estimated Sales Quantity&amp;quot;" u="1"/>
        <s v="Difference Rate and Hit Rate Data of Operating Income and  Shipment_Difference Ratio Between Actual Operating Income and Estimated Operating Income" u="1"/>
        <s v="&amp;quot;Finance Master_Total Assets Amount&amp;quot;" u="1"/>
        <s v="Critical Parts Fulfillment Statistic_LTA  GR Quantity" u="1"/>
        <s v="Critical Parts Fulfillment Statistic_LTA MOU Quantity" u="1"/>
        <s v="&amp;quot;Actual Revenue Cost and Shipment Data_Acc_ Shipping Quantity&amp;quot;" u="1"/>
        <s v="MLY Rev and SHIPT Data of Yearly TRGT_Monthly Revenue of Yearly Target" u="1"/>
        <s v="&amp;quot;Material Marketing Price Information_Last Year Raw Cost Price&amp;quot;" u="1"/>
        <s v="&amp;quot;Actual Revenue Cost and Shipment Data_Accumulative Series Net Profit Rate&amp;quot;" u="1"/>
        <s v="&amp;quot;Material Marketing Price Infomation_Material Catalog MOM&amp;quot;" u="1"/>
        <s v="&amp;quot;Material Marketing Price Infomation_Material Futures MOM&amp;quot;" u="1"/>
        <s v="&amp;quot;DOI Master_DOI Actual Days&amp;quot;" u="1"/>
        <s v="&amp;quot;Critical Parts Fulfillment Statistic_LTA GR Quantity&amp;quot;" u="1"/>
        <s v="&amp;quot;EBO Project Checkpoint History_EBO Strategic Clarity&amp;quot;" u="1"/>
        <s v="&amp;quot;Overall product yield_Overall system defect quantity&amp;quot;" u="1"/>
        <s v="Diff. Rate of Rev. and SHIPT in Different Time Frame_Difference Ratio Between Yearly Revenue" u="1"/>
        <s v="&amp;quot;Boards Est_ MLY Rev_ and SHIPT Data_Monthly Boards Estimated Operating Income&amp;quot;" u="1"/>
        <s v="Diff Rate and Hit Rate Data of Rev and SHIPT_Diff of MLY Act Ship vs Yearly Target Ship" u="1"/>
        <s v="Diff. Rate of Rev. and SHIPT in Different Time Frame_Difference Between Yearly Operating Income" u="1"/>
        <s v="&amp;quot;PSG FCST Hit Rate Information_In accurated Area&amp;quot;" u="1"/>
        <s v="&amp;quot;PSG  Customer_Customer Name&amp;quot;" u="1"/>
        <s v="&amp;quot;PSG FCST Management_FCST Version&amp;quot;" u="1"/>
        <s v="&amp;quot;Vendor Master_Buy and Sell Quantity&amp;quot;" u="1"/>
        <s v="&amp;quot;Major Stage Material Catalog_Material Catalog&amp;quot;" u="1"/>
        <s v="&amp;quot;Annual Investment Budget Master_Annual Actual Investment Amount&amp;quot;" u="1"/>
        <s v="&amp;quot;Material Catalog Price Information_Sub Material Catalog MOM&amp;quot;" u="1"/>
        <s v="&amp;quot;Critical Parts Fulfillment Statistic_Vendor A Fulfillment Performance&amp;quot;" u="1"/>
        <s v="&amp;quot;Vendor Master_Part Number Quantity&amp;quot;" u="1"/>
        <s v="&amp;quot;Vendor Master_Sole Source Quantity&amp;quot;" u="1"/>
        <s v="&amp;quot;Material Marketing Price Infomation_QOQ Plastic&amp;quot;" u="1"/>
        <s v="Diff. Rate and Hit Rate Data of Rev. and  SHIPT_Difference Ratio Between Actual Operating Income and The Boards Estimated Operating Income" u="1"/>
        <s v="&amp;quot;Purchasing Part Attribute_Open Purchase Order Quantity&amp;quot;" u="1"/>
        <s v="&amp;quot;Critical Parts Fulfillment Statistic_LTA  GR Quantity&amp;quot;" u="1"/>
        <s v="&amp;quot;Critical Parts Fulfillment Statistic_LTA MOU Quantity&amp;quot;" u="1"/>
        <s v="Diff Rate and Hit Rate Data of Rev and SHIPT_Difference Between Actual Revenue and Revenue Target" u="1"/>
        <s v="&amp;quot;EBO Project Revenue_EBO Revenue Month&amp;quot;" u="1"/>
        <s v="&amp;quot;Finance Master_Total Liability Amount&amp;quot;" u="1"/>
        <s v="&amp;quot;Inventory Master_PSG Inventory Amount&amp;quot;" u="1"/>
        <s v="&amp;quot;Finance Master_AP Days&amp;quot;" u="1"/>
        <s v="&amp;quot;Finance Master_AR Days&amp;quot;" u="1"/>
        <s v="Diff Rate and Hit Rate Data of Rev and SHIPT_Hit Rate of MTD Act Rev vs MLY Boards Est Rev" u="1"/>
        <s v="Difference Rate and Hit Rate Data of Operating Income and  Shipment_Difference Between Actual Operating Income and The Boards Estimated Operating Income" u="1"/>
        <s v="&amp;quot;EBO Project Funding History_EBO Funding BU&amp;quot;" u="1"/>
        <s v="&amp;quot;Critical Parts Fulfillment Statistic_Vendor Fulfillment Performance&amp;quot;" u="1"/>
        <s v="&amp;quot;PSG Product Series_Product Horizon&amp;quot;" u="1"/>
        <s v="&amp;quot;DOI Target Days Parameter_DOI Target Days&amp;quot;" u="1"/>
        <s v="&amp;quot;EBO Project Checkpoint History_EBO Win in the Marketplace&amp;quot;" u="1"/>
        <s v="Boards Est MLY Rev and SHIPT Data_Monthly Boards Estimated Revenue" u="1"/>
        <s v="&amp;quot;Finance Master_Shareholders&amp;apos; Equity Amount&amp;quot;" u="1"/>
        <s v=" " u="1"/>
        <s v="Actual Monthly Revenue and Shipment Data_Monthly Actual Shipment" u="1"/>
        <s v="&amp;quot;Defect target by defect type mapping_Defect type target&amp;quot;" u="1"/>
        <s v="&amp;quot;Estimated Monthly Revenue and Shipment Data_Up to date Monthly Estimated Shipment&amp;quot;" u="1"/>
        <s v="&amp;quot;Estimated Monthly Revenue and Shipment Data_Up-To-Date Monthly Estimated Shipment&amp;quot;" u="1"/>
        <s v="Difference Rate and Hit Rate Data of Operating Income and  Shipment_Difference Between Actual Shipment and The Boards Estimated Shipment" u="1"/>
        <s v="Diff. Rate of Rev. and SHIPT in Different Time Frame_Difference Between Yearly Revenue" u="1"/>
        <s v="&amp;quot;Investment Master_Subject Valuation (based on shareholding ratio)&amp;quot;" u="1"/>
        <s v="&amp;quot;Material Marketing Price Infomation_Last Raw Cost Price&amp;quot;" u="1"/>
        <s v="&amp;quot;Boards Est_ MLY Rev_ and SHIPT Data_Monthly Boards Estimated Shipment&amp;quot;" u="1"/>
        <s v="&amp;quot;Monthly Operating Income and Shipment Data of Yearly target_Monthly Shipment of Yearly Target&amp;quot;" u="1"/>
        <s v="&amp;quot;Vendor Master_Quality Score&amp;quot;" u="1"/>
        <s v="Diff. Rate and Hit Rate Data of Rev. and  SHIPT_Difference Ratio Between Actual Operating Income and Estimated Operating Income" u="1"/>
        <s v="&amp;quot;Vendor Performance Master_Supplier Final Score&amp;quot;" u="1"/>
        <s v="&amp;quot;Material Marketing Price Infomation_MoM LEM Tin&amp;quot;" u="1"/>
        <s v="&amp;quot;Material Marketing Price Infomation_QoQ LEM Tin&amp;quot;" u="1"/>
        <s v="&amp;quot;Material Marketing Price Infomation_YoY LEM Tin&amp;quot;" u="1"/>
        <s v="Difference Rate and Hit Rate Data of Operating Income and  Shipment_Hit Rate Between Actual Operating Income and Boards Estimated Operating Income"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amp;quot;PSG Forecast Versions Comparison Information_Version Comparison Month&amp;quot;" u="1"/>
        <s v="&amp;quot;Detailed product yield_Input quantity by inspection station&amp;quot;" u="1"/>
        <s v="Actual Monthly Revenue and Shipment Data_Latest Closing Month" u="1"/>
        <s v="RFQ Hit Rate Data_Shipment Year" u="1"/>
        <s v="Diff. Rate and Hit Rate Data of Rev. and SHIPT_Difference Between Actual Shipment and Shipment Target" u="1"/>
        <s v="&amp;quot;Material Marketing Price Infomation_QOQ Thermal Module&amp;quot;" u="1"/>
        <s v="&amp;quot;PSG Monthly Procurement Amount_GR Quantity&amp;quot;" u="1"/>
        <s v="&amp;quot;Inventory Master_Period Closing Date&amp;quot;" u="1"/>
        <s v="&amp;quot;Investment Master_Cumulative Investment Amount&amp;quot;" u="1"/>
        <s v="&amp;quot;PSG Monthly Procurement Amount_Purchase Amount&amp;quot;" u="1"/>
        <s v="&amp;quot;PSG Product Family_Outsourcing type&amp;quot;" u="1"/>
        <s v="&amp;quot;Purchasing Part Attribute_Rolling 6 Months Forecast&amp;quot;" u="1"/>
        <s v="&amp;quot;Actual Revenue Cost and Shipment Data_Accumulative Series Profitability Ratio&amp;quot;" u="1"/>
        <s v="RFQ Hit Rate Data_Estimated Monthly Amortized Sales Quantity" u="1"/>
        <s v="Vendor Master_Vendor Performane Date" u="1"/>
        <s v="&amp;quot;Vendor Performance Master_Used by Customer List&amp;quot;" u="1"/>
        <s v="&amp;quot;PSG Business Unit_BU Code&amp;quot;" u="1"/>
        <s v="&amp;quot;Vendor Master_Vendor Code&amp;quot;" u="1"/>
        <s v="&amp;quot;Purchasing Part Attribute_Part Description&amp;quot;" u="1"/>
        <s v="&amp;quot;Material Marketing Price Infomation_Material Catalog YOY&amp;quot;" u="1"/>
        <s v="&amp;quot;Material Marketing Price Infomation_Material Futures YOY&amp;quot;" u="1"/>
        <s v="Diff. Rate and Hit Rate Data of Rev. and SHIPT_Hit Rate Between Actual Revenue and Boards Estimated Revenue" u="1"/>
        <s v="&amp;quot;Overall product yield_Production input quantity&amp;quot;" u="1"/>
        <s v="&amp;quot;Vendor Performance Master_Buy and Sell Quantity&amp;quot;" u="1"/>
        <s v="&amp;quot;EBO Project_EBO Project Accumulated Revenue&amp;quot;" u="1"/>
        <s v="&amp;quot;MLY Rev_ and SHIPT Data of Yearly TRGT_Monthly Shipment of Yearly Target&amp;quot;" u="1"/>
        <s v="&amp;quot;EBO Project Revenue_EBO Project Actual Revenue&amp;quot;" u="1"/>
        <s v="Data on the Difference Rate of Revenue and Shipment in Different Time Intervals_Difference Ratio Between Yearly Shipment" u="1"/>
        <s v="&amp;quot;Part Series_Series List&amp;quot;" u="1"/>
        <s v="Actual Monthly Operating Income and Shipment Data_Actual Operating and Shipment Month" u="1"/>
        <s v="&amp;quot;Actual Revenue Cost and Shipment Data_Accumulative Series Revenue&amp;quot;" u="1"/>
        <s v="&amp;quot;Estimated Monthly Operating Income and Shipment Data_Monthly Estimated Operating Income&amp;quot;" u="1"/>
        <s v="&amp;quot;RFQ Related Data_Estimated Product Family Revenue&amp;quot;" u="1"/>
        <s v="&amp;quot;EBO Project Revenue Forecast_EBO Project Estimate Gross Profit&amp;quot;" u="1"/>
        <s v="&amp;quot;Vendor Master_Supplier Final Score&amp;quot;" u="1"/>
        <s v="&amp;quot;PSG Forecast Versions Comparison Information_Version Difference&amp;quot;" u="1"/>
        <s v="&amp;quot;Finance Master_Accumulated ROA&amp;quot;" u="1"/>
        <s v="&amp;quot;Boards Est_ MLY Rev_ and SHIPT Data_Monthly Boards Estimated Revenue&amp;quot;" u="1"/>
        <s v="&amp;quot;PSG FCST Management_Hit Rate Analysis Month&amp;quot;" u="1"/>
        <s v="&amp;quot;Entrepreneur_Entrepreneur Chinese Name&amp;quot;" u="1"/>
        <s v="&amp;quot;Purchasing Part Attribute_Material Group&amp;quot;" u="1"/>
        <s v="Difference Rate and Hit Rate Data of Operating Income and  Shipment_Difference Between Actual Shipment and Shipment Target" u="1"/>
        <s v="&amp;quot;Estimated Monthly Revenue and Shipment Data_Planned Month&amp;quot;" u="1"/>
        <s v="&amp;quot;BU2 ASUS BS VS FCST_Monthly Final Forecast Quantity&amp;quot;" u="1"/>
        <s v="&amp;quot;Critical Parts Fulfillment Statistic_YTD Fill Rate Less Than Target PN List&amp;quot;" u="1"/>
        <s v="&amp;quot;Overall product yield target_Product FPY rate target&amp;quot;" u="1"/>
        <s v="&amp;quot;Material Marketing Price Infomation_Raw Material Data Month&amp;quot;" u="1"/>
        <s v="&amp;quot;PSG Forecast Versions Comparison Information_Monthly Forecast Quantity&amp;quot;" u="1"/>
        <s v="&amp;quot;MLY Rev and SHIPT Data of Yearly TRGT_Monthly Shipment of Yearly Target&amp;quot;" u="1"/>
        <s v="&amp;quot;MLY Rev_ and SHIPT Data of Yearly TRGT_Monthly Revenue of Yearly Target&amp;quot;" u="1"/>
        <s v="&amp;quot;EBO Milestones_EBO Milestone Check Date&amp;quot;" u="1"/>
        <s v="Diff. Rate and Hit Rate Data of Rev. and  SHIPT_Difference Ratio Between Actual Shipment and The Boards Estimated Shipment" u="1"/>
        <s v="Diff Rate and Hit Rate Data of Rev and SHIPT_Difference Between Actual Shipment and The Boards Estimated Shipment" u="1"/>
        <s v="Diff Rate of Rev and SHIPT in Different Time Frame_Difference Between Yearly Revenue" u="1"/>
        <s v="&amp;quot;Boards Estimated Monthly Operating Income and Shipment Data_Monthly Boards Estimated Operating Income&amp;quot;" u="1"/>
        <s v="Diff. Rate and Hit Rate Data of Rev. and  SHIPT_Difference Between Actual Shipment and The Boards Estimated Shipment" u="1"/>
        <s v="&amp;quot;Monthly Operating Income and Shipment Data of Yearly target_Monthly Operating Income of Yearly Target&amp;quot;" u="1"/>
        <s v="&amp;quot;Vendor Master_Cost Score&amp;quot;" u="1"/>
        <s v="&amp;quot;EBO Milestones_EBO Milestone Category&amp;quot;" u="1"/>
        <s v="&amp;quot;Estimated Monthly Revenue and Shipment Data_Up to date Estimated Version Date&amp;quot;" u="1"/>
        <s v="&amp;quot;Material Marketing Price Infomation_QOQ Connetor&amp;quot;" u="1"/>
        <s v="&amp;quot;Boards Est MLY Rev and SHIPT Data_Monthly Boards Estimated Shipment&amp;quot;" u="1"/>
        <s v="&amp;quot;Detailed product yield_Inspection station code&amp;quot;" u="1"/>
        <s v="&amp;quot;Material Marketing Price Infomation_Last Year Raw Cost Price&amp;quot;" u="1"/>
        <s v="Actual Daily Operating Income and Shipment Data_Actual Daily Operating Income" u="1"/>
        <s v="Actual Daily Operating Income and Shipment Data_Actual Daily Shipment" u="1"/>
        <s v="&amp;quot;Yield rate target by inspection station mapping_FPY rate target by inspection station&amp;quot;" u="1"/>
        <s v="&amp;quot;Actual Monthly Revenue and Shipment Data_Monthly Actual Revenue&amp;quot;" u="1"/>
        <s v="&amp;quot;PSG FCST Hit Rate Information_Regional Demand Plan&amp;quot;" u="1"/>
        <s v="&amp;quot;EBO Project Funding History_EBO Funding BG&amp;quot;" u="1"/>
        <s v="&amp;quot;Overall product yield_Weekly product yield report&amp;quot;" u="1"/>
        <s v="Data on the Difference Rate of Revenue and Shipment in Different Time Intervals_Difference Between Yearly Shipment" u="1"/>
        <s v="Diff Rate and Hit Rate Data of Rev and SHIPT_Diff of MLY Act Rev vs Yearly Target Rev" u="1"/>
        <s v="&amp;quot;Material Marketing Price Infomation_Raw Cost Ratio&amp;quot;" u="1"/>
        <s v="&amp;quot;Boards Est MLY Rev and SHIPT Data_Monthly Boards Estimated Revenue&amp;quot;" u="1"/>
        <s v="&amp;quot;Vendor Master_AVL ID&amp;quot;" u="1"/>
        <s v="&amp;quot;Finance Master_Profit after Tax&amp;quot;" u="1"/>
        <s v="Diff. Rate and Hit Rate Data of Rev. and  SHIPT_Difference Ratio Between Actual Revenue and The Boards Estimated Revenue" u="1"/>
        <s v="&amp;quot;Material Marketing Price Infomation_MoM Iron&amp;quot;" u="1"/>
        <s v="&amp;quot;Material Marketing Price Infomation_QoQ Iron&amp;quot;" u="1"/>
        <s v="&amp;quot;Material Marketing Price Infomation_YoY Iron&amp;quot;" u="1"/>
        <s v="&amp;quot;EBO Project_EBO Project Registration Date&amp;quot;" u="1"/>
        <s v="&amp;quot;PSG Monthly Procurement Amount_GR Date&amp;quot;" u="1"/>
        <s v="&amp;quot;Business Group_BG Code&amp;quot;" u="1"/>
        <s v="&amp;quot;PSG FCST Management_EDI 940 Shipping Notice&amp;quot;" u="1"/>
        <s v="Diff. Rate and Hit Rate Data of Rev. and SHIPT_Difference Ratio Between Actual Revenue and Revenue Target" u="1"/>
        <s v="&amp;quot;Purchasing Part Attribute_Purchasing Mode&amp;quot;" u="1"/>
        <s v="&amp;quot;Purchasing Part Attribute_Substitute Code&amp;quot;" u="1"/>
        <s v="&amp;quot;Overall product yield target_Product yield rate target&amp;quot;" u="1"/>
        <s v="&amp;quot;Finance Master Labor_Operating Income Per Capita&amp;quot;" u="1"/>
        <s v="&amp;quot;Investment Master_Subject Cash Dividend&amp;quot;" u="1"/>
        <s v="Diff. Rate and Hit Rate Data of Rev. and SHIPT_Difference Between Actual Revenue and The Boards Estimated Revenue" u="1"/>
        <s v="&amp;quot;Material Marketing Price Information_Material Futures category&amp;quot;" u="1"/>
        <s v="&amp;quot;Investment Master_Subject Comment&amp;quot;" u="1"/>
        <s v="&amp;quot;RFQ Related Data_Estimate Product Family Cost&amp;quot;" u="1"/>
        <s v="&amp;quot;EBO Project_EBO Project Owner&amp;quot;" u="1"/>
        <s v="&amp;quot;Actual Monthly Operating Income and Shipment Data_Monthly Actual Operating Income&amp;quot;" u="1"/>
        <s v="&amp;quot;Actual Revenue Cost and Shipment Data_Accumulative Product Series  Revenue&amp;quot;" u="1"/>
        <s v="Diff. Rate and Hit Rate Data of Rev. and  SHIPT_Difference Ratio Between Actual Operating Income and Operating Income Target" u="1"/>
        <s v="&amp;quot;Actual Revenue Cost and Shipment Data_Accumulative Shipping Quantity&amp;quot;" u="1"/>
        <s v="&amp;quot;Finance Master_Debt Ratio&amp;quot;" u="1"/>
        <s v="&amp;quot;Investment Master_Subject Shareholding Ratio&amp;quot;" u="1"/>
        <s v="Monthly Operating Income and Shipment Data of Yearly target_Monthly Operating Income of Yearly Target" u="1"/>
        <s v="&amp;quot;Project Stage Master_Project Stage&amp;quot;" u="1"/>
        <s v="&amp;quot;EBO Project_EBO Development Duration&amp;quot;" u="1"/>
        <s v="Actual Monthly Operating Income and Shipment Data_Monthly Actual Shipment" u="1"/>
        <s v="&amp;quot;Overall product yield_Overall system not repaired quantity&amp;quot;" u="1"/>
        <s v="&amp;quot;Material Marketing Price Information_Raw Cost Ratio&amp;quot;" u="1"/>
        <s v="&amp;quot;Detailed product yield_Defect quantity&amp;quot;" u="1"/>
        <s v="&amp;quot;Vendor Performance Master_GTK Quantity&amp;quot;" u="1"/>
        <s v="&amp;quot;Vendor Performance Master_OTK Quantity&amp;quot;" u="1"/>
        <s v="&amp;quot;Finance Master Labor_Operating Revenue Per Capita&amp;quot;" u="1"/>
        <s v="&amp;quot;Finance Master_Accumulated Net Income (After tax)&amp;quot;" u="1"/>
        <s v="&amp;quot;Annual Investment Budget Master_Annual Investment Budget Balance Ratio&amp;quot;" u="1"/>
        <s v="&amp;quot;Finance Master_CCC&amp;quot;" u="1"/>
        <s v="Investment Master_Account for the Quarter" u="1"/>
        <s v="&amp;quot;Material Marketing Price Infomation_Sub-stage Type&amp;quot;" u="1"/>
        <s v="&amp;quot;Purchasing Part Attribute_Component Type&amp;quot;" u="1"/>
        <s v="&amp;quot;Estimated Monthly Operating Income and Shipment Data_Monthly Estimated Shipment&amp;quot;" u="1"/>
        <s v="Diff. Rate and Hit Rate Data of Rev. and  SHIPT_Difference Ratio Between Actual Shipment and Shipment Target" u="1"/>
        <s v="Diff. Rate and Hit Rate Data of Rev. and  SHIPT_Hit Rate Between Actual Shipment and Monthly Shipment Target" u="1"/>
        <s v="&amp;quot;BU2 ASUS BS VS FCST_Monthly BS Forecast Quantity&amp;quot;" u="1"/>
        <s v="Diff Rate and Hit Rate Data of Rev and SHIPT_Difference Between Actual Shipment and Shipment Target" u="1"/>
        <s v="&amp;quot;Vendor Master_Vendor Name&amp;quot;" u="1"/>
        <s v="&amp;quot;BU2 ASUS BS VS FCST_Plan Comparison Month&amp;quot;" u="1"/>
        <s v="&amp;quot;Types of Labor_Types of Labor Name&amp;quot;" u="1"/>
        <s v="&amp;quot;STD BU2 ASUS BS VS FCST_BS Supply Month&amp;quot;" u="1"/>
        <s v="&amp;quot;Vendor Master_Delivery Score&amp;quot;" u="1"/>
        <s v="Monthly Operating Income and Shipment Data of Yearly target_Planned Year" u="1"/>
        <s v="&amp;quot;Material Marketing Price Information_Raw Material Data Month&amp;quot;" u="1"/>
        <s v="Diff. Rate of Rev. and SHIPT in Different Time Frame_Difference Ratio Between  Yearly Operating Income" u="1"/>
        <s v="Diff Rate of Rev and SHIPT in Different Time Frame_Difference Ratio Between Yearly Shipment" u="1"/>
        <s v="&amp;quot;Employees Statistics_Number of Employees&amp;quot;" u="1"/>
        <s v="&amp;quot;Material Marketing Price Infomation_Case Plastic Procure Cost ratio&amp;quot;" u="1"/>
        <s v="Diff. Rate and Hit Rate Data of Rev. and  SHIPT_Difference Between Actual Operating Income and Estimated Operating Income" u="1"/>
        <s v="Diff. Rate and Hit Rate Data of Rev. and  SHIPT_Difference Ratio Between Actual Revenue and Revenue Target" u="1"/>
        <s v="Diff. Rate and Hit Rate Data of Rev. and  SHIPT_Hit Rate Between Actual Shipment and Boards Estimated Shipment" u="1"/>
        <s v="Diff. Rate and Hit Rate Data of Rev. and SHIPT_Difference Ratio Between Actual Revenue and The Boards Estimated Revenue" u="1"/>
        <s v="Diff Rate of Rev and SHIPT in Different Time Frame_Difference Between Yearly Shipment" u="1"/>
        <s v="&amp;quot;EBO Milestones_EBO Milestone Remark&amp;quot;" u="1"/>
        <s v="&amp;quot;Vendor Performance Master_Quality Score&amp;quot;" u="1"/>
        <s v="Difference Rate and Hit Rate Data of Operating Income and  Shipment_Difference Ratio Between Actual Operating Income and Operating Income Target" u="1"/>
        <s v="&amp;quot;Material Marketing Price Information_Last Raw Cost Price&amp;quot;" u="1"/>
        <s v="&amp;quot;PSG FCST Management_In accurated Area&amp;quot;" u="1"/>
        <s v="&amp;quot;Finance Master_Financial Report Closing Date&amp;quot;" u="1"/>
        <s v="&amp;quot;Material Marketing Price Infomation_Material Futures category&amp;quot;" u="1"/>
        <s v="&amp;quot;RFQ Related Data_RFQ Status&amp;quot;" u="1"/>
        <s v="&amp;quot;Detailed product defect_Defect type code&amp;quot;" u="1"/>
        <s v="&amp;quot;Boards Est MLY Rev and SHIPT Data_Boards Estimated Version Date&amp;quot;" u="1"/>
        <s v="Difference Rate and Hit Rate Data of Operating Income and  Shipment_Difference Ratio Between Actual Shipment and The Boards Estimated Shipment" u="1"/>
        <s v="&amp;quot;RFQ Hit Rate Data_Shipment Year&amp;quot;" u="1"/>
        <s v="&amp;quot;PSG FCST Hit Rate Information_EDI 940 Shipping Notice&amp;quot;" u="1"/>
        <s v="&amp;quot;Finance Master_Operating Income&amp;quot;" u="1"/>
        <s v="Actual Monthly Operating Income and Shipment Data_Monthly Actual Operating Income" u="1"/>
        <s v="&amp;quot;Purchasing Part Attribute_Part Category&amp;quot;" u="1"/>
        <s v="&amp;quot;Finance Master_Operating Revenue&amp;quot;" u="1"/>
        <s v="&amp;quot;Vendor Performance Master_Delivery Score&amp;quot;" u="1"/>
        <s v="&amp;quot;PSG Division_Division Code&amp;quot;" u="1"/>
        <s v="&amp;quot;Detailed product yield_Product level&amp;quot;" u="1"/>
        <s v="&amp;quot;Critical Parts Fulfillment Statistic_The Top Five PN with the Worst Order Fill Rate&amp;quot;" u="1"/>
        <s v="&amp;quot;Material Marketing Price Infomation_QOQ PCB&amp;quot;" u="1"/>
        <s v="&amp;quot;EBO Project Revenue_EBO Revenue Year&amp;quot;" u="1"/>
        <s v="&amp;quot;PSG FCST Hit Rate Information_Forecast Hit Rate&amp;quot;" u="1"/>
        <s v="PSG Forecast Versions Comparison_Version Comparison Month" u="1"/>
        <s v="&amp;quot;Purchasing Part Attribute_Class Code Category&amp;quot;" u="1"/>
        <s v="&amp;quot;Actual Monthly Operating Income and Shipment Data_Monthly Actual Shipment&amp;quot;" u="1"/>
        <s v="Monthly Operating Income and Shipment Data of Yearly target_Monthly Shipment of Yearly Target" u="1"/>
        <s v="&amp;quot;Actual Revenue Cost and Shipment Data_Accumulative Product Series Shipping Volume&amp;quot;" u="1"/>
        <s v="&amp;quot;Investment Master_Account for the Year&amp;quot;" u="1"/>
        <s v="Diff Rate of Rev and SHIPT in Different Time Frame_Difference Ratio Between Yearly Revenue" u="1"/>
        <s v="Diff. Rate of Rev. and SHIPT in Different Time Frame_Difference Between Yearly Shipment" u="1"/>
        <s v="&amp;quot;RFQ Hit Rate Data_Shipment Month&amp;quot;" u="1"/>
        <s v="Diff Rate and Hit Rate Data of Rev and SHIPT_Diff Rate of MLY Act Rev vs Boards Est Rev" u="1"/>
        <s v="Boards Estimated Monthly Operating Income and Shipment Data_Monthly Boards Estimated Operating Income" u="1"/>
        <s v="&amp;quot;Material Marketing Price Information_Material Futures MOM&amp;quot;" u="1"/>
        <s v="Difference Rate and Hit Rate Data of Operating Income and  Shipment_Difference Between Actual Shipment and Estimated Shipment" u="1"/>
        <s v="&amp;quot;PSG Plant_Plant Code&amp;quot;" u="1"/>
        <s v="&amp;quot;PSG FCST Management_Regional Demand Plan&amp;quot;" u="1"/>
        <s v="Diff Rate and Hit Rate Data of Rev and SHIPT_Difference Ratio Between Actual Shipment and The Boards Estimated Shipment" u="1"/>
        <s v="Difference Rate and Hit Rate Data of Operating Income and  Shipment_Difference Ratio Between Actual Shipment and Shipment Target" u="1"/>
        <s v="Difference Rate and Hit Rate Data of Operating Income and  Shipment_Hit Rate Between Actual Shipment and Monthly Shipment Target" u="1"/>
        <s v="&amp;quot;Material Marketing Price Information_Sub Material Catalog&amp;quot;" u="1"/>
        <s v="&amp;quot;EBO Project Checkpoint History_EBO Technology Readiness&amp;quot;" u="1"/>
        <s v="&amp;quot;EBO Milestones_EBO Project Milestone&amp;quot;" u="1"/>
        <s v="&amp;quot;PSG Product Family_Product Category&amp;quot;" u="1"/>
        <s v="&amp;quot;PSG Product Series_Product Category&amp;quot;" u="1"/>
        <s v="Boards Est. MLY Rev. and SHIPT Data_Monthly Boards Estimated Revenue" u="1"/>
        <s v="&amp;quot;Vendor Performance Master_Cost Score&amp;quot;" u="1"/>
        <s v="&amp;quot;RFQ Related Data_Reason Code of Lose&amp;quot;" u="1"/>
        <s v="&amp;quot;DOI Master_DOI Date Type&amp;quot;" u="1"/>
        <s v="&amp;quot;Investment Master_Investment Subject&amp;quot;" u="1"/>
        <s v="&amp;quot;Material Marketing Price Infomation_Case Plastic Cost ratio&amp;quot;" u="1"/>
        <s v="&amp;quot;Project Stage Time Data_Dvp Year&amp;quot;" u="1"/>
        <s v="Difference Rate and Hit Rate Data of Operating Income and  Shipment_Monthly Operating Income of Yearly Target" u="1"/>
        <s v="&amp;quot;Estimated Monthly Revenue and Shipment Data_Planned Year&amp;quot;" u="1"/>
        <s v="&amp;quot;PSG Division_Division Name&amp;quot;" u="1"/>
        <s v="Diff Rate and Hit Rate Data of Rev and SHIPT_Diff of MLY Act Ship vs Boards Est Ship" u="1"/>
        <s v="Boards Est. MLY Rev. and SHIPT Data_Monthly Boards Estimated Operating Income" u="1"/>
        <s v="&amp;quot;Overall product yield alert_Product yield alert comment&amp;quot;" u="1"/>
        <s v="Boards Est. MLY Rev. and SHIPT Data_Monthly Boards Estimated Shipment" u="1"/>
        <s v="MLY Rev. and SHIPT Data of Yearly TRGT_Monthly Shipment of Yearly Target" u="1"/>
        <s v="&amp;quot;EBO Project Funding History_EBO Funding End Date&amp;quot;" u="1"/>
        <s v="Diff Rate and Hit Rate Data of Rev and SHIPT_Difference Ratio Between Actual Shipment and Shipment Target" u="1"/>
        <s v="Diff. Rate and Hit Rate Data of Rev. and SHIPT_Difference Ratio Between Actual Shipment and The Boards Estimated Shipment" u="1"/>
        <s v="&amp;quot;RFQ Related Data_RFQ End Year&amp;quot;" u="1"/>
        <s v="&amp;quot;Actual Revenue Cost and Shipment Data_Acc_ Series Net Profit Margin&amp;quot;" u="1"/>
        <s v="Diff. Rate and Hit Rate Data of Rev. and  SHIPT_Difference Between Actual Operating Income and Operating Income Target" u="1"/>
        <s v="&amp;quot;EBO Milestones_EBO Milestone Actual Date&amp;quot;" u="1"/>
        <s v="&amp;quot;EBO Milestones_EBO Milestone Target Date&amp;quot;" u="1"/>
        <s v="&amp;quot;Investment Subject Allocation Master_Investment MA Target Remark&amp;quot;" u="1"/>
        <s v="&amp;quot;EBO Project_EBO Project Number&amp;quot;" u="1"/>
        <s v="&amp;quot;Boards Estimated Monthly Operating Income and Shipment Data_Monthly Boards Estimated Shipment&amp;quot;" u="1"/>
        <s v="&amp;quot;Material Marketing Price Infomation_MoM NY Gold&amp;quot;" u="1"/>
        <s v="&amp;quot;Material Marketing Price Infomation_QoQ NY Gold&amp;quot;" u="1"/>
        <s v="&amp;quot;Material Marketing Price Infomation_YoY NY Gold&amp;quot;" u="1"/>
        <s v="RFQ Related Data_SI StartDate" u="1"/>
        <s v="&amp;quot;Investment Master_Investment Amount&amp;quot;" u="1"/>
        <s v="&amp;quot;PSG FCST Hit Rate Information_EDI 850 Order Request&amp;quot;" u="1"/>
        <s v="&amp;quot;Forecast Type_Forecast Type ID&amp;quot;" u="1"/>
        <s v="&amp;quot;Annual Investment Budget Master_Annual Investment Budget Balance (F)&amp;quot;" u="1"/>
        <s v="Diff. Rate of Rev. and SHIPT in Different Time Frame_Difference Ratio Between  Yearly Revenue" u="1"/>
        <s v="&amp;quot;MLY Rev_ and SHIPT Data of Yearly TRGT_Monthly Operating Income of Yearly Target&amp;quot;" u="1"/>
        <s v="Diff Rate and Hit Rate Data of Rev and SHIPT_Diff Rate of MLY Act Ship vs Boards Est Ship" u="1"/>
        <s v="Data on the Difference Rate of Revenue and Shipment in Different Time Intervals_Difference Between Yearly Operating Income" u="1"/>
        <s v="Diff. Rate and Hit Rate Data of Rev. and  SHIPT_Monthly Revenue of Yearly Target" u="1"/>
        <s v="Diff. Rate and Hit Rate Data of Rev. and SHIPT_Difference Between Actual Revenue and Revenue Target" u="1"/>
        <s v="&amp;quot;PSG FCST Hit Rate Information_MTD EDI 850&amp;quot;" u="1"/>
        <s v="Actual Daily Revenue and Shipment Data_Actual Daily Revenue" u="1"/>
        <s v="&amp;quot;Investment Subject Allocation Master_Budget Allocation Quarter&amp;quot;" u="1"/>
        <s v="&amp;quot;Actual Monthly Revenue and Shipment Data_Monthly Actual Shipment&amp;quot;" u="1"/>
        <s v="Diff Rate and Hit Rate Data of Rev and SHIPT_Difference Between Actual Revenue and The Boards Estimated Revenue" u="1"/>
        <s v="PSG Monthly Procurement Amount_GR Date" u="1"/>
        <s v="&amp;quot;Finance Master_Accumulated ROE&amp;quot;" u="1"/>
        <s v="GR Date" u="1"/>
        <s v="&amp;quot;Material Catalog Price Information_Sub Material Catalog YOY&amp;quot;" u="1"/>
        <s v="MLY Rev and SHIPT Data of Yearly TRGT_Monthly Shipment of Yearly Target" u="1"/>
        <s v="MLY Rev. and SHIPT Data of Yearly TRGT_Monthly Revenue of Yearly Target" u="1"/>
        <s v="&amp;quot;Investment Master_Subject Recognize Profit&amp;quot;" u="1"/>
        <s v="Diff Rate and Hit Rate Data of Rev and SHIPT_Difference Ratio Between Actual Revenue and Revenue Target" u="1"/>
        <s v="&amp;quot;PSG FCST Management_MTD EDI 850&amp;quot;" u="1"/>
        <s v="Diff Rate and Hit Rate Data of Rev and SHIPT_Difference Ratio Between Actual Revenue and The Boards Estimated Revenue" u="1"/>
        <s v="&amp;quot;PSG Product Series_Product Series&amp;quot;" u="1"/>
        <s v="&amp;quot;EBO Project Phase History_EBO Phase&amp;quot;" u="1"/>
        <s v="&amp;quot;Material Catalog Inference Amount_Material Catalog Inference Cost&amp;quot;" u="1"/>
        <s v="Diff. Rate and Hit Rate Data of Rev. and  SHIPT_Difference Between Actual Revenue and The Boards Estimated Revenue" u="1"/>
        <s v="Data on the Difference Rate of Revenue and Shipment in Different Time Intervals_Difference Ratio Between  Yearly Operating Income" u="1"/>
        <s v="&amp;quot;Material Marketing Price Infomation_MoM LEM CU&amp;quot;" u="1"/>
        <s v="&amp;quot;Material Marketing Price Infomation_QoQ LEM CU&amp;quot;" u="1"/>
        <s v="&amp;quot;Material Marketing Price Infomation_YoY LEM CU&amp;quot;" u="1"/>
        <s v="&amp;quot;Inventory Master_Currency&amp;quot;" u="1"/>
        <s v="&amp;quot;PSG FCST Management_EDI 850 Order Request&amp;quot;" u="1"/>
        <s v="&amp;quot;EBO Project_EBO Sponsor&amp;quot;" u="1"/>
        <s v="Boards Est MLY Rev and SHIPT Data_Monthly Boards Estimated Shipment" u="1"/>
        <s v="Diff Rate and Hit Rate Data of Rev and SHIPT_Monthly Revenue of Yearly Target" u="1"/>
        <s v="Boards Estimated Monthly Operating Income and Shipment Data_Monthly Boards Estimated Shipment" u="1"/>
        <s v="&amp;quot;EBO Project_EBO Project Name&amp;quot;" u="1"/>
        <s v="Diff. Rate and Hit Rate Data of Rev. and SHIPT_Difference Between Actual Shipment and The Boards Estimated Shipment" u="1"/>
        <s v="Diff. Rate and Hit Rate Data of Rev. and SHIPT_Monthly Revenue of Yearly Target" u="1"/>
        <s v="Diff Rate and Hit Rate Data of Rev and SHIPT_Diff of MLY Act Rev vs Boards Est Rev" u="1"/>
        <s v="Diff. Rate and Hit Rate Data of Rev. and SHIPT_Difference Ratio Between Actual Shipment and Shipment Target" u="1"/>
        <s v="&amp;quot;Vendor Master_GTK Quantity&amp;quot;" u="1"/>
        <s v="&amp;quot;Vendor Master_OTK Quantity&amp;quot;" u="1"/>
        <s v="&amp;quot;Actual Revenue Cost and Shipment Data_Acc_ Series Revenue&amp;quot;" u="1"/>
        <s v="&amp;quot;EBO Project Revenue Forecast_EBO Project Estimate Revenue&amp;quot;" u="1"/>
        <s v="Difference Rate and Hit Rate Data of Operating Income and  Shipment_Difference Ratio Between Actual Operating Income and The Boards Estimated Operating Income" u="1"/>
        <s v="Actual Monthly Revenue and Shipment Data_Monthly Actual Revenue" u="1"/>
        <s v="&amp;quot;Material Marketing Price Infomation_Raw Cost Price&amp;quot;" u="1"/>
        <s v="&amp;quot;Yield rate target by inspection station mapping_Yield rate target by inspection station&amp;quot;" u="1"/>
        <s v="Investment Subject Allocation Master_Budget Allocation Amount" u="1"/>
        <s v="&amp;quot;STD BU2 ASUS BS VS FCST_Monthly Final Forecast Quantity&amp;quot;" u="1"/>
        <s v="&amp;quot;PSG Site_Site Name&amp;quot;" u="1"/>
        <s v="&amp;quot;Annual Investment Budget Master_Annual Investment Budget&amp;quot;" u="1"/>
        <s v="&amp;quot;EBO Project Revenue_EBO Project Actual Gross Profit&amp;quot;" u="1"/>
        <s v="Diff. Rate and Hit Rate Data of Rev. and  SHIPT_Difference Between Actual Operating Income and The Boards Estimated Operating Income" u="1"/>
        <s v="&amp;quot;Purchasing Part Attribute_IEC Part Number&amp;quot;" u="1"/>
        <s v="Difference Rate and Hit Rate Data of Operating Income and  Shipment_Difference Between Actual Operating Income and Operating Income Target" u="1"/>
        <s v="&amp;quot;Investment Master_Management Type&amp;quot;" u="1"/>
        <s v="&amp;quot;PSG Monthly Procurement Amount_GR Date By QUARTER&amp;quot;" u="1"/>
        <s v="&amp;quot;Finance Master_ROA&amp;quot;" u="1"/>
        <s v="&amp;quot;Material Marketing Price Infomation_Material Catalog&amp;quot;" u="1"/>
        <s v="&amp;quot;Material Marketing Price Infomation_MoM PC&amp;quot;" u="1"/>
        <s v="&amp;quot;Material Marketing Price Infomation_QoQ PC&amp;quot;" u="1"/>
        <s v="&amp;quot;Material Marketing Price Infomation_YoY PC&amp;quot;" u="1"/>
        <s v="&amp;quot;Material Marketing Price Infomation_MoM LEM Ni&amp;quot;" u="1"/>
        <s v="&amp;quot;Material Marketing Price Infomation_QoQ LEM Ni&amp;quot;" u="1"/>
        <s v="&amp;quot;Material Marketing Price Infomation_YoY LEM Ni&amp;quot;" u="1"/>
        <s v="Diff. Rate and Hit Rate Data of Rev. and  SHIPT_Difference Between Actual Revenue and Revenue Target" u="1"/>
        <s v="Actual Monthly Revenue and Shipment Data_Diff Rate of MLY Act Ship vs Yearly Target Ship" u="1"/>
        <s v="&amp;quot;Overall product yield alert_Product yield alert type&amp;quot;" u="1"/>
        <s v="Diff. Rate and Hit Rate Data of Rev. and  SHIPT_Difference Between Actual Shipment and Shipment Target" u="1"/>
        <s v="Difference Rate and Hit Rate Data of Operating Income and  Shipment_Difference Between Actual Operating Income and Estimated Operating Income" u="1"/>
        <s v="RFQ Related Data_DB Start Date" u="1"/>
        <s v="MLY Rev. and SHIPT Data of Yearly TRGT_Monthly Operating Income of Yearly Target" u="1"/>
        <s v="MLY Rev and SHIPT Data of Yearly TRGT_Planned Year" u="1"/>
        <s v="&amp;quot;Investment Master_Account for the Quarter&amp;quot;" u="1"/>
        <s v="&amp;quot;Actual Monthly Operating Income and Shipment Data_Version Date&amp;quot;" u="1"/>
        <s v="&amp;quot;Material Marketing Price Infomation_Stage Composition Cost Ratio&amp;quot;" u="1"/>
        <s v="&amp;quot;Actual Revenue Cost and Shipment Data_Accumulative Series Net Profit Margin&amp;quot;" u="1"/>
        <s v="&amp;quot;RFQ Related Data_FCS Start Date&amp;quot;" u="1"/>
        <s v="&amp;quot;Material Marketing Price Infomation_QOQ Stamping&amp;quot;" u="1"/>
        <s v="&amp;quot;Investment Subject Allocation Master_Budget Allocation Amount&amp;quot;" u="1"/>
        <s v="&amp;quot;Actual Revenue Cost and Shipment Data_Accumulative Product Series Revenue&amp;quot;" u="1"/>
        <s v="Actual Monthly Revenue and Shipment Data_Diff Rate of MLY Act Rev vs Yearly Target Rev" u="1"/>
        <s v="&amp;quot;Critical Parts Fulfillment Statistic_YTD Fill Rate&amp;quot;" u="1"/>
        <s v="&amp;quot;EBO Project Funding History_EBO Funding Start Date&amp;quot;" u="1"/>
        <s v="&amp;quot;Inventory Master_Stock Area&amp;quot;" u="1"/>
        <s v="&amp;quot;RFQ Related Data_Data Upload Date&amp;quot;" u="1"/>
        <s v="&amp;quot;Material Catalog Price Infomation_Material Catalog MOM&amp;quot;" u="1"/>
        <s v="&amp;quot;Vendor Performance Master_Part Number Quantity&amp;quot;" u="1"/>
        <s v="&amp;quot;Vendor Performance Master_Sole Source Quantity&amp;quot;" u="1"/>
        <s v="&amp;quot;EBO Project Checkpoint History_EBO Business Model Viability&amp;quot;" u="1"/>
        <s v="&amp;quot;Investment Subject Allocation Master_Investment possibility&amp;quot;" u="1"/>
        <s v="&amp;quot;Estimated Monthly Revenue and Shipment Data_Up to date Monthly Estimated Revenue&amp;quot;" u="1"/>
        <s v="&amp;quot;Estimated Monthly Revenue and Shipment Data_Up-To-Date Monthly Estimated Revenue&amp;quot;" u="1"/>
        <s v="&amp;quot;Finance Master_ROE&amp;quot;" u="1"/>
        <s v="&amp;quot;Investment Master_Subject Net Profit&amp;quot;" u="1"/>
        <s v="Diff. Rate and Hit Rate Data of Rev. and  SHIPT_Hit Rate Between Actual Revenue and Boards Estimated Revenue" u="1"/>
      </sharedItems>
    </cacheField>
    <cacheField name="Part_Of_TermsMap" numFmtId="0">
      <sharedItems/>
    </cacheField>
    <cacheField name="Part_Of_Terms" numFmtId="0">
      <sharedItems count="161">
        <s v=""/>
        <s v="&amp;quot;RFQ Detail of On going Project&amp;quot;" u="1"/>
        <s v="&amp;quot;Diff. Rate of Rev. and SHIPT in Different Time Frame&amp;quot;" u="1"/>
        <s v="&amp;quot;Detailed product defect analysis&amp;quot;" u="1"/>
        <s v="&amp;quot;Yearly Status of Operating Income and Shipment by Product&amp;quot;" u="1"/>
        <s v="&amp;quot;RFQ Detail of Award Project&amp;quot;" u="1"/>
        <s v="&amp;quot;Vendor Management&amp;quot;" u="1"/>
        <s v="&amp;quot;Diff Rate and Hit Rate Data of Rev and SHIPT&amp;quot;" u="1"/>
        <s v="&amp;quot;EBO Project Revenue&amp;quot;" u="1"/>
        <s v="&amp;quot;The Top Five Vendor with the Worst Order Fill Rate&amp;quot;" u="1"/>
        <s v="&amp;quot;DOI Master&amp;quot;" u="1"/>
        <s v="&amp;quot;MLY Rev and SHIPT Data of Yearly TRGT&amp;quot;" u="1"/>
        <s v="&amp;quot;Investment Budget Control&amp;quot;" u="1"/>
        <e v="#N/A" u="1"/>
        <s v="&amp;quot;Business Operation and DOI Overview&amp;quot;" u="1"/>
        <s v="&amp;quot;Rev and SHIPT in Past Three Years by BU and CUS&amp;quot;" u="1"/>
        <s v="&amp;quot;Year to Date Status of Operating Income and Shipment by BU and Customer&amp;quot;" u="1"/>
        <s v="&amp;quot;Material Marketing Price Analysis&amp;quot;" u="1"/>
        <s v="&amp;quot;EBO Funding Management&amp;quot;" u="1"/>
        <s v="&amp;quot;EBO Project Management&amp;quot;" u="1"/>
        <s v="&amp;quot;Estimated Monthly Revenue Data by Customer&amp;quot;" u="1"/>
        <s v="&amp;quot;PSG Site&amp;quot;" u="1"/>
        <s v="&amp;quot;Investment MA Management&amp;quot;" u="1"/>
        <s v="&amp;quot;PSG Forecast Version Comparison&amp;quot;" u="1"/>
        <s v="&amp;quot;Detailed product defect&amp;quot;" u="1"/>
        <s v="&amp;quot;Yearly Rev and SHIPT by BU and CUS&amp;quot;" u="1"/>
        <s v="&amp;quot;Status of Operating Income and Shipment in the Past Three Years by BU and Customer&amp;quot;" u="1"/>
        <s v="&amp;quot;PSG Product Series&amp;quot;" u="1"/>
        <s v="&amp;quot;Rev and SHIPT in Past Three Years by PRD&amp;quot;" u="1"/>
        <s v="&amp;quot;STD BU2 ASUS BS VS FCST&amp;quot;" u="1"/>
        <s v="&amp;quot;Overall product yield target&amp;quot;" u="1"/>
        <s v="&amp;quot;CCC Analysis Comparison between Entrepreneurs&amp;quot;" u="1"/>
        <s v="&amp;quot;CQ MP shipment Dataset&amp;quot;" u="1"/>
        <s v="&amp;quot;MLY Rev and SHIPT by PRD&amp;quot;" u="1"/>
        <s v="&amp;quot;YTD Rev and SHIPT by PRD&amp;quot;" u="1"/>
        <s v="&amp;quot;RFQ Shipment Target Data&amp;quot;" u="1"/>
        <s v="&amp;quot;Yearly Rev. and SHIPT by BU and CUS&amp;quot;" u="1"/>
        <s v="&amp;quot;Inventory Master&amp;quot;" u="1"/>
        <s v="&amp;quot;Project Stage Master&amp;quot;" u="1"/>
        <s v="&amp;quot;Forecast Comparison Type&amp;quot;" u="1"/>
        <s v="&amp;quot;Yearly Rev and SHIPT by PRD&amp;quot;" u="1"/>
        <s v="&amp;quot;Estimated Monthly Revenue and Shipment Data&amp;quot;" u="1"/>
        <s v="&amp;quot;MLY Rev. and SHIPT by BU and CUS&amp;quot;" u="1"/>
        <s v="&amp;quot;YTD Rev. and SHIPT by BU and CUS&amp;quot;" u="1"/>
        <s v="&amp;quot;Defect target by defect type mapping&amp;quot;" u="1"/>
        <s v="&amp;quot;Monthly Operating Income and Shipment Data of Yearly target&amp;quot;" u="1"/>
        <s v="&amp;quot;Annual Investment Budget Master&amp;quot;" u="1"/>
        <s v="&amp;quot;Currency Conversion Rate Master&amp;quot;" u="1"/>
        <s v="&amp;quot;Important Types of Liability&amp;quot;" u="1"/>
        <s v="&amp;quot;PSG FCST Hit Rate Information&amp;quot;" u="1"/>
        <s v="&amp;quot;Material Catalog Inference Amount&amp;quot;" u="1"/>
        <s v="&amp;quot;PSG Product Family&amp;quot;" u="1"/>
        <s v="&amp;quot;PSG  Customer&amp;quot;" u="1"/>
        <s v="&amp;quot;EBO Project Funding History&amp;quot;" u="1"/>
        <s v="&amp;quot;Forecast Type&amp;quot;" u="1"/>
        <s v="&amp;quot;Overall product yield&amp;quot;" u="1"/>
        <s v="&amp;quot;Diff. Rate and Hit Rate Data of Rev. and SHIPT&amp;quot;" u="1"/>
        <s v="&amp;quot;PSG Division&amp;quot;" u="1"/>
        <s v="&amp;quot;Difference Rate and Hit Rate Data of Operating Income and  Shipment&amp;quot;" u="1"/>
        <s v="&amp;quot;Finance Master Labor&amp;quot;" u="1"/>
        <s v="&amp;quot;Investment Master&amp;quot;" u="1"/>
        <s v="&amp;quot;Major Stage Material Catalog&amp;quot;" u="1"/>
        <s v="&amp;quot;RFQ Hit Rate Data&amp;quot;" u="1"/>
        <s v="&amp;quot;Entrepreneur&amp;quot;" u="1"/>
        <s v="&amp;quot;MLY Rev. and SHIPT Data of Yearly TRGT&amp;quot;" u="1"/>
        <s v="&amp;quot;Employees Statistics&amp;quot;" u="1"/>
        <s v="&amp;quot;RFQ Detail of Lose Project&amp;quot;" u="1"/>
        <s v="&amp;quot;Monthly Status of Operating Income and Shipment by Product&amp;quot;" u="1"/>
        <s v="&amp;quot;CQ MP shipment analysis&amp;quot;" u="1"/>
        <s v="&amp;quot;Rate of Return Analysis&amp;quot;" u="1"/>
        <s v="&amp;quot;Investment Subject Allocation Master&amp;quot;" u="1"/>
        <s v="&amp;quot;Material Marketing Price Information&amp;quot;" u="1"/>
        <s v="&amp;quot;Overview of Project Time Distribution&amp;quot;" u="1"/>
        <s v="&amp;quot;Overall product yield alert&amp;quot;" u="1"/>
        <s v="&amp;quot;Yearly SHIPT TRGT Data&amp;quot;" u="1"/>
        <s v="&amp;quot;Fill Rate by Vendor&amp;quot;" u="1"/>
        <s v="&amp;quot;Yearly Rev. and SHIPT by PRD&amp;quot;" u="1"/>
        <s v="&amp;quot;PSG Plant&amp;quot;" u="1"/>
        <s v="&amp;quot;CCC Analysis&amp;quot;" u="1"/>
        <s v="&amp;quot;FCS Start Date Data&amp;quot;" u="1"/>
        <s v="&amp;quot;Material Marketing Price Infomation&amp;quot;" u="1"/>
        <s v="&amp;quot;Rate of Return Analysis Comparison between Entrepreneurs&amp;quot;" u="1"/>
        <s v="&amp;quot;Data on the Difference Rate of Revenue and Shipment in Different Time Intervals&amp;quot;" u="1"/>
        <s v="&amp;quot;PSG Forecast Hit Rate Monitor&amp;quot;" u="1"/>
        <s v="&amp;quot;EBO Project Revenue Forecast&amp;quot;" u="1"/>
        <s v="&amp;quot;PSG FCST Management&amp;quot;" u="1"/>
        <s v="&amp;quot;Boards Est MLY Rev and SHIPT Data&amp;quot;" u="1"/>
        <s v="&amp;quot;Purchasing Part Attribute&amp;quot;" u="1"/>
        <s v="&amp;quot;Detailed product yield analysis&amp;quot;" u="1"/>
        <s v="&amp;quot;Material Catalog Price Analysis&amp;quot;" u="1"/>
        <s v="&amp;quot;Actual Daily Revenue and Shipment Data&amp;quot;" u="1"/>
        <s v="&amp;quot;Diff Rate of Rev and SHIPT in Different Time Frame&amp;quot;" u="1"/>
        <s v="&amp;quot;Actual Daily Operating Income and Shipment Data&amp;quot;" u="1"/>
        <s v="&amp;quot;Forecast Hit Rate Remark&amp;quot;" u="1"/>
        <s v="&amp;quot;PSG Forecast Versions Comparison&amp;quot;" u="1"/>
        <s v="&amp;quot;Year to Date Status of Operating Income and Shipment by Product&amp;quot;" u="1"/>
        <s v="&amp;quot;Estimated Monthly Operating Income and Shipment Data&amp;quot;" u="1"/>
        <s v="&amp;quot;Major Stage Material Catalog Dim&amp;quot;" u="1"/>
        <s v="&amp;quot;Actual Monthly Operating Income and Shipment Data&amp;quot;" u="1"/>
        <s v="&amp;quot;EBO Project Checkpoint History&amp;quot;" u="1"/>
        <s v="&amp;quot;Actual Monthly Revenue and Shipment Data&amp;quot;" u="1"/>
        <s v="&amp;quot;Fill Rate by PartNo&amp;quot;" u="1"/>
        <s v="&amp;quot;PSG Business Unit&amp;quot;" u="1"/>
        <s v="&amp;quot;Rev. and SHIPT in Past Three Years by BU and CUS&amp;quot;" u="1"/>
        <s v="&amp;quot;CCC Analysis Comparison between Entrepreneurs and BGs&amp;quot;" u="1"/>
        <s v="&amp;quot;BU2 ASUS BS VS FCST&amp;quot;" u="1"/>
        <s v="&amp;quot;EBO Milestones&amp;quot;" u="1"/>
        <s v="&amp;quot;Operating Revenue Per Capita and Operating Income Per Capita Analysis&amp;quot;" u="1"/>
        <s v="&amp;quot;Boards Estimated Monthly Operating Income and Shipment Data&amp;quot;" u="1"/>
        <s v="&amp;quot;Operating Revenue Per Capita and Operating Income Per Capita Analysis Comparison between BGs&amp;quot;" u="1"/>
        <s v="&amp;quot;RFQ Related Data&amp;quot;" u="1"/>
        <s v="&amp;quot;Detailed product yield&amp;quot;" u="1"/>
        <s v="&amp;quot;MLY Rev and SHIPT by BU and CUS&amp;quot;" u="1"/>
        <s v="&amp;quot;YTD Rev and SHIPT by BU and CUS&amp;quot;" u="1"/>
        <s v="&amp;quot;Status of Operating Income and Shipment in the Past Three Years by Product&amp;quot;" u="1"/>
        <s v="&amp;quot;Business Operation and DOI Overview_Stock Area&amp;quot;" u="1"/>
        <s v="&amp;quot;Boards Est. MLY Rev. and SHIPT Data&amp;quot;" u="1"/>
        <s v="&amp;quot;Yield rate target by inspection station mapping&amp;quot;" u="1"/>
        <s v="&amp;quot;Types of Labor&amp;quot;" u="1"/>
        <s v="&amp;quot;RDP Hit Rate Version&amp;quot;" u="1"/>
        <s v="&amp;quot;In Accurated area&amp;quot;" u="1"/>
        <s v="&amp;quot;PSG Monthly Procurement Amount&amp;quot;" u="1"/>
        <s v="&amp;quot;DOI Target Days Parameter&amp;quot;" u="1"/>
        <s v="&amp;quot;Vendor Performance Master&amp;quot;" u="1"/>
        <s v="&amp;quot;MD BU2 ASUS BS VS FCST&amp;quot;" u="1"/>
        <s v="&amp;quot;Vendor Master&amp;quot;" u="1"/>
        <s v="&amp;quot;Important Types of Assets&amp;quot;" u="1"/>
        <s v="&amp;quot;Investment Budget Allocation&amp;quot;" u="1"/>
        <s v="&amp;quot;Product Series FCS Status&amp;quot;" u="1"/>
        <s v="&amp;quot;Purchasing Mode and Amount Aistribution&amp;quot;" u="1"/>
        <s v="&amp;quot;Purchasing Mode and Amount Distribution&amp;quot;" u="1"/>
        <s v="&amp;quot;Debt Ratio Analysis&amp;quot;" u="1"/>
        <s v="&amp;quot;Business Group&amp;quot;" u="1"/>
        <s v="&amp;quot;Investment MA Target&amp;quot;" u="1"/>
        <s v="&amp;quot;Actual Revenue and Shipment Data&amp;quot;" u="1"/>
        <s v="&amp;quot;Project Stage Time Data&amp;quot;" u="1"/>
        <s v="&amp;quot;MLY Rev. and SHIPT by PRD&amp;quot;" u="1"/>
        <s v="&amp;quot;YTD Rev. and SHIPT by PRD&amp;quot;" u="1"/>
        <s v="&amp;quot;Material Catalog Price Infomation&amp;quot;" u="1"/>
        <s v="&amp;quot;EBO Project Phase History&amp;quot;" u="1"/>
        <s v="&amp;quot;PSG FCST Hit Rate Analysis&amp;quot;" u="1"/>
        <s v="&amp;quot;RFQ Hit Rate Status&amp;quot;" u="1"/>
        <s v="&amp;quot;Critical Parts Fulfillment Statistic&amp;quot;" u="1"/>
        <s v="&amp;quot;Actual Revenue Cost and Shipment Data&amp;quot;" u="1"/>
        <s v="&amp;quot;Overall product yield analysis&amp;quot;" u="1"/>
        <s v="&amp;quot;PSG Forecast Versions Comparison Information&amp;quot;" u="1"/>
        <s v="&amp;quot;Diff. Rate and Hit Rate Data of Rev. and  SHIPT&amp;quot;" u="1"/>
        <s v="&amp;quot;Sole Source List&amp;quot;" u="1"/>
        <s v="&amp;quot;Critical Parts Fulfillment Analysis&amp;quot;" u="1"/>
        <s v="&amp;quot;Material Catalog Inference Analysis&amp;quot;" u="1"/>
        <s v="&amp;quot;Current Year Accumulated Rate of Return Analysis&amp;quot;" u="1"/>
        <s v="&amp;quot;Material Catalog Price Information&amp;quot;" u="1"/>
        <s v="&amp;quot;PSG FCST Hit Rate Analysis_Outliners&amp;quot;" u="1"/>
        <s v="&amp;quot;Part Series&amp;quot;" u="1"/>
        <s v="&amp;quot;Major Stage Material Catalog DM&amp;quot;" u="1"/>
        <s v="&amp;quot;Rev. and SHIPT in Past Three Years by PRD&amp;quot;" u="1"/>
        <s v="&amp;quot;PSG BOD Shipping Target Management&amp;quot;" u="1"/>
        <s v="&amp;quot;Monthly Status of Operating Income and Shipment by BU and Customer&amp;quot;" u="1"/>
        <s v="&amp;quot;EBO Project&amp;quot;" u="1"/>
        <s v="&amp;quot;Yearly Status of Operating Income and Shipment by BU and Customer&amp;quot;" u="1"/>
        <s v="&amp;quot;Finance Master&amp;quot;" u="1"/>
      </sharedItems>
    </cacheField>
    <cacheField name="Part_Of_Terms-WKC" numFmtId="0">
      <sharedItems/>
    </cacheField>
    <cacheField name="Related_Terms" numFmtId="0">
      <sharedItems count="210">
        <s v=""/>
        <s v="&amp;quot;Registration Date; EBO Project Phase History_EBO Phase&amp;quot;" u="1"/>
        <s v="&amp;quot;Yearly Rev and SHIPT by BU and CUS_Yearly Revenue Target;Yearly Status of Revenue and Shipment by BU and Customer_Yearly Actual and Predict Revenue&amp;quot;" u="1"/>
        <s v="&amp;quot;MLY Rev. and SHIPT by BU and CUS_Monthly Actual Operating Income;MLY Rev. and SHIPT by BU and CUS_Monthly Estimated Operating Income&amp;quot;" u="1"/>
        <s v="&amp;quot;Actual Daily Revenue and Shipment Data_Actual Daily Revenue;MLY Rev. and SHIPT Data of Yearly TRGT_Monthly Revenue of Yearly Target&amp;quot;" u="1"/>
        <s v="&amp;quot;Actual Daily Revenue and Shipment Data_Actual Daily Shipment;MLY Rev and SHIPT Data of Yearly TRGT_Monthly Revenue of Yearly Target&amp;quot;" u="1"/>
        <s v="&amp;quot;Monthly Status of Operating Income and Shipment by Product_Monthly Boards Estimated Operating Income;Monthly Status of Operating Income and Shipment by Product_Month to Date Actual  Operating Income&amp;quot;" u="1"/>
        <s v="&amp;quot;Actual Daily Revenue and Shipment Data_Actual Daily Shipment;Boards Est. MLY Rev. and SHIPT Data_Monthly Boards Estimated Shipment&amp;quot;" u="1"/>
        <s v="&amp;quot;MLY Rev. and SHIPT by BU and CUS_Monthly Boards Estimated Shipment;MLY Rev. and SHIPT by BU and CUS_Month to Date Actual  Shipment&amp;quot;" u="1"/>
        <s v="&amp;quot; &amp;quot;" u="1"/>
        <s v="&amp;quot;Finance Master_Accounts Receivables Turnover Ratio&amp;quot;" u="1"/>
        <s v="&amp;quot;Month to Date Actual Revenue;Monthly Boards Estimated Revenue&amp;quot;" u="1"/>
        <s v="&amp;quot;Year to Date Status of Operating Income and Shipment by Product_Yearly Shipment Target;Year to Date Status of Operating Income and Shipment by Product_Year to Date Actual Shipment&amp;quot;" u="1"/>
        <s v="&amp;quot;Finance Master_Inventory Turnover Ratio&amp;quot;" u="1"/>
        <s v="&amp;quot;Monthly Actual Revenue;Diff. of MLY Act. Rev. vs. Yearly Target Rev.&amp;quot;" u="1"/>
        <s v="&amp;quot;Diff. of Yearly Act./Pred. and Boards Est. Rev.;Yearly Boards Estimated Revenue&amp;quot;" u="1"/>
        <s v="&amp;quot;Monthly Status of Shipment by BU and Customer_Actual Shipment&amp;quot;" u="1"/>
        <s v="&amp;quot;MLY Rev. and SHIPT by PRD_Monthly Actual Operating Income;Monthly Status of Operating Income and Shipment by Product_Monthly Estimated Operating Income&amp;quot;" u="1"/>
        <s v="&amp;quot;Monthly Status of Operating Income and Shipment by Product_Monthly Operating Income Target;Monthly Status of Operating Income and Shipment by Product_Monthly Actual Operating Income&amp;quot;" u="1"/>
        <s v="&amp;quot;Actual Daily Revenue and Shipment Data_Actual Daily Revenue;Boards Est MLY Rev and SHIPT Data_Monthly Boards Estimated Revenue&amp;quot;" u="1"/>
        <s v="&amp;quot;Actual Daily Operating Income and Shipment Data_Actual Daily Shipment;MLY Rev. and SHIPT Data of Yearly TRGT_Monthly Operating Income of Yearly Target&amp;quot;" u="1"/>
        <s v="&amp;quot;Actual Daily Operating Income and Shipment Data_Actual Daily Shipment;Estimated Monthly Operating Income and Shipment Data_Monthly Estimated Shipment&amp;quot;" u="1"/>
        <s v="&amp;quot;MLY Rev. and SHIPT by PRD_Monthly Boards Estimated Shipment;Monthly Status of Operating Income and Shipment by Product_Month to Date Actual  Shipment&amp;quot;" u="1"/>
        <s v="&amp;quot;Diff. of Yearly  Act./Pred. and Boards Est. Rev.;Yearly Boards Estimated Revenue&amp;quot;" u="1"/>
        <s v="&amp;quot;Monthly Status of Operating Income and Shipment by BU and Customer_Monthly Boards Estimated Shipment;Monthly Status of Operating Income and Shipment by BU and Customer_Month to Date Actual  Shipment&amp;quot;" u="1"/>
        <s v="&amp;quot;Actual Monthly Revenue and Shipment Data_Monthly Actual Shipment&amp;quot;" u="1"/>
        <s v="&amp;quot;Monthly Status of Operating Income and Shipment by BU and Customer_Monthly Actual Operating Income;Monthly Status of Operating Income and Shipment by BU and Customer_Monthly Estimated Operating Income&amp;quot;" u="1"/>
        <s v="&amp;quot;YTD Rev and SHIPT by BU and CUS_Year to Date Actual Shipment;YTD Rev and SHIPT by BU and CUS_Year to Date Shipment Target&amp;quot;" u="1"/>
        <s v="&amp;quot;YTD Rev. and SHIPT by PRD_Year to Date Boards Estimated Operating Income;Year to Date Status of Operating Income and Shipment by Product_Year to Date Actual Operating Income&amp;quot;" u="1"/>
        <s v="&amp;quot;Monthly Status of Operating Income and Shipment by Product_Monthly Actual Shipment;Monthly Status of Operating Income and Shipment by Product_Monthly Estimated Shipment&amp;quot;" u="1"/>
        <s v="&amp;quot;MLY Rev. and SHIPT by BU and CUS_Monthly Actual Shipment;MLY Rev. and SHIPT by BU and CUS_Monthly Estimated Shipment&amp;quot;" u="1"/>
        <s v="&amp;quot;PSG FCST Management_Order Quantity;PSG FCST Management_Forecast Quantity&amp;quot;" u="1"/>
        <s v="&amp;quot;EBO Project_EBO Project Name&amp;quot;" u="1"/>
        <s v="&amp;quot;Actual Monthly Revenue and Shipment Data_Monthly Actual Shipment &amp;quot;" u="1"/>
        <s v="&amp;quot;Year to Date Status of Shipment by Product_Year to Date Actual Shipment;Year to Date Status of Shipment by Product_ Year to Date Shipment Target&amp;quot;" u="1"/>
        <s v="&amp;quot;Year to Date Status of Revenue by BU and Customer_Year to Date Actual Revenue;Year to Date Status of Revenue by BU and Customer_ Year to Date Revenue Target&amp;quot;" u="1"/>
        <s v="&amp;quot;RFQ Related Data_Estimated Sales Quantity;RFQ Shipment Target Data_Yearly Shipment Target&amp;quot;" u="1"/>
        <s v="&amp;quot;Monthly Actual Revenue; Monthly Boards Estimated Revenue&amp;quot;" u="1"/>
        <s v="&amp;quot;Finance Master_Accounts Payable Turnover Ratio&amp;quot;" u="1"/>
        <s v="&amp;quot;Finance Master_AR Days;Finance Master_AP Days;Finance Master_DOI&amp;quot;" u="1"/>
        <s v="&amp;quot;MLY Rev. and SHIPT by PRD_Monthly Actual Shipment;Monthly Status of Operating Income and Shipment by Product_Monthly Estimated Shipment&amp;quot;" u="1"/>
        <s v="&amp;quot;Finance Master_DOI;Finance Master_AP Days;Finance Master_AR Days;Finance Master_CCC&amp;quot;" u="1"/>
        <s v="&amp;quot;Investment Budget Control_Annual Investment Budget;Investment Budget Control_Annual Actual Investment Amount;Investment Budget Control_Budget Allocation Amount(H)&amp;quot;" u="1"/>
        <s v="&amp;quot;EBO Project Revenue_Actual Revenue&amp;quot;" u="1"/>
        <s v="&amp;quot;Annual Investment Budget Master_Annual Investment Budget;Annual Investment Budget Master_Annual Actual Investment Amount;Investment Subject Allocation Master_Budget Allocation Amount&amp;quot;" u="1"/>
        <s v="&amp;quot;Year to Date Status of Operating Income and Shipment by Product_Year to Date Boards Estimated Operating Income;Year to Date Status of Operating Income and Shipment by Product_Year to Date Actual Operating Income&amp;quot;" u="1"/>
        <s v="&amp;quot;Diff. of MLY Act. Rev. vs. Boards Est. Rev.;Monthly Boards Estimated Revenue&amp;quot;" u="1"/>
        <s v="&amp;quot;EBO Project Revenue_Actual Gross Profit&amp;quot;" u="1"/>
        <s v="&amp;quot;Monthly Status of Shipment by BU and Customer_Actual  Operating Income&amp;quot;" u="1"/>
        <s v="&amp;quot;MLY Rev and SHIPT by BU and CUS_Diff of MLY Act Ship vs Boards Est Ship;MLY Rev and SHIPT by BU and CUS_Monthly Boards Estimated Shipment&amp;quot;" u="1"/>
        <s v="&amp;quot;Start Date; End Date&amp;quot;" u="1"/>
        <s v="&amp;quot;Finance Master_Accumulated Net Income (After tax);Finance Master_Shareholders&amp;apos; Equity Amount&amp;quot;" u="1"/>
        <s v="&amp;quot;PSG FCST Hit Rate Information_MTD EDI 850;PSG FCST Hit Rate Information_EDI 850 Order Request;PSG FCST Hit Rate Information_Regional Demand Plan;PSG FCST Hit Rate Information_EDI 940 Shipping Notice&amp;quot;" u="1"/>
        <s v="&amp;quot;Monthly Status of Shipment by BU and Customer _Monthly Actual Shipment;0_0&amp;quot;" u="1"/>
        <s v="&amp;quot;Monthly Status of Shipment by BU and Customer_Actual  Operating Income;0_0&amp;quot;" u="1"/>
        <s v="&amp;quot;Diff. of MLY Act. Ship. vs. Boards Est. Ship.;Monthly Boards Estimated Shipment&amp;quot;" u="1"/>
        <s v="&amp;quot;Rev and SHIPT in Past Three Years by BU and CUS_0;0_0&amp;quot;" u="1"/>
        <s v="&amp;quot;Monthly Status of Shipment by BU and Customer _Monthly Actual Shipment&amp;quot;" u="1"/>
        <s v="&amp;quot;Rev and SHIPT in Past Three Years by BU and CUS_Yearly Actual Shipment&amp;quot;" u="1"/>
        <s v="&amp;quot;Monthly Actual Shipment; Monthly Boards Estimated Shipment&amp;quot;" u="1"/>
        <s v="&amp;quot;Finance Master_Short-term Debts Amount;Finance Master_Accounts Payable Amount;Finance Master_Long-term Debts Amount&amp;quot;" u="1"/>
        <s v="&amp;quot;Rev. and SHIPT in Past Three Years by PRD_0;0_0&amp;quot;" u="1"/>
        <s v="&amp;quot;Diff of Yearly Act/Pred and Boards Est Rev;Yearly Boards Estimated Revenue&amp;quot;" u="1"/>
        <s v="&amp;quot;Employees Statistics_Average Number of Employees;Finance Master_Operating Income;Finance Master_Operating Revenue&amp;quot;" u="1"/>
        <s v="&amp;quot;Monthly Status of Operating Income and Shipment by BU and Customer_Monthly Boards Estimated Shipment;Monthly Status of Operating Income and Shipment by BU and Customer_Monthly Actual  Shipment&amp;quot;" u="1"/>
        <s v="&amp;quot;Finance Master_Total Assets Amount&amp;quot;" u="1"/>
        <s v="&amp;quot;Actual Daily Operating Income and Shipment Data_Actual Daily Operating Income;MLY Rev. and SHIPT Data of Yearly TRGT_Monthly Operating Income of Yearly Target&amp;quot;" u="1"/>
        <s v="&amp;quot;Diff of MLY Act Rev vs Boards Est Rev;Monthly Boards Estimated Revenue&amp;quot;" u="1"/>
        <s v="&amp;quot;Yearly Rev. and SHIPT by BU and CUS_Yearly Shipment Target;Yearly Status of Operating Income and Shipment by BU and Customer_Yearly Actual and Predict Shipment&amp;quot;" u="1"/>
        <s v="&amp;quot;Employees Statistics_Number of Employees;&amp;quot;" u="1"/>
        <s v="&amp;quot;Actual Daily Revenue and Shipment Data_Actual Daily Shipment;Estimated Monthly Revenue and Shipment Data_Monthly Estimated Shipment&amp;quot;" u="1"/>
        <s v="&amp;quot;YTD Rev and SHIPT by BU and CUS_Year to Date Actual Shipment;YTD Rev and SHIPT by BU and CUS_Year to Date Boards Estimated Shipment&amp;quot;" u="1"/>
        <s v="&amp;quot;MLY Rev. and SHIPT by BU and CUS_Monthly Boards Estimated Operating Income;MLY Rev. and SHIPT by BU and CUS_Monthly Actual Operating Income&amp;quot;" u="1"/>
        <s v="&amp;quot;Finance Master_Inventory to Assets Ratio;Finance Master_Cash and Cash Equivalents to Assets Ratio;Finance Master_Accounts Receivable to Assets Ratio;Finance Master_PPE to Assets Ratio&amp;quot;" u="1"/>
        <s v="&amp;quot;Actual Monthly Operating Income and Shipment Data_Monthly Actual Operating Income&amp;quot;" u="1"/>
        <s v="&amp;quot;Finance Master_Accounts Payable Amount&amp;quot;" u="1"/>
        <s v="&amp;quot;Finance Master_PPE Amount;Finance Master_Total Assets Amount&amp;quot;" u="1"/>
        <s v="&amp;quot;Yearly Rev and SHIPT by BU and CUS_Yearly Actual and Predict Revenue;Yearly Rev and SHIPT by BU and CUS_Yearly Boards Estimated Revenue&amp;quot;" u="1"/>
        <s v="&amp;quot;Business Operation and DOI Overview_PSG Inventory Amount;Business Operation and DOI Overview_Monthly Estimated Operating Income&amp;quot;" u="1"/>
        <s v="&amp;quot;MLY Rev. and SHIPT by PRD_Monthly Boards Estimated Operating Income;Monthly Status of Operating Income and Shipment by Product_Monthly Actual Operating Income&amp;quot;" u="1"/>
        <s v="&amp;quot;Rev. and SHIPT in Past Three Years by BU and CUS_0;0_0&amp;quot;" u="1"/>
        <s v="&amp;quot;Finance Master_Cost of Sales;Finance Master_Average Accounts Payable Amount&amp;quot;" u="1"/>
        <s v="&amp;quot;Investment MA Management_Subject Net Profit;Investment MA Management_Subject Shareholding Ratio&amp;quot;" u="1"/>
        <s v="&amp;quot;Year to Date Status of Operating Income by Product_Year to Date Actual Operating Income;Year to Date Status of Operating Income by Product_Year to Date Boards Estimated Operating Income&amp;quot;" u="1"/>
        <s v="&amp;quot;Yearly Rev. and SHIPT by BU and CUS_Yearly Boards Estimated Operating Income;Yearly Status of Operating Income and Shipment by BU and Customer_Yearly Actual and Predict Operating Income&amp;quot;" u="1"/>
        <s v="&amp;quot;Monthly Status of Operating Income and Shipment by Product_Monthly Operating Income Target;Monthly Status of Operating Income and Shipment by Product_Month to Date Actual  Operating Income&amp;quot;" u="1"/>
        <s v="&amp;quot;Finance Master_Long-term Debts Amount;Finance Master_Total Assets Amount&amp;quot;" u="1"/>
        <s v="&amp;quot;Finance Master_Total Liability Amount;Finance Master_Total Assets Amount&amp;quot;" u="1"/>
        <s v="&amp;quot;Investment Master_Subject Recognize Profit&amp;quot;" u="1"/>
        <s v="&amp;quot;Finance Master_Profit after Tax;Finance Master_Shareholders&amp;apos; Equity Amount&amp;quot;" u="1"/>
        <s v="&amp;quot;MLY Rev and SHIPT by BU and CUS_Month to Date Actual Shipment;MLY Rev and SHIPT by BU and CUS_Monthly Boards Estimated Shipment&amp;quot;" u="1"/>
        <s v="&amp;quot;MLY Rev. and SHIPT by BU and CUS_Monthly Boards Estimated Operating Income;MLY Rev. and SHIPT by BU and CUS_Month to Date Actual  Operating Income&amp;quot;" u="1"/>
        <s v="&amp;quot;Actual Daily Revenue and Shipment Data_Actual Daily Revenue;Estimated Monthly Revenue and Shipment Data_Monthly Estimated Revenue&amp;quot;" u="1"/>
        <s v="&amp;quot;Business Operation and DOI Overview_PSG Inventory Amount;Business Operation and DOI Overview_Up to date Monthly Estimated Revenue&amp;quot;" u="1"/>
        <s v="&amp;quot;YTD Rev and SHIPT by BU and CUS_Year to Date Actual Revenue;YTD Rev and SHIPT by BU and CUS_Year to Date Boards Estimated Revenue&amp;quot;" u="1"/>
        <s v="&amp;quot;Year to Date Status of Shipment by BU and Customer_Year to Date Actual Shipment;Year to Date Status of Shipment by BU and Customer_Year to Date Boards Estimated Shipment&amp;quot;" u="1"/>
        <s v="&amp;quot;Yearly Rev. and SHIPT by BU and CUS_Yearly Boards Estimated Shipment;Yearly Status of Operating Income and Shipment by BU and Customer_Yearly Actual and Predict Shipment&amp;quot;" u="1"/>
        <s v="&amp;quot;MLY Rev. and SHIPT by BU and CUS_Monthly Operating Income Target;MLY Rev. and SHIPT by BU and CUS_Month to Date Actual  Operating Income&amp;quot;" u="1"/>
        <s v="&amp;quot;Actual Daily Operating Income and Shipment Data_Actual Daily Shipment;Boards Estimated Monthly Operating Income and Shipment Data_Monthly Boards Estimated Shipment&amp;quot;" u="1"/>
        <s v="&amp;quot;Monthly Status of Operating Income and Shipment by BU and Customer_Monthly Operating Income Target;Monthly Status of Operating Income and Shipment by BU and Customer_Month to Date Actual  Operating Income&amp;quot;" u="1"/>
        <s v="&amp;quot;Month to Date Actual Shipment;Monthly Boards Estimated Shipment&amp;quot;" u="1"/>
        <s v="&amp;quot;Rev and SHIPT in Past Three Years by PRD_Yearly Actual Shipment&amp;quot;" u="1"/>
        <s v="&amp;quot;Status of Operating Income and Shipment in the Past Three Years by BU and Customer_&amp;quot;" u="1"/>
        <s v="&amp;quot;Monthly Status of Operating Income and Shipment by BU and Customer_Monthly Boards Estimated Operating Income;Monthly Status of Operating Income and Shipment by BU and Customer_Monthly Actual Operating Income&amp;quot;" u="1"/>
        <s v="&amp;quot;MLY Rev and SHIPT by BU and CUS_Month to Date Actual Revenue;MLY Rev and SHIPT by BU and CUS_Monthly Boards Estimated Revenue&amp;quot;" u="1"/>
        <s v="&amp;quot;Yearly Rev and SHIPT by BU and CUS_Yearly Revenue Target;Yearly Rev and SHIPT by BU and CUS_Yearly Actual and Predict Revenue&amp;quot;" u="1"/>
        <s v="&amp;quot;Finance Master_Accounts Receivable Amount;Finance Master_Total Assets Amount&amp;quot;" u="1"/>
        <s v="&amp;quot;YTD Rev. and SHIPT by PRD_Year to Date Boards Estimated Shipment;Year to Date Status of Operating Income and Shipment by Product_Year to Date Actual Shipment&amp;quot;" u="1"/>
        <s v="&amp;quot;Yearly Rev and SHIPT by BU and CUS_Diff of Yearly ActPred and Boards Est Rev;Yearly Rev and SHIPT by BU and CUS_Yearly Boards Estimated Revenue&amp;quot;" u="1"/>
        <s v="&amp;quot;Actual Daily Operating Income and Shipment Data_Actual Daily Operating Income;Estimated Monthly Operating Income and Shipment Data_Monthly Estimated Operating Income&amp;quot;" u="1"/>
        <s v="&amp;quot;MLY Rev. and SHIPT by PRD_Monthly Boards Estimated Operating Income;Monthly Status of Operating Income and Shipment by Product_Month to Date Actual  Operating Income&amp;quot;" u="1"/>
        <s v="&amp;quot;Monthly Status of Operating Income by BU and Customer_Actual  Operating Income;Yearly Status of Operating Income by BU and Customer_Boards Estimated Operating Income&amp;quot;" u="1"/>
        <s v="&amp;quot;Actual Daily Revenue and Shipment Data_Actual Daily Shipment;Boards Est MLY Rev and SHIPT Data_Monthly Boards Estimated Shipment&amp;quot;" u="1"/>
        <s v="&amp;quot;Yearly Rev. and SHIPT by BU and CUS_Yearly Revenue Target;Yearly Status of Revenue and Shipment by BU and Customer_Yearly Actual and Predict Revenue&amp;quot;" u="1"/>
        <s v="&amp;quot;Monthly Status of Operating Income and Shipment by BU and Customer_Monthly Shipment Target;Monthly Status of Operating Income and Shipment by BU and Customer_Month to Date Actual  Shipment&amp;quot;" u="1"/>
        <s v="&amp;quot;Actual Daily Operating Income and Shipment Data_Actual Daily Operating Income;Boards Est. MLY Rev. and SHIPT Data_Monthly Boards Estimated Operating Income&amp;quot;" u="1"/>
        <s v="&amp;quot;MLY Rev. and SHIPT by PRD_Monthly Operating Income Target;Monthly Status of Operating Income and Shipment by Product_Month to Date Actual  Operating Income&amp;quot;" u="1"/>
        <s v="&amp;quot;Monthly Status of Operating Income and Shipment by BU and Customer_Monthly Shipment Target;Monthly Status of Operating Income and Shipment by BU and Customer_Monthly Actual  Shipment&amp;quot;" u="1"/>
        <s v="&amp;quot;Monthly Status of Operating Income and Shipment by Product_Monthly Boards Estimated Shipment;Monthly Status of Operating Income and Shipment by Product_Month to Date Actual  Shipment&amp;quot;" u="1"/>
        <s v="&amp;quot;Monthly Status of Operating Income and Shipment by BU and Customer_Monthly Operating Income Target;Monthly Status of Operating Income and Shipment by BU and Customer_Monthly Actual Operating Income&amp;quot;" u="1"/>
        <s v="&amp;quot;MLY Rev. and SHIPT by BU and CUS_Monthly Boards Estimated Shipment;MLY Rev. and SHIPT by BU and CUS_Monthly Actual  Shipment&amp;quot;" u="1"/>
        <s v="&amp;quot;Year to Date Status of Shipment by Product_Year to Date Actual Shipment;Year to Date Status of Shipment by Product_Year to Date Boards Estimated Shipment&amp;quot;" u="1"/>
        <s v="&amp;quot;Monthly Status of Operating Income and Shipment by Product_Monthly Boards Estimated Shipment;Monthly Status of Operating Income and Shipment by Product_Monthly Actual  Shipment&amp;quot;" u="1"/>
        <s v="&amp;quot;Monthly Status of Operating Income and Shipment by Product_Monthly Actual Operating Income;Monthly Status of Operating Income and Shipment by Product_Monthly Estimated Operating Income&amp;quot;" u="1"/>
        <s v="&amp;quot;Yearly Status of Operating Income and Shipment by BU and Customer_Yearly Boards Estimated Operating Income;Yearly Status of Operating Income and Shipment by BU and Customer_Yearly Actual and Predict Operating Income&amp;quot;" u="1"/>
        <s v="&amp;quot;MLY Rev. and SHIPT by BU and CUS_Monthly Operating Income Target;MLY Rev. and SHIPT by BU and CUS_Monthly Actual Operating Income&amp;quot;" u="1"/>
        <s v="&amp;quot;Monthly Status of Operating Income by BU and Customer_Actual  Operating Income;Yearly Status of Operating Income by Product_Boards Estimated Operating Income&amp;quot;" u="1"/>
        <s v="&amp;quot;YTD Rev. and SHIPT by PRD_Yearly Operating Income Target;Year to Date Status of Operating Income and Shipment by Product_Year to Date Actual Operating Income&amp;quot;" u="1"/>
        <s v="&amp;quot;Finance Master_Profit after Tax&amp;quot;" u="1"/>
        <s v="&amp;quot;Monthly Status of Operating Income and Shipment by BU and Customer_Monthly Actual Shipment;Monthly Status of Operating Income and Shipment by BU and Customer_Monthly Estimated Shipment&amp;quot;" u="1"/>
        <s v="&amp;quot;MLY Rev. and SHIPT by PRD_Monthly Boards Estimated Shipment;Monthly Status of Operating Income and Shipment by Product_Monthly Actual  Shipment&amp;quot;" u="1"/>
        <s v="&amp;quot;Monthly Status of Operating Income and Shipment by Product_Monthly Shipment Target;Monthly Status of Operating Income and Shipment by Product_Month to Date Actual  Shipment&amp;quot;" u="1"/>
        <s v="&amp;quot;Year to Date Status of Operating Income and Shipment by Product_Year to Date Boards Estimated Shipment;Year to Date Status of Operating Income and Shipment by Product_Year to Date Actual Shipment&amp;quot;" u="1"/>
        <s v="&amp;quot;Investment Master_Subject Revenue Contribution&amp;quot;" u="1"/>
        <s v="&amp;quot;Finance Master_Inventory Amount;Finance Master_Cash and Cash Equivalents Amount;Finance Master_Accounts Receivable Amount;Finance Master_PPE Amount&amp;quot;" u="1"/>
        <s v="&amp;quot;Year to Date Status of Revenue by BU and Customer_Year to Date Actual Revenue;Year to Date Status of Revenue by BU and Customer_Year to Date Boards Estimated Revenue&amp;quot;" u="1"/>
        <s v="&amp;quot;EBO Project Revenue Forecast_Estimate Revenue&amp;quot;" u="1"/>
        <s v="&amp;quot;Monthly Status of Operating Income and Shipment by Product_Monthly Shipment Target;Monthly Status of Operating Income and Shipment by Product_Monthly Actual  Shipment&amp;quot;" u="1"/>
        <s v="&amp;quot;MLY Rev and SHIPT by BU and CUS_Monthly Actual Revenue;MLY Rev and SHIPT by BU and CUS_Diff of MLY Act Rev vs Yearly Target Rev&amp;quot;" u="1"/>
        <s v="&amp;quot;Year to Date Status of Operating Income by BU and Customer_Year to Date Actual Operating Income;Year to Date Status of Operating Income by BU and Customer_ Year to Date Operating Income Target&amp;quot;" u="1"/>
        <s v="&amp;quot;MLY Rev. and SHIPT by BU and CUS_Monthly Shipment Target;MLY Rev. and SHIPT by BU and CUS_Month to Date Actual  Shipment&amp;quot;" u="1"/>
        <s v="&amp;quot;MLY Rev. and SHIPT by PRD_Monthly Operating Income Target;Monthly Status of Operating Income and Shipment by Product_Monthly Actual Operating Income&amp;quot;" u="1"/>
        <s v="&amp;quot;Yearly Status of Operating Income and Shipment by BU and Customer_Yearly Shipment Target;Yearly Status of Operating Income and Shipment by BU and Customer_Yearly Actual and Predict Shipment&amp;quot;" u="1"/>
        <s v="&amp;quot;RFQ Hit Rate Data_Estimated Sales Quantity;RFQ Shipment Target Data_Yearly Shipment Target&amp;quot;" u="1"/>
        <s v="&amp;quot;MLY Rev and SHIPT by BU and CUS_Diff of MLY Act Rev vs Boards Est Rev;MLY Rev and SHIPT by BU and CUS_Monthly Boards Estimated Revenue&amp;quot;" u="1"/>
        <s v="&amp;quot;Month to Date Actual Revenue;Up-To-Date Monthly Estimated Revenue&amp;quot;" u="1"/>
        <s v="&amp;quot;Yearly Actual and Predict Revenue;Yearly Boards Estimated Revenue&amp;quot;" u="1"/>
        <s v="&amp;quot;Finance Master_Operating Revenue;Employees Statistics_Average Number of Employees&amp;quot;" u="1"/>
        <s v="&amp;quot;Actual Daily Operating Income and Shipment Data_Actual Daily Shipment;Boards Est. MLY Rev. and SHIPT Data_Monthly Boards Estimated Shipment&amp;quot;" u="1"/>
        <s v="&amp;quot;MLY Rev. and SHIPT by PRD_Monthly Shipment Target;Monthly Status of Operating Income and Shipment by Product_Month to Date Actual  Shipment&amp;quot;" u="1"/>
        <s v="&amp;quot;Employees Statistics_Number of Employees;Employees Statistics_Last Number of Employees&amp;quot;" u="1"/>
        <s v="&amp;quot;Year to Date Status of Operating Income and Shipment by Product_Yearly Operating Income Target;Year to Date Status of Operating Income and Shipment by Product_Year to Date Actual Operating Income&amp;quot;" u="1"/>
        <s v="&amp;quot;MLY Rev and SHIPT by BU and CUS_Monthly Actual Shipment;Boards Est MLY Rev and SHIPT Data_Monthly Boards Estimated Shipment&amp;quot;" u="1"/>
        <s v="&amp;quot;Monthly Status of Operating Income and Shipment by Product_Monthly Boards Estimated Operating Income;Monthly Status of Operating Income and Shipment by Product_Monthly Actual Operating Income&amp;quot;" u="1"/>
        <s v="&amp;quot;Investment Master_Subject Revenue&amp;quot;" u="1"/>
        <s v="&amp;quot;RFQ Detail of Award Project_Estimated Sales Quantity;RFQ Detail of Award Project_Accumulative Product Series Shipping Volume&amp;quot;" u="1"/>
        <s v="&amp;quot;MLY Rev and SHIPT by BU and CUS_Monthly Actual Revenue;MLY Rev and SHIPT by BU and CUS_Monthly Boards Estimated Revenue&amp;quot;" u="1"/>
        <s v="&amp;quot;Year to Date Status of Shipment by BU and Customer_Year to Date Actual Shipment;Year to Date Status of Shipment by BU and Customer_ Year to Date Shipment Target&amp;quot;" u="1"/>
        <s v="&amp;quot;RFQ Related Data_Estimated Sales Quantity;Actual Revenue and Shipment Data_Accumulative Product Series Shipping Volume&amp;quot;" u="1"/>
        <s v="&amp;quot;Monthly Status of Operating Income and Shipment by BU and Customer_Monthly Boards Estimated Operating Income;Monthly Status of Operating Income and Shipment by BU and Customer_Month to Date Actual  Operating Income&amp;quot;" u="1"/>
        <s v="&amp;quot;Actual Daily Revenue and Shipment Data_Actual Daily Shipment;Estimated Monthly Revenue and Shipment Data_Up to date Monthly Estimated Shipment&amp;quot;" u="1"/>
        <s v="&amp;quot;Status of Operating Income and Shipment in the Past Three Years by Product_&amp;quot;" u="1"/>
        <s v="&amp;quot;Investment Master_Subject Revenue;Investment Master_Subject Shareholding Ratio&amp;quot;" u="1"/>
        <s v="&amp;quot;Actual Daily Operating Income and Shipment Data_Actual Daily Operating Income;Monthly Operating Income and Shipment Data of Yearly target_Monthly Operating Income of Yearly Target&amp;quot;" u="1"/>
        <s v="&amp;quot;Year to Date Status of Operating Income by BU and Customer_Year to Date Actual Operating Income;Year to Date Status of Operating Income by BU and Customer_Year to Date Boards Estimated Operating Income&amp;quot;" u="1"/>
        <s v="&amp;quot;MLY Rev and SHIPT by BU and CUS_Monthly Actual Revenue;MLY Rev and SHIPT by BU and CUS_Monthly Revenue of Yearly Target&amp;quot;" u="1"/>
        <s v="&amp;quot;YTD Rev and SHIPT by BU and CUS_Year to Date Actual Revenue;YTD Rev and SHIPT by BU and CUS_Year to Date Revenue Target&amp;quot;" u="1"/>
        <s v="&amp;quot;Finance Master_Accumulated Net Income (After tax);Finance Master_Total Assets Amount&amp;quot;" u="1"/>
        <s v="&amp;quot;Yearly Status of Operating Income and Shipment by BU and Customer_Yearly Operating Income Target;Yearly Status of Operating Income and Shipment by BU and Customer_Yearly Actual and Predict Operating Income&amp;quot;" u="1"/>
        <s v="&amp;quot;Finance Master_Accounts Payable Amount;Finance Master_Total Assets Amount&amp;quot;" u="1"/>
        <s v="&amp;quot;Finance Master_Short-term Debts Amount;Finance Master_Total Assets Amount&amp;quot;" u="1"/>
        <s v="&amp;quot;Monthly Status of Operating Income by BU and Customer_Actual  Operating Income;0_0&amp;quot;" u="1"/>
        <s v="&amp;quot;Monthly Actual Revenue;Monthly Revenue of Yearly Target&amp;quot;" u="1"/>
        <s v="&amp;quot;EBO Project Revenue Forecast_Estimate Gross Profit&amp;quot;" u="1"/>
        <s v="&amp;quot;Investment MA Management_Subject Revenue;Investment MA Management_Subject Shareholding Ratio&amp;quot;" u="1"/>
        <s v="&amp;quot;Yearly Rev. and SHIPT by BU and CUS_Yearly Operating Income Target;Yearly Status of Operating Income and Shipment by BU and Customer_Yearly Actual and Predict Operating Income&amp;quot;" u="1"/>
        <s v="&amp;quot;MLY Rev and SHIPT by BU and CUS_Month to Date Actual Revenue;MLY Rev and SHIPT by PRD_Up to date Monthly Estimated Revenue&amp;quot;" u="1"/>
        <s v="&amp;quot;MLY Rev. and SHIPT by BU and CUS_Monthly Shipment Target;MLY Rev. and SHIPT by BU and CUS_Monthly Actual  Shipment&amp;quot;" u="1"/>
        <s v="&amp;quot;Monthly Actual Revenue;Diff of MLY Act Rev vs Yearly Target Rev&amp;quot;" u="1"/>
        <s v="&amp;quot;Actual Daily Revenue and Shipment Data_Actual Daily Revenue;MLY Rev and SHIPT Data of Yearly TRGT_Monthly Revenue of Yearly Target&amp;quot;" u="1"/>
        <s v="&amp;quot;Monthly Status of Operating Income by BU and Customer_Actual  Operating Income&amp;quot;" u="1"/>
        <s v="&amp;quot;Actual Daily Revenue and Shipment Data_Actual Daily Revenue;Estimated Monthly Revenue and Shipment Data_Up to date Monthly Estimated Revenue&amp;quot;" u="1"/>
        <s v="&amp;quot;Diff of MLY Act Ship vs Boards Est Ship;Monthly Boards Estimated Shipment&amp;quot;" u="1"/>
        <s v="&amp;quot;Finance Master_Operating Income;Employees Statistics_Average Number of Employees&amp;quot;" u="1"/>
        <s v="&amp;quot;Finance Master_Shareholders&amp;apos; Equity Amount&amp;quot;" u="1"/>
        <s v="&amp;quot;Yearly Status of Operating Income and Shipment by BU and Customer_Yearly Boards Estimated Shipment;Yearly Status of Operating Income and Shipment by BU and Customer_Yearly Actual and Predict Shipment&amp;quot;" u="1"/>
        <s v="&amp;quot;MLY Rev. and SHIPT by PRD_Monthly Shipment Target;Monthly Status of Operating Income and Shipment by Product_Monthly Actual  Shipment&amp;quot;" u="1"/>
        <s v="&amp;quot;Monthly Status of Shipment by BU and Customer _Monthly Actual Shipment;Yearly Status of Shipment by Product_Boards Estimated Shipment&amp;quot;" u="1"/>
        <s v="&amp;quot;Finance Master_Cost of Sales;Finance Master_Average Inventory Amount&amp;quot;" u="1"/>
        <s v="&amp;quot;Rev and SHIPT in Past Three Years by BU and CUS_Yearly Actual Revenue&amp;quot;" u="1"/>
        <s v="&amp;quot;Investment Master_Subject Net Profit;Investment Master_Subject Shareholding Ratio&amp;quot;" u="1"/>
        <s v="&amp;quot;Year to Date Status of Operating Income by Product_Year to Date Actual Operating Income;Year to Date Status of Operating Income by Product_ Year to Date Operating Income Target&amp;quot;" u="1"/>
        <s v="&amp;quot;Finance Master_Cash and Cash Equivalents Amount;Finance Master_Total Assets Amount&amp;quot;" u="1"/>
        <s v="&amp;quot;Finance Master_Operating Revenue;Finance Master_Average Accounts Receivable Amount&amp;quot;" u="1"/>
        <s v="&amp;quot;Investment Master_Subject Net Profit&amp;quot;" u="1"/>
        <s v="&amp;quot;Monthly Status of Shipment by BU and Customer_Actual Shipment;0_0&amp;quot;" u="1"/>
        <s v="&amp;quot;Actual Monthly Revenue and Shipment Data_Monthly Actual Revenue&amp;quot;" u="1"/>
        <s v="&amp;quot;Actual Daily Operating Income and Shipment Data_Actual Daily Shipment;Monthly Operating Income and Shipment Data of Yearly target_Monthly Operating Income of Yearly Target&amp;quot;" u="1"/>
        <s v="&amp;quot;Finance Master_Inventory Amount;Finance Master_Total Assets Amount&amp;quot;" u="1"/>
        <s v="&amp;quot;Finance Master_Profit after Tax;Finance Master_Total Assets Amount&amp;quot;" u="1"/>
        <s v="&amp;quot;Annual Investment Budget Master_Annual Investment Budget Balance (F);Investment Subject Allocation Master_Budget Allocation Amount&amp;quot;" u="1"/>
        <s v="&amp;quot;Monthly Status of Shipment by BU and Customer _Monthly Actual Shipment;Yearly Status of Shipment by BU and Customer_Boards Estimated Shipment&amp;quot;" u="1"/>
        <s v="&amp;quot;YTD Rev. and SHIPT by PRD_Yearly Shipment Target;Year to Date Status of Operating Income and Shipment by Product_Year to Date Actual Shipment&amp;quot;" u="1"/>
        <s v="&amp;quot;Actual Daily Revenue and Shipment Data_Actual Daily Shipment;MLY Rev. and SHIPT Data of Yearly TRGT_Monthly Revenue of Yearly Target&amp;quot;" u="1"/>
        <s v="&amp;quot;Actual Daily Revenue and Shipment Data_Actual Daily Revenue;Boards Est. MLY Rev. and SHIPT Data_Monthly Boards Estimated Revenue&amp;quot;" u="1"/>
        <s v="&amp;quot;Actual Daily Operating Income and Shipment Data_Actual Daily Operating Income;Boards Estimated Monthly Operating Income and Shipment Data_Monthly Boards Estimated Operating Income&amp;quot;" u="1"/>
        <s v="&amp;quot;Actual Monthly Operating Income and Shipment Data_Monthly Actual Shipment &amp;quot;" u="1"/>
        <s v="&amp;quot;Finance Master_Short-term Debts to Assets Ratio;Finance Master_Accounts Payable to Assets Ratio;Finance Master_Long-term Debts to Assets Ratio&amp;quot;" u="1"/>
        <s v="&amp;quot;Finance Master_Inventory Amount&amp;quot;" u="1"/>
        <s v="&amp;quot;Investment Budget Control_Budget Allocation Amount(H);Investment Budget Control_Annual Investment Budget Balance (F)&amp;quot;" u="1"/>
      </sharedItems>
    </cacheField>
    <cacheField name="termIDpk" numFmtId="0">
      <sharedItems/>
    </cacheField>
    <cacheField name="termID" numFmtId="0">
      <sharedItems containsSemiMixedTypes="0" containsString="0" containsNumber="1" containsInteger="1" minValue="1" maxValue="248" count="248">
        <n v="1"/>
        <n v="2"/>
        <n v="3"/>
        <n v="4"/>
        <n v="5"/>
        <n v="6"/>
        <n v="7"/>
        <n v="8"/>
        <n v="9"/>
        <n v="10"/>
        <n v="11"/>
        <n v="12"/>
        <n v="13"/>
        <n v="14"/>
        <n v="15"/>
        <n v="16"/>
        <n v="17"/>
        <n v="18"/>
        <n v="19"/>
        <n v="20"/>
        <n v="21"/>
        <n v="22"/>
        <n v="23"/>
        <n v="24"/>
        <n v="25"/>
        <n v="26"/>
        <n v="27"/>
        <n v="28"/>
        <n v="29"/>
        <n v="30"/>
        <n v="31"/>
        <n v="32"/>
        <n v="33"/>
        <n v="34"/>
        <n v="170" u="1"/>
        <n v="109" u="1"/>
        <n v="69" u="1"/>
        <n v="223" u="1"/>
        <n v="143" u="1"/>
        <n v="196" u="1"/>
        <n v="122" u="1"/>
        <n v="82" u="1"/>
        <n v="53" u="1"/>
        <n v="169" u="1"/>
        <n v="222" u="1"/>
        <n v="142" u="1"/>
        <n v="95" u="1"/>
        <n v="195" u="1"/>
        <n v="248" u="1"/>
        <n v="168" u="1"/>
        <n v="108" u="1"/>
        <n v="68" u="1"/>
        <n v="46" u="1"/>
        <n v="221" u="1"/>
        <n v="141" u="1"/>
        <n v="194" u="1"/>
        <n v="121" u="1"/>
        <n v="81" u="1"/>
        <n v="247" u="1"/>
        <n v="167" u="1"/>
        <n v="220" u="1"/>
        <n v="140" u="1"/>
        <n v="94" u="1"/>
        <n v="59" u="1"/>
        <n v="39" u="1"/>
        <n v="193" u="1"/>
        <n v="246" u="1"/>
        <n v="166" u="1"/>
        <n v="107" u="1"/>
        <n v="67" u="1"/>
        <n v="219" u="1"/>
        <n v="139" u="1"/>
        <n v="192" u="1"/>
        <n v="120" u="1"/>
        <n v="80" u="1"/>
        <n v="52" u="1"/>
        <n v="245" u="1"/>
        <n v="165" u="1"/>
        <n v="218" u="1"/>
        <n v="138" u="1"/>
        <n v="93" u="1"/>
        <n v="191" u="1"/>
        <n v="244" u="1"/>
        <n v="164" u="1"/>
        <n v="106" u="1"/>
        <n v="66" u="1"/>
        <n v="45" u="1"/>
        <n v="217" u="1"/>
        <n v="137" u="1"/>
        <n v="190" u="1"/>
        <n v="119" u="1"/>
        <n v="79" u="1"/>
        <n v="243" u="1"/>
        <n v="163" u="1"/>
        <n v="216" u="1"/>
        <n v="136" u="1"/>
        <n v="92" u="1"/>
        <n v="58" u="1"/>
        <n v="38" u="1"/>
        <n v="189" u="1"/>
        <n v="242" u="1"/>
        <n v="162" u="1"/>
        <n v="105" u="1"/>
        <n v="65" u="1"/>
        <n v="215" u="1"/>
        <n v="135" u="1"/>
        <n v="188" u="1"/>
        <n v="118" u="1"/>
        <n v="78" u="1"/>
        <n v="51" u="1"/>
        <n v="241" u="1"/>
        <n v="161" u="1"/>
        <n v="214" u="1"/>
        <n v="134" u="1"/>
        <n v="91" u="1"/>
        <n v="187" u="1"/>
        <n v="240" u="1"/>
        <n v="160" u="1"/>
        <n v="104" u="1"/>
        <n v="64" u="1"/>
        <n v="44" u="1"/>
        <n v="213" u="1"/>
        <n v="133" u="1"/>
        <n v="186" u="1"/>
        <n v="117" u="1"/>
        <n v="77" u="1"/>
        <n v="239" u="1"/>
        <n v="159" u="1"/>
        <n v="212" u="1"/>
        <n v="132" u="1"/>
        <n v="90" u="1"/>
        <n v="57" u="1"/>
        <n v="37" u="1"/>
        <n v="185" u="1"/>
        <n v="238" u="1"/>
        <n v="158" u="1"/>
        <n v="103" u="1"/>
        <n v="211" u="1"/>
        <n v="131" u="1"/>
        <n v="184" u="1"/>
        <n v="116" u="1"/>
        <n v="76" u="1"/>
        <n v="50" u="1"/>
        <n v="237" u="1"/>
        <n v="157" u="1"/>
        <n v="210" u="1"/>
        <n v="130" u="1"/>
        <n v="89" u="1"/>
        <n v="183" u="1"/>
        <n v="236" u="1"/>
        <n v="156" u="1"/>
        <n v="102" u="1"/>
        <n v="63" u="1"/>
        <n v="43" u="1"/>
        <n v="209" u="1"/>
        <n v="129" u="1"/>
        <n v="182" u="1"/>
        <n v="115" u="1"/>
        <n v="75" u="1"/>
        <n v="235" u="1"/>
        <n v="155" u="1"/>
        <n v="208" u="1"/>
        <n v="128" u="1"/>
        <n v="88" u="1"/>
        <n v="56" u="1"/>
        <n v="36" u="1"/>
        <n v="181" u="1"/>
        <n v="234" u="1"/>
        <n v="154" u="1"/>
        <n v="101" u="1"/>
        <n v="207" u="1"/>
        <n v="180" u="1"/>
        <n v="114" u="1"/>
        <n v="74" u="1"/>
        <n v="49" u="1"/>
        <n v="233" u="1"/>
        <n v="153" u="1"/>
        <n v="206" u="1"/>
        <n v="127" u="1"/>
        <n v="87" u="1"/>
        <n v="179" u="1"/>
        <n v="232" u="1"/>
        <n v="152" u="1"/>
        <n v="100" u="1"/>
        <n v="62" u="1"/>
        <n v="42" u="1"/>
        <n v="205" u="1"/>
        <n v="178" u="1"/>
        <n v="113" u="1"/>
        <n v="73" u="1"/>
        <n v="231" u="1"/>
        <n v="151" u="1"/>
        <n v="204" u="1"/>
        <n v="126" u="1"/>
        <n v="86" u="1"/>
        <n v="55" u="1"/>
        <n v="35" u="1"/>
        <n v="177" u="1"/>
        <n v="230" u="1"/>
        <n v="150" u="1"/>
        <n v="99" u="1"/>
        <n v="203" u="1"/>
        <n v="176" u="1"/>
        <n v="112" u="1"/>
        <n v="72" u="1"/>
        <n v="48" u="1"/>
        <n v="229" u="1"/>
        <n v="149" u="1"/>
        <n v="202" u="1"/>
        <n v="125" u="1"/>
        <n v="85" u="1"/>
        <n v="175" u="1"/>
        <n v="228" u="1"/>
        <n v="148" u="1"/>
        <n v="98" u="1"/>
        <n v="61" u="1"/>
        <n v="41" u="1"/>
        <n v="201" u="1"/>
        <n v="174" u="1"/>
        <n v="111" u="1"/>
        <n v="71" u="1"/>
        <n v="227" u="1"/>
        <n v="147" u="1"/>
        <n v="200" u="1"/>
        <n v="124" u="1"/>
        <n v="84" u="1"/>
        <n v="54" u="1"/>
        <n v="173" u="1"/>
        <n v="226" u="1"/>
        <n v="146" u="1"/>
        <n v="97" u="1"/>
        <n v="199" u="1"/>
        <n v="172" u="1"/>
        <n v="110" u="1"/>
        <n v="70" u="1"/>
        <n v="47" u="1"/>
        <n v="225" u="1"/>
        <n v="145" u="1"/>
        <n v="198" u="1"/>
        <n v="123" u="1"/>
        <n v="83" u="1"/>
        <n v="171" u="1"/>
        <n v="224" u="1"/>
        <n v="144" u="1"/>
        <n v="96" u="1"/>
        <n v="60" u="1"/>
        <n v="40" u="1"/>
        <n v="197" u="1"/>
      </sharedItems>
    </cacheField>
    <cacheField name="termSeq" numFmtId="0">
      <sharedItems count="248">
        <s v="0001"/>
        <s v="0002"/>
        <s v="0003"/>
        <s v="0004"/>
        <s v="0005"/>
        <s v="0006"/>
        <s v="0007"/>
        <s v="0008"/>
        <s v="0009"/>
        <s v="0010"/>
        <s v="0011"/>
        <s v="0012"/>
        <s v="0013"/>
        <s v="0014"/>
        <s v="0015"/>
        <s v="0016"/>
        <s v="0017"/>
        <s v="0018"/>
        <s v="0019"/>
        <s v="0020"/>
        <s v="0021"/>
        <s v="0022"/>
        <s v="0023"/>
        <s v="0024"/>
        <s v="0025"/>
        <s v="0026"/>
        <s v="0027"/>
        <s v="0028"/>
        <s v="0029"/>
        <s v="0030"/>
        <s v="0031"/>
        <s v="0032"/>
        <s v="0033"/>
        <s v="0034"/>
        <s v="0196" u="1"/>
        <s v="0040" u="1"/>
        <s v="0101" u="1"/>
        <s v="0050" u="1"/>
        <s v="0111" u="1"/>
        <s v="0060" u="1"/>
        <s v="0121" u="1"/>
        <s v="0070" u="1"/>
        <s v="0131" u="1"/>
        <s v="0080" u="1"/>
        <s v="0141" u="1"/>
        <s v="0202" u="1"/>
        <s v="0036" u="1"/>
        <s v="0090" u="1"/>
        <s v="0151" u="1"/>
        <s v="0212" u="1"/>
        <s v="0046" u="1"/>
        <s v="0107" u="1"/>
        <s v="0161" u="1"/>
        <s v="0222" u="1"/>
        <s v="0056" u="1"/>
        <s v="0117" u="1"/>
        <s v="0171" u="1"/>
        <s v="0232" u="1"/>
        <s v="0066" u="1"/>
        <s v="0127" u="1"/>
        <s v="0181" u="1"/>
        <s v="0242" u="1"/>
        <s v="0076" u="1"/>
        <s v="0137" u="1"/>
        <s v="0191" u="1"/>
        <s v="0086" u="1"/>
        <s v="0147" u="1"/>
        <s v="0208" u="1"/>
        <s v="0096" u="1"/>
        <s v="0157" u="1"/>
        <s v="0218" u="1"/>
        <s v="0167" u="1"/>
        <s v="0228" u="1"/>
        <s v="0177" u="1"/>
        <s v="0238" u="1"/>
        <s v="0187" u="1"/>
        <s v="0248" u="1"/>
        <s v="0197" u="1"/>
        <s v="0041" u="1"/>
        <s v="0102" u="1"/>
        <s v="0051" u="1"/>
        <s v="0112" u="1"/>
        <s v="0061" u="1"/>
        <s v="0122" u="1"/>
        <s v="0071" u="1"/>
        <s v="0132" u="1"/>
        <s v="0081" u="1"/>
        <s v="0142" u="1"/>
        <s v="0203" u="1"/>
        <s v="0037" u="1"/>
        <s v="0091" u="1"/>
        <s v="0152" u="1"/>
        <s v="0213" u="1"/>
        <s v="0047" u="1"/>
        <s v="0108" u="1"/>
        <s v="0162" u="1"/>
        <s v="0223" u="1"/>
        <s v="0057" u="1"/>
        <s v="0118" u="1"/>
        <s v="0172" u="1"/>
        <s v="0233" u="1"/>
        <s v="0067" u="1"/>
        <s v="0128" u="1"/>
        <s v="0182" u="1"/>
        <s v="0243" u="1"/>
        <s v="0077" u="1"/>
        <s v="0138" u="1"/>
        <s v="0192" u="1"/>
        <s v="0087" u="1"/>
        <s v="0148" u="1"/>
        <s v="0209" u="1"/>
        <s v="0097" u="1"/>
        <s v="0158" u="1"/>
        <s v="0219" u="1"/>
        <s v="0168" u="1"/>
        <s v="0229" u="1"/>
        <s v="0178" u="1"/>
        <s v="0239" u="1"/>
        <s v="0188" u="1"/>
        <s v="0198" u="1"/>
        <s v="0042" u="1"/>
        <s v="0103" u="1"/>
        <s v="0052" u="1"/>
        <s v="0113" u="1"/>
        <s v="0062" u="1"/>
        <s v="0123" u="1"/>
        <s v="0072" u="1"/>
        <s v="0133" u="1"/>
        <s v="0082" u="1"/>
        <s v="0143" u="1"/>
        <s v="0204" u="1"/>
        <s v="0038" u="1"/>
        <s v="0092" u="1"/>
        <s v="0153" u="1"/>
        <s v="0214" u="1"/>
        <s v="0048" u="1"/>
        <s v="0109" u="1"/>
        <s v="0163" u="1"/>
        <s v="0224" u="1"/>
        <s v="0058" u="1"/>
        <s v="0119" u="1"/>
        <s v="0173" u="1"/>
        <s v="0234" u="1"/>
        <s v="0068" u="1"/>
        <s v="0129" u="1"/>
        <s v="0183" u="1"/>
        <s v="0244" u="1"/>
        <s v="0078" u="1"/>
        <s v="0139" u="1"/>
        <s v="0193" u="1"/>
        <s v="0088" u="1"/>
        <s v="0149" u="1"/>
        <s v="0098" u="1"/>
        <s v="0159" u="1"/>
        <s v="0169" u="1"/>
        <s v="0179" u="1"/>
        <s v="0189" u="1"/>
        <s v="0199" u="1"/>
        <s v="0043" u="1"/>
        <s v="0104" u="1"/>
        <s v="0053" u="1"/>
        <s v="0114" u="1"/>
        <s v="0063" u="1"/>
        <s v="0124" u="1"/>
        <s v="0073" u="1"/>
        <s v="0134" u="1"/>
        <s v="0083" u="1"/>
        <s v="0144" u="1"/>
        <s v="0205" u="1"/>
        <s v="0039" u="1"/>
        <s v="0093" u="1"/>
        <s v="0154" u="1"/>
        <s v="0215" u="1"/>
        <s v="0049" u="1"/>
        <s v="0164" u="1"/>
        <s v="0225" u="1"/>
        <s v="0059" u="1"/>
        <s v="0174" u="1"/>
        <s v="0235" u="1"/>
        <s v="0069" u="1"/>
        <s v="0184" u="1"/>
        <s v="0245" u="1"/>
        <s v="0079" u="1"/>
        <s v="0194" u="1"/>
        <s v="0089" u="1"/>
        <s v="0099" u="1"/>
        <s v="0200" u="1"/>
        <s v="0210" u="1"/>
        <s v="0044" u="1"/>
        <s v="0105" u="1"/>
        <s v="0220" u="1"/>
        <s v="0054" u="1"/>
        <s v="0115" u="1"/>
        <s v="0230" u="1"/>
        <s v="0064" u="1"/>
        <s v="0125" u="1"/>
        <s v="0240" u="1"/>
        <s v="0074" u="1"/>
        <s v="0135" u="1"/>
        <s v="0084" u="1"/>
        <s v="0145" u="1"/>
        <s v="0206" u="1"/>
        <s v="0094" u="1"/>
        <s v="0155" u="1"/>
        <s v="0216" u="1"/>
        <s v="0165" u="1"/>
        <s v="0226" u="1"/>
        <s v="0175" u="1"/>
        <s v="0236" u="1"/>
        <s v="0185" u="1"/>
        <s v="0246" u="1"/>
        <s v="0195" u="1"/>
        <s v="0100" u="1"/>
        <s v="0110" u="1"/>
        <s v="0120" u="1"/>
        <s v="0130" u="1"/>
        <s v="0140" u="1"/>
        <s v="0201" u="1"/>
        <s v="0035" u="1"/>
        <s v="0150" u="1"/>
        <s v="0211" u="1"/>
        <s v="0045" u="1"/>
        <s v="0106" u="1"/>
        <s v="0160" u="1"/>
        <s v="0221" u="1"/>
        <s v="0055" u="1"/>
        <s v="0116" u="1"/>
        <s v="0170" u="1"/>
        <s v="0231" u="1"/>
        <s v="0065" u="1"/>
        <s v="0126" u="1"/>
        <s v="0180" u="1"/>
        <s v="0241" u="1"/>
        <s v="0075" u="1"/>
        <s v="0136" u="1"/>
        <s v="0190" u="1"/>
        <s v="0085" u="1"/>
        <s v="0146" u="1"/>
        <s v="0207" u="1"/>
        <s v="0095" u="1"/>
        <s v="0156" u="1"/>
        <s v="0217" u="1"/>
        <s v="0166" u="1"/>
        <s v="0227" u="1"/>
        <s v="0176" u="1"/>
        <s v="0237" u="1"/>
        <s v="0186" u="1"/>
        <s v="0247" u="1"/>
      </sharedItems>
    </cacheField>
    <cacheField name="custom_TermID" numFmtId="0">
      <sharedItems count="8000">
        <s v="S1.0.01:230306_0001"/>
        <s v="S1.0.01:230306_0002"/>
        <s v="S1.0.01:230306_0003"/>
        <s v="S1.0.01:230306_0004"/>
        <s v="S1.0.01:230306_0005"/>
        <s v="S1.0.01:230306_0006"/>
        <s v="S1.0.01:230306_0007"/>
        <s v="S1.0.01:230306_0008"/>
        <s v="S1.0.01:230306_0009"/>
        <s v="S1.0.01:230306_0010"/>
        <s v="S1.0.01:230306_0011"/>
        <s v="S1.0.01:230306_0012"/>
        <s v="S1.0.01:230306_0013"/>
        <s v="S1.0.01:230306_0014"/>
        <s v="S1.0.01:230306_0015"/>
        <s v="S1.0.01:230306_0016"/>
        <s v="S1.0.01:230306_0017"/>
        <s v="S1.0.01:230306_0018"/>
        <s v="S1.0.01:230306_0019"/>
        <s v="S1.0.01:230306_0020"/>
        <s v="S1.0.01:230306_0021"/>
        <s v="S1.0.01:230306_0022"/>
        <s v="S1.0.01:230306_0023"/>
        <s v="S1.0.01:230306_0024"/>
        <s v="S1.0.01:230306_0025"/>
        <s v="S1.0.01:230306_0026"/>
        <s v="S1.0.01:230306_0027"/>
        <s v="S1.0.01:230306_0028"/>
        <s v="S1.0.01:230306_0029"/>
        <s v="S1.0.01:230306_0030"/>
        <s v="S1.0.01:230306_0031"/>
        <s v="S1.0.01:230306_0032"/>
        <s v="S1.0.01:230306_0033"/>
        <s v="S1.0.01:230306_0034"/>
        <s v="BPM:221125_0001" u="1"/>
        <s v="P.3.10.0:220628_0063" u="1"/>
        <s v="C.1.1.0:220701_0003" u="1"/>
        <s v="C.1.1.0:220701_0013" u="1"/>
        <s v="C.1.1.0:220701_0023" u="1"/>
        <s v="C.1.1.0:220701_0033" u="1"/>
        <s v="C.1.1.0:220701_0043" u="1"/>
        <s v="C.1.1.0:220701_0053" u="1"/>
        <s v="C.1.1.0:220701_0063" u="1"/>
        <s v="C.1.1.0:220701_0073" u="1"/>
        <s v="C.1.1.0:220701_0083" u="1"/>
        <s v="C.1.1.0:220701_0093" u="1"/>
        <s v="P.3.10.0:220627_0073" u="1"/>
        <s v="P.3.10.0:220629_0063" u="1"/>
        <s v="P.3.10.0:221101_0027" u="1"/>
        <s v="STG:220615_0010" u="1"/>
        <s v="P.3.10.0:220628_0073" u="1"/>
        <s v="C.1.1.0:220701_0004" u="1"/>
        <s v="P.2.1.0:220602_0010" u="1"/>
        <s v="C.1.1.0:220701_0014" u="1"/>
        <s v="P.2.1.0:220602_0020" u="1"/>
        <s v="C.1.1.0:220701_0024" u="1"/>
        <s v="P.2.1.0:220602_0030" u="1"/>
        <s v="C.1.1.0:220701_0034" u="1"/>
        <s v="P.2.1.0:220602_0040" u="1"/>
        <s v="STG:220615_0011" u="1"/>
        <s v="C.1.1.0:220701_0044" u="1"/>
        <s v="P.2.1.0:220602_0050" u="1"/>
        <s v="C.1.1.0:220701_0054" u="1"/>
        <s v="P.2.1.0:220602_0060" u="1"/>
        <s v="C.1.1.0:220701_0064" u="1"/>
        <s v="P.2.1.0:220602_0070" u="1"/>
        <s v="C.1.1.0:220701_0074" u="1"/>
        <s v="P.2.1.0:220602_0080" u="1"/>
        <s v="C.1.1.0:220701_0084" u="1"/>
        <s v="P.2.1.0:220602_0090" u="1"/>
        <s v="C.1.1.0:220701_0094" u="1"/>
        <s v="P.3.10.0:220629_0073" u="1"/>
        <s v="P.3.10.0:221101_0037" u="1"/>
        <s v="STG:220615_0012" u="1"/>
        <s v="C.4.3.0: 財務分析:221101_0050" u="1"/>
        <s v="P.2.1.0:220602_0001" u="1"/>
        <s v="C.1.1.0:220701_0005" u="1"/>
        <s v="P.2.1.0:220602_0011" u="1"/>
        <s v="C.1.1.0:220701_0015" u="1"/>
        <s v="P.2.1.0:220602_0021" u="1"/>
        <s v="C.1.1.0:220701_0025" u="1"/>
        <s v="P.2.1.0:220602_0031" u="1"/>
        <s v="C.1.1.0:220701_0035" u="1"/>
        <s v="P.2.1.0:220602_0041" u="1"/>
        <s v="STG:220615_0013" u="1"/>
        <s v="C.1.1.0:220701_0045" u="1"/>
        <s v="P.2.1.0:220602_0051" u="1"/>
        <s v="C.1.1.0:220701_0055" u="1"/>
        <s v="P.2.1.0:220602_0061" u="1"/>
        <s v="C.1.1.0:220701_0065" u="1"/>
        <s v="P.2.1.0:220602_0071" u="1"/>
        <s v="P.3.13.0:220602_0001" u="1"/>
        <s v="C.1.1.0:220701_0075" u="1"/>
        <s v="P.2.1.0:220602_0081" u="1"/>
        <s v="P.3.13.0:220602_0101" u="1"/>
        <s v="C.1.1.0:220701_0085" u="1"/>
        <s v="P.2.1.0:220602_0091" u="1"/>
        <s v="C.1.1.0:220701_0095" u="1"/>
        <s v="P.3.10.0:221101_0047" u="1"/>
        <s v="STG:220615_0014" u="1"/>
        <s v="P.2.1.0:220602_0002" u="1"/>
        <s v="C.1.1.0:220701_0006" u="1"/>
        <s v="P.2.1.0:220602_0012" u="1"/>
        <s v="C.1.1.0:220701_0016" u="1"/>
        <s v="P.2.1.0:220602_0022" u="1"/>
        <s v="C.1.1.0:220701_0026" u="1"/>
        <s v="P.2.1.0:220602_0032" u="1"/>
        <s v="C.1.1.0:220701_0036" u="1"/>
        <s v="P.2.1.0:220602_0042" u="1"/>
        <s v="C.4.3.0: 財務分析:221022_0018" u="1"/>
        <s v="STG:220615_0015" u="1"/>
        <s v="C.1.1.0:220701_0046" u="1"/>
        <s v="P.2.1.0:220602_0052" u="1"/>
        <s v="C.1.1.0:220701_0056" u="1"/>
        <s v="P.2.1.0:220602_0062" u="1"/>
        <s v="C.1.1.0:220701_0066" u="1"/>
        <s v="P.2.1.0:220602_0072" u="1"/>
        <s v="P.3.13.0:220602_0011" u="1"/>
        <s v="C.1.1.0:220701_0076" u="1"/>
        <s v="P.2.1.0:220602_0082" u="1"/>
        <s v="C.1.1.0:220701_0086" u="1"/>
        <s v="P.2.1.0:220602_0092" u="1"/>
        <s v="C.1.1.0:220701_0096" u="1"/>
        <s v="C.4.3.0: 財務分析:220628_0068" u="1"/>
        <s v="P.3.10.0:221101_0057" u="1"/>
        <s v="QAM:221029_0020" u="1"/>
        <s v="P.3.5.0:220629_0010" u="1"/>
        <s v="P.3.5.0:220629_0020" u="1"/>
        <s v="P.3.5.0:220629_0030" u="1"/>
        <s v="P.3.5.0:220629_0040" u="1"/>
        <s v="STG:220615_0016" u="1"/>
        <s v="QAM:221029_0021" u="1"/>
        <s v="P.2.1.0:220602_0003" u="1"/>
        <s v="C.1.1.0:220701_0007" u="1"/>
        <s v="P.2.1.0:220602_0013" u="1"/>
        <s v="C.1.1.0:220701_0017" u="1"/>
        <s v="P.2.1.0:220602_0023" u="1"/>
        <s v="C.1.1.0:220701_0027" u="1"/>
        <s v="P.2.1.0:220602_0033" u="1"/>
        <s v="C.1.1.0:220701_0037" u="1"/>
        <s v="P.2.1.0:220602_0043" u="1"/>
        <s v="C.1.1.0:220701_0047" u="1"/>
        <s v="P.2.1.0:220602_0053" u="1"/>
        <s v="C.1.1.0:220701_0057" u="1"/>
        <s v="P.2.1.0:220602_0063" u="1"/>
        <s v="C.1.1.0:220701_0067" u="1"/>
        <s v="P.2.1.0:220602_0073" u="1"/>
        <s v="P.3.13.0:220602_0021" u="1"/>
        <s v="C.1.1.0:220701_0077" u="1"/>
        <s v="P.2.1.0:220602_0083" u="1"/>
        <s v="C.1.1.0:220701_0087" u="1"/>
        <s v="P.2.1.0:220602_0093" u="1"/>
        <s v="C.1.1.0:220701_0097" u="1"/>
        <s v="P.3.10.0:221101_0067" u="1"/>
        <s v="P.3.5.0:220629_0001" u="1"/>
        <s v="C.4.3.0: 財務分析:220607_0003" u="1"/>
        <s v="QAM:221029_0022" u="1"/>
        <s v="P.3.5.0:220629_0011" u="1"/>
        <s v="C.4.3.0: 財務分析:220701_0033" u="1"/>
        <s v="P.3.5.0:220629_0021" u="1"/>
        <s v="P.3.5.0:220629_0031" u="1"/>
        <s v="P.3.5.0:220629_0041" u="1"/>
        <s v="P.3.13.0:220607_0001" u="1"/>
        <s v="P.3.13.0:220607_0101" u="1"/>
        <s v="P.3.13.0:220610_0003" u="1"/>
        <s v="QAM:221029_0023" u="1"/>
        <s v="P.3.13.0:220610_0103" u="1"/>
        <s v="C.1.1.0:220701_0008" u="1"/>
        <s v="C.1.1.0:220701_0018" u="1"/>
        <s v="C.1.1.0:220701_0028" u="1"/>
        <s v="C.1.1.0:220701_0038" u="1"/>
        <s v="C.1.1.0:220701_0048" u="1"/>
        <s v="C.1.1.0:220701_0058" u="1"/>
        <s v="C.1.1.0:220701_0068" u="1"/>
        <s v="P.3.13.0:220602_0031" u="1"/>
        <s v="C.1.1.0:220701_0078" u="1"/>
        <s v="C.1.1.0:220701_0088" u="1"/>
        <s v="C.1.1.0:220701_0098" u="1"/>
        <s v="P.3.10.0:221101_0077" u="1"/>
        <s v="P.3.5.0:220629_0002" u="1"/>
        <s v="C.4.3.0: 財務分析:220615_0013" u="1"/>
        <s v="QAM:221029_0024" u="1"/>
        <s v="P.3.5.0:220629_0012" u="1"/>
        <s v="P.3.5.0:220629_0022" u="1"/>
        <s v="P.3.5.0:220629_0032" u="1"/>
        <s v="C.4.3.0: 財務分析:221101_0064" u="1"/>
        <s v="P.3.5.0:220629_0042" u="1"/>
        <s v="C.4.3.0: 財務分析:221022_0052" u="1"/>
        <s v="P.3.13.0:220607_0011" u="1"/>
        <s v="P.3.13.0:220609_0001" u="1"/>
        <s v="P.3.13.0:220609_0101" u="1"/>
        <s v="P.3.13.0:220610_0013" u="1"/>
        <s v="QAM:221029_0025" u="1"/>
        <s v="C.1.1.0:220701_0009" u="1"/>
        <s v="C.1.1.0:220701_0019" u="1"/>
        <s v="C.1.1.0:220701_0029" u="1"/>
        <s v="C.1.1.0:220701_0039" u="1"/>
        <s v="C.1.1.0:220701_0049" u="1"/>
        <s v="C.1.1.0:220701_0059" u="1"/>
        <s v="C.1.1.0:220701_0069" u="1"/>
        <s v="P.3.13.0:220602_0041" u="1"/>
        <s v="C.1.1.0:220701_0079" u="1"/>
        <s v="C.1.1.0:220701_0089" u="1"/>
        <s v="C.1.1.0:220701_0099" u="1"/>
        <s v="P.3.10.0:221101_0087" u="1"/>
        <s v="P.3.5.0:220629_0003" u="1"/>
        <s v="C.4.3.0: 財務分析:220627_0003" u="1"/>
        <s v="QAM:221029_0026" u="1"/>
        <s v="P.3.5.0:220629_0013" u="1"/>
        <s v="P.3.5.0:220629_0023" u="1"/>
        <s v="P.3.5.0:220629_0033" u="1"/>
        <s v="P.3.5.0:220629_0043" u="1"/>
        <s v="P.3.13.0:220607_0021" u="1"/>
        <s v="P.3.13.0:220609_0011" u="1"/>
        <s v="P.3.13.0:220610_0023" u="1"/>
        <s v="P.3.13.0:220614_0003" u="1"/>
        <s v="QAM:221029_0027" u="1"/>
        <s v="P.3.13.0:220614_0103" u="1"/>
        <s v="P.3.13.0:220602_0051" u="1"/>
        <s v="P.3.5.0:220629_0004" u="1"/>
        <s v="P.3.13.0:220615_0003" u="1"/>
        <s v="QAM:221029_0028" u="1"/>
        <s v="P.3.5.0:220629_0014" u="1"/>
        <s v="P.3.5.0:220629_0024" u="1"/>
        <s v="P.3.5.0:220629_0034" u="1"/>
        <s v="P.3.5.0:220629_0044" u="1"/>
        <s v="P.3.13.0:220607_0031" u="1"/>
        <s v="P.3.13.0:220609_0021" u="1"/>
        <s v="P.3.13.0:220610_0033" u="1"/>
        <s v="P.3.13.0:220614_0013" u="1"/>
        <s v="P.3.13.0:220616_0003" u="1"/>
        <s v="QAM:221029_0029" u="1"/>
        <s v="P.3.13.0:220616_0103" u="1"/>
        <s v="STG:220627_0020" u="1"/>
        <s v="STG:220629_0010" u="1"/>
        <s v="P.3.13.0:220602_0061" u="1"/>
        <s v="C.4.3.0: 財務分析:220607_0017" u="1"/>
        <s v="C.4.3.0: 財務分析:220609_0007" u="1"/>
        <s v="C.4.3.0: 財務分析:220701_0047" u="1"/>
        <s v="FIN:220701_0010" u="1"/>
        <s v="P.3.5.0:220629_0005" u="1"/>
        <s v="P.3.13.0:220615_0013" u="1"/>
        <s v="P.3.5.0:220629_0015" u="1"/>
        <s v="P.3.5.0:220629_0025" u="1"/>
        <s v="P.3.5.0:220629_0035" u="1"/>
        <s v="P.3.5.0:220629_0045" u="1"/>
        <s v="STG:220627_0021" u="1"/>
        <s v="STG:220629_0011" u="1"/>
        <s v="P.3.13.0:220607_0041" u="1"/>
        <s v="P.3.13.0:220609_0031" u="1"/>
        <s v="FIN:220701_0011" u="1"/>
        <s v="P.3.13.0:220610_0043" u="1"/>
        <s v="P.3.13.0:220614_0023" u="1"/>
        <s v="P.3.13.0:220616_0013" u="1"/>
        <s v="STG:220627_0022" u="1"/>
        <s v="STG:220629_0012" u="1"/>
        <s v="P.3.13.0:220602_0071" u="1"/>
        <s v="C.4.3.0: 財務分析:220615_0027" u="1"/>
        <s v="FIN:220701_0012" u="1"/>
        <s v="C.4.3.0: 財務分析:221022_0066" u="1"/>
        <s v="P.3.5.0:220629_0006" u="1"/>
        <s v="P.3.13.0:220615_0023" u="1"/>
        <s v="P.3.5.0:220629_0016" u="1"/>
        <s v="P.3.13.0:220615_0123" u="1"/>
        <s v="P.3.5.0:220629_0026" u="1"/>
        <s v="P.3.5.0:220629_0036" u="1"/>
        <s v="STG:220627_0023" u="1"/>
        <s v="STG:220629_0013" u="1"/>
        <s v="P.3.13.0:220607_0051" u="1"/>
        <s v="P.3.13.0:220609_0041" u="1"/>
        <s v="P.3.13.0:220622_0005" u="1"/>
        <s v="P.3.13.0:220622_0105" u="1"/>
        <s v="FIN:220701_0013" u="1"/>
        <s v="P.3.13.0:220610_0053" u="1"/>
        <s v="P.3.13.0:220614_0033" u="1"/>
        <s v="P.3.13.0:220616_0023" u="1"/>
        <s v="STG:220627_0024" u="1"/>
        <s v="STG:220629_0014" u="1"/>
        <s v="C.4.3.0: 財務分析:220627_0017" u="1"/>
        <s v="C.4.3.0: 財務分析:220629_0007" u="1"/>
        <s v="FIN:220701_0014" u="1"/>
        <s v="P.3.5.0:220629_0007" u="1"/>
        <s v="P.3.13.0:220615_0033" u="1"/>
        <s v="P.3.5.0:220629_0017" u="1"/>
        <s v="P.3.13.0:220615_0133" u="1"/>
        <s v="P.3.5.0:220629_0027" u="1"/>
        <s v="C.4.2.0: 生產力:220609_0012" u="1"/>
        <s v="P.3.5.0:220629_0037" u="1"/>
        <s v="C.4.2.0: 生產力:220629_0012" u="1"/>
        <s v="C.4.3.0: 財務分析:221101_0001" u="1"/>
        <s v="STG:220627_0025" u="1"/>
        <s v="STG:220629_0015" u="1"/>
        <s v="P.3.13.0:220622_0015" u="1"/>
        <s v="C.4.3.0: 財務分析:220607_0051" u="1"/>
        <s v="C.4.3.0: 財務分析:220609_0041" u="1"/>
        <s v="FIN:220701_0015" u="1"/>
        <s v="P.3.13.0:220610_0063" u="1"/>
        <s v="P.3.13.0:220614_0043" u="1"/>
        <s v="P.3.13.0:220616_0033" u="1"/>
        <s v="STG:220627_0026" u="1"/>
        <s v="STG:220629_0016" u="1"/>
        <s v="FIN:220701_0016" u="1"/>
        <s v="P.3.5.0:220629_0008" u="1"/>
        <s v="P.3.13.0:220615_0043" u="1"/>
        <s v="P.3.5.0:220629_0018" u="1"/>
        <s v="P.3.5.0:220629_0028" u="1"/>
        <s v="P.3.5.0:220629_0038" u="1"/>
        <s v="STG:220627_0027" u="1"/>
        <s v="STG:220629_0017" u="1"/>
        <s v="P.3.13.0:220622_0025" u="1"/>
        <s v="C.4.3.0: 財務分析:220615_0061" u="1"/>
        <s v="FIN:220615_0010" u="1"/>
        <s v="FIN:220701_0017" u="1"/>
        <s v="P.3.13.0:220610_0073" u="1"/>
        <s v="P.3.13.0:220614_0053" u="1"/>
        <s v="P.3.13.0:220616_0043" u="1"/>
        <s v="STG:220627_0028" u="1"/>
        <s v="STG:220629_0018" u="1"/>
        <s v="P.3.13.0:220627_0005" u="1"/>
        <s v="P.3.13.0:220627_0105" u="1"/>
        <s v="FIN:220615_0011" u="1"/>
        <s v="FIN:220701_0018" u="1"/>
        <s v="P.3.5.0:220629_0009" u="1"/>
        <s v="P.3.13.0:220615_0053" u="1"/>
        <s v="P.3.13.0:220630_0007" u="1"/>
        <s v="P.3.5.0:220629_0019" u="1"/>
        <s v="P.3.13.0:220630_0107" u="1"/>
        <s v="P.3.5.0:220629_0029" u="1"/>
        <s v="P.3.5.0:220629_0039" u="1"/>
        <s v="STG:220627_0029" u="1"/>
        <s v="STG:220629_0019" u="1"/>
        <s v="P.3.13.0:220622_0035" u="1"/>
        <s v="P.3.13.0:220628_0005" u="1"/>
        <s v="P.3.13.0:220628_0105" u="1"/>
        <s v="C.4.3.0: 財務分析:220627_0051" u="1"/>
        <s v="C.4.3.0: 財務分析:220629_0041" u="1"/>
        <s v="FIN:220615_0012" u="1"/>
        <s v="FIN:220701_0019" u="1"/>
        <s v="P.3.13.0:220610_0083" u="1"/>
        <s v="P.3.13.0:220614_0063" u="1"/>
        <s v="P.3.13.0:220616_0053" u="1"/>
        <s v="P.3.13.0:220627_0015" u="1"/>
        <s v="P.3.13.0:220629_0005" u="1"/>
        <s v="P.3.13.0:220629_0105" u="1"/>
        <s v="FIN:220615_0013" u="1"/>
        <s v="P.3.13.0:220615_0063" u="1"/>
        <s v="P.3.13.0:220630_0017" u="1"/>
        <s v="P.3.13.0:220622_0045" u="1"/>
        <s v="P.3.13.0:220628_0015" u="1"/>
        <s v="FIN:220615_0014" u="1"/>
        <s v="P.3.13.0:220701_0044" u="1"/>
        <s v="P.3.13.0:220610_0093" u="1"/>
        <s v="P.3.13.0:220614_0073" u="1"/>
        <s v="P.3.13.0:220616_0063" u="1"/>
        <s v="P.3.9.0:221101_0100" u="1"/>
        <s v="P.3.9.0:221101_0110" u="1"/>
        <s v="P.3.9.0:221101_0120" u="1"/>
        <s v="P.3.9.0:221101_0130" u="1"/>
        <s v="P.3.9.0:221101_0140" u="1"/>
        <s v="P.3.9.0:221101_0150" u="1"/>
        <s v="P.3.9.0:221101_0160" u="1"/>
        <s v="P.3.13.0:220627_0025" u="1"/>
        <s v="P.3.13.0:220629_0015" u="1"/>
        <s v="P.3.9.0:221101_0170" u="1"/>
        <s v="FIN:220615_0015" u="1"/>
        <s v="P.3.9.0:221101_0180" u="1"/>
        <s v="FIN:220630_0020" u="1"/>
        <s v="P.3.9.0:221101_0190" u="1"/>
        <s v="C.4.3.0: 財務分析:221101_0015" u="1"/>
        <s v="P.3.13.0:220615_0073" u="1"/>
        <s v="P.3.13.0:220630_0027" u="1"/>
        <s v="C.4.3.0: 財務分析:220607_0065" u="1"/>
        <s v="C.4.3.0: 財務分析:220609_0055" u="1"/>
        <s v="P.3.13.0:220622_0055" u="1"/>
        <s v="P.3.13.0:220628_0025" u="1"/>
        <s v="FIN:220615_0016" u="1"/>
        <s v="FIN:220630_0021" u="1"/>
        <s v="P.3.13.0:220701_0054" u="1"/>
        <s v="P.3.9.0:221101_0101" u="1"/>
        <s v="P.3.9.0:221101_0111" u="1"/>
        <s v="P.3.9.0:221101_0121" u="1"/>
        <s v="P.3.9.0:221101_0131" u="1"/>
        <s v="P.3.9.0:221101_0141" u="1"/>
        <s v="P.3.9.0:221101_0151" u="1"/>
        <s v="P.3.9.0:221101_0161" u="1"/>
        <s v="P.3.13.0:220627_0035" u="1"/>
        <s v="P.3.13.0:220629_0025" u="1"/>
        <s v="P.3.9.0:221101_0171" u="1"/>
        <s v="FIN:220615_0017" u="1"/>
        <s v="P.3.9.0:221101_0181" u="1"/>
        <s v="FIN:220630_0022" u="1"/>
        <s v="P.3.9.0:221101_0191" u="1"/>
        <s v="P.3.13.0:220630_0037" u="1"/>
        <s v="P.2.2.0:221022_0106" u="1"/>
        <s v="P.3.13.0:220622_0065" u="1"/>
        <s v="P.3.13.0:220628_0035" u="1"/>
        <s v="P.2.2.0:221022_0116" u="1"/>
        <s v="FIN:220615_0018" u="1"/>
        <s v="P.2.2.0:221022_0126" u="1"/>
        <s v="FIN:220630_0023" u="1"/>
        <s v="P.2.2.0:221022_0136" u="1"/>
        <s v="P.3.13.0:220701_0064" u="1"/>
        <s v="P.2.1.0:220616_0010" u="1"/>
        <s v="P.2.1.0:220616_0020" u="1"/>
        <s v="P.2.1.0:220616_0030" u="1"/>
        <s v="P.2.1.0:220616_0040" u="1"/>
        <s v="P.2.1.0:220616_0050" u="1"/>
        <s v="P.2.1.0:220616_0060" u="1"/>
        <s v="P.2.1.0:220616_0070" u="1"/>
        <s v="P.3.13.0:220627_0045" u="1"/>
        <s v="P.3.13.0:220629_0035" u="1"/>
        <s v="P.2.1.0:220616_0080" u="1"/>
        <s v="FIN:220615_0019" u="1"/>
        <s v="P.2.1.0:220616_0090" u="1"/>
        <s v="FIN:220630_0024" u="1"/>
        <s v="C.4.2.0: 生產力:221022_0007" u="1"/>
        <s v="P.3.13.0:220630_0047" u="1"/>
        <s v="C.4.3.0: 財務分析:220627_0065" u="1"/>
        <s v="C.4.3.0: 財務分析:220629_0055" u="1"/>
        <s v="P.2.2.0:221022_0107" u="1"/>
        <s v="P.3.13.0:220622_0075" u="1"/>
        <s v="P.3.13.0:220628_0045" u="1"/>
        <s v="P.2.2.0:221022_0117" u="1"/>
        <s v="P.2.2.0:221022_0127" u="1"/>
        <s v="FIN:220630_0025" u="1"/>
        <s v="P.2.2.0:221022_0137" u="1"/>
        <s v="C.4.2.0: 生產力:220701_0005" u="1"/>
        <s v="P.3.13.0:220701_0074" u="1"/>
        <s v="P.2.1.0:220616_0001" u="1"/>
        <s v="P.2.1.0:220616_0011" u="1"/>
        <s v="P.3.9.0:221101_0103" u="1"/>
        <s v="P.2.1.0:220616_0021" u="1"/>
        <s v="P.3.9.0:221101_0113" u="1"/>
        <s v="P.2.1.0:220616_0031" u="1"/>
        <s v="P.3.9.0:221101_0123" u="1"/>
        <s v="P.2.1.0:220616_0041" u="1"/>
        <s v="P.2.1.1:220616_0001" u="1"/>
        <s v="P.3.9.0:221101_0133" u="1"/>
        <s v="P.2.1.0:220616_0051" u="1"/>
        <s v="P.3.9.0:221101_0143" u="1"/>
        <s v="P.2.1.0:220616_0061" u="1"/>
        <s v="P.3.9.0:221101_0153" u="1"/>
        <s v="P.2.1.0:220616_0071" u="1"/>
        <s v="P.3.9.0:221101_0163" u="1"/>
        <s v="P.3.13.0:220627_0055" u="1"/>
        <s v="P.3.13.0:220629_0045" u="1"/>
        <s v="P.2.1.0:220616_0081" u="1"/>
        <s v="P.3.9.0:221101_0173" u="1"/>
        <s v="P.2.1.0:220616_0091" u="1"/>
        <s v="P.3.9.0:221101_0183" u="1"/>
        <s v="FIN:220630_0026" u="1"/>
        <s v="P.3.9.0:221101_0193" u="1"/>
        <s v="P.3.13.0:220630_0057" u="1"/>
        <s v="C.4.3.0: 財務分析:220602_0020" u="1"/>
        <s v="P.2.2.0:221022_0108" u="1"/>
        <s v="P.3.13.0:220622_0085" u="1"/>
        <s v="P.3.13.0:220628_0055" u="1"/>
        <s v="P.2.2.0:221022_0118" u="1"/>
        <s v="P.2.2.0:221022_0128" u="1"/>
        <s v="FIN:220630_0027" u="1"/>
        <s v="P.2.2.0:221022_0138" u="1"/>
        <s v="P.3.13.0:220701_0084" u="1"/>
        <s v="P.2.1.0:220616_0002" u="1"/>
        <s v="P.2.1.0:220616_0012" u="1"/>
        <s v="P.3.9.0:221101_0104" u="1"/>
        <s v="P.2.1.0:220616_0022" u="1"/>
        <s v="P.3.9.0:221101_0114" u="1"/>
        <s v="P.2.1.0:220616_0032" u="1"/>
        <s v="P.3.9.0:221101_0124" u="1"/>
        <s v="C.4.3.0: 財務分析:221101_0029" u="1"/>
        <s v="P.2.1.0:220616_0042" u="1"/>
        <s v="P.3.9.0:221101_0134" u="1"/>
        <s v="P.2.1.0:220616_0052" u="1"/>
        <s v="P.3.9.0:221101_0144" u="1"/>
        <s v="P.2.1.0:220616_0062" u="1"/>
        <s v="P.3.9.0:221101_0154" u="1"/>
        <s v="P.2.1.0:220616_0072" u="1"/>
        <s v="P.3.9.0:221101_0164" u="1"/>
        <s v="P.3.13.0:220627_0065" u="1"/>
        <s v="P.3.13.0:220629_0055" u="1"/>
        <s v="P.2.1.0:220616_0082" u="1"/>
        <s v="P.3.9.0:221101_0174" u="1"/>
        <s v="C.4.3.0: 財務分析:220609_0069" u="1"/>
        <s v="P.2.1.0:220616_0092" u="1"/>
        <s v="P.3.9.0:221101_0184" u="1"/>
        <s v="FIN:220630_0028" u="1"/>
        <s v="P.3.9.0:221101_0194" u="1"/>
        <s v="P.3.13.0:220630_0067" u="1"/>
        <s v="C.4.3.0: 財務分析:220610_0030" u="1"/>
        <s v="C.4.3.0: 財務分析:220614_0010" u="1"/>
        <s v="P.2.2.0:221022_0109" u="1"/>
        <s v="P.3.13.0:220622_0095" u="1"/>
        <s v="P.3.13.0:220628_0065" u="1"/>
        <s v="P.2.2.0:221022_0119" u="1"/>
        <s v="P.2.2.0:221022_0129" u="1"/>
        <s v="FIN:220630_0029" u="1"/>
        <s v="P.2.2.0:221022_0139" u="1"/>
        <s v="C.4.2.0: 生產力:220701_0015" u="1"/>
        <s v="P.3.13.0:220701_0094" u="1"/>
        <s v="P.2.1.0:220616_0003" u="1"/>
        <s v="P.2.1.0:220616_0013" u="1"/>
        <s v="P.3.9.0:221101_0105" u="1"/>
        <s v="P.2.1.0:220616_0023" u="1"/>
        <s v="P.3.9.0:221101_0115" u="1"/>
        <s v="P.2.1.0:220616_0033" u="1"/>
        <s v="P.3.9.0:221101_0125" u="1"/>
        <s v="P.2.1.0:220616_0043" u="1"/>
        <s v="P.3.9.0:221101_0135" u="1"/>
        <s v="P.2.1.0:220616_0053" u="1"/>
        <s v="P.3.9.0:221101_0145" u="1"/>
        <s v="P.2.1.0:220616_0063" u="1"/>
        <s v="P.3.9.0:221101_0155" u="1"/>
        <s v="P.2.1.0:220616_0073" u="1"/>
        <s v="P.3.9.0:221101_0165" u="1"/>
        <s v="P.3.13.0:220627_0075" u="1"/>
        <s v="P.3.13.0:220629_0065" u="1"/>
        <s v="P.2.1.0:220616_0083" u="1"/>
        <s v="P.3.9.0:221101_0175" u="1"/>
        <s v="FIN:220627_0020" u="1"/>
        <s v="FIN:220629_0010" u="1"/>
        <s v="P.2.1.0:220616_0093" u="1"/>
        <s v="P.3.9.0:221101_0185" u="1"/>
        <s v="P.3.9.0:221101_0195" u="1"/>
        <s v="P.3.13.0:220630_0077" u="1"/>
        <s v="C.4.3.0: 財務分析:220622_0020" u="1"/>
        <s v="FIN:220627_0021" u="1"/>
        <s v="FIN:220629_0011" u="1"/>
        <s v="P.2.1.0:220616_0004" u="1"/>
        <s v="P.2.1.0:220616_0014" u="1"/>
        <s v="P.3.9.0:221101_0106" u="1"/>
        <s v="P.2.1.0:220616_0024" u="1"/>
        <s v="P.3.9.0:221101_0116" u="1"/>
        <s v="P.2.1.0:220616_0034" u="1"/>
        <s v="P.3.9.0:221101_0126" u="1"/>
        <s v="P.2.1.0:220616_0044" u="1"/>
        <s v="P.3.9.0:221101_0136" u="1"/>
        <s v="P.2.1.0:220616_0054" u="1"/>
        <s v="P.3.9.0:221101_0146" u="1"/>
        <s v="P.2.1.0:220616_0064" u="1"/>
        <s v="P.3.9.0:221101_0156" u="1"/>
        <s v="P.2.1.0:220616_0074" u="1"/>
        <s v="P.3.9.0:221101_0166" u="1"/>
        <s v="FIN:220602_0067" u="1"/>
        <s v="P.2.1.0:220616_0084" u="1"/>
        <s v="P.3.9.0:221101_0176" u="1"/>
        <s v="C.4.3.0: 財務分析:220629_0069" u="1"/>
        <s v="FIN:220627_0022" u="1"/>
        <s v="FIN:220629_0012" u="1"/>
        <s v="P.2.1.0:220616_0094" u="1"/>
        <s v="P.3.9.0:221101_0186" u="1"/>
        <s v="P.3.9.0:221101_0196" u="1"/>
        <s v="P.3.13.0:220630_0087" u="1"/>
        <s v="C.4.3.0: 財務分析:221101_0063" u="1"/>
        <s v="C.4.3.0: 財務分析:220630_0030" u="1"/>
        <s v="FIN:220602_0068" u="1"/>
        <s v="FIN:220627_0023" u="1"/>
        <s v="FIN:220629_0013" u="1"/>
        <s v="P.2.1.0:220616_0005" u="1"/>
        <s v="P.2.1.0:220616_0015" u="1"/>
        <s v="P.3.9.0:221101_0107" u="1"/>
        <s v="P.2.1.0:220616_0025" u="1"/>
        <s v="P.3.9.0:221101_0117" u="1"/>
        <s v="P.2.1.0:220616_0035" u="1"/>
        <s v="P.3.9.0:221101_0127" u="1"/>
        <s v="P.2.1.0:220616_0045" u="1"/>
        <s v="P.3.9.0:221101_0137" u="1"/>
        <s v="P.2.1.0:220616_0055" u="1"/>
        <s v="P.3.9.0:221101_0147" u="1"/>
        <s v="P.2.1.0:220616_0065" u="1"/>
        <s v="P.3.9.0:221101_0157" u="1"/>
        <s v="P.2.1.0:220616_0075" u="1"/>
        <s v="P.3.9.0:221101_0167" u="1"/>
        <s v="P.2.1.0:220616_0085" u="1"/>
        <s v="P.3.9.0:221101_0177" u="1"/>
        <s v="FIN:220627_0024" u="1"/>
        <s v="FIN:220629_0014" u="1"/>
        <s v="P.2.1.0:220616_0095" u="1"/>
        <s v="P.3.9.0:221101_0187" u="1"/>
        <s v="C.4.3.0: 財務分析:220602_0034" u="1"/>
        <s v="P.3.13.0:220630_0097" u="1"/>
        <s v="FIN:220627_0025" u="1"/>
        <s v="FIN:220629_0015" u="1"/>
        <s v="P.2.1.0:220616_0006" u="1"/>
        <s v="P.2.1.0:220616_0016" u="1"/>
        <s v="P.3.9.0:221101_0108" u="1"/>
        <s v="P.2.1.0:220616_0026" u="1"/>
        <s v="P.3.9.0:221101_0118" u="1"/>
        <s v="P.2.1.0:220616_0036" u="1"/>
        <s v="P.3.9.0:221101_0128" u="1"/>
        <s v="P.2.1.0:220616_0046" u="1"/>
        <s v="P.3.9.0:221101_0138" u="1"/>
        <s v="P.2.1.0:220616_0056" u="1"/>
        <s v="P.3.9.0:221101_0148" u="1"/>
        <s v="P.2.1.0:220616_0066" u="1"/>
        <s v="P.3.9.0:221101_0158" u="1"/>
        <s v="P.2.1.0:220616_0076" u="1"/>
        <s v="P.3.9.0:221101_0168" u="1"/>
        <s v="P.2.1.0:220616_0086" u="1"/>
        <s v="P.3.9.0:221101_0178" u="1"/>
        <s v="FIN:220627_0026" u="1"/>
        <s v="FIN:220629_0016" u="1"/>
        <s v="P.2.1.0:220616_0096" u="1"/>
        <s v="P.3.9.0:221101_0188" u="1"/>
        <s v="C.4.3.0: 財務分析:220610_0044" u="1"/>
        <s v="C.4.3.0: 財務分析:220614_0024" u="1"/>
        <s v="C.4.3.0: 財務分析:220616_0014" u="1"/>
        <s v="C.4.3.0: 財務分析:221029_0023" u="1"/>
        <s v="FIN:220627_0027" u="1"/>
        <s v="FIN:220629_0017" u="1"/>
        <s v="P.2.1.0:220616_0007" u="1"/>
        <s v="P.2.1.0:220616_0017" u="1"/>
        <s v="P.3.9.0:221101_0109" u="1"/>
        <s v="P.2.1.0:220616_0027" u="1"/>
        <s v="P.3.9.0:221101_0119" u="1"/>
        <s v="P.3.10.0:220701_0003" u="1"/>
        <s v="P.2.1.0:220616_0037" u="1"/>
        <s v="P.3.9.0:221101_0129" u="1"/>
        <s v="P.2.1.0:220616_0047" u="1"/>
        <s v="P.3.9.0:221101_0139" u="1"/>
        <s v="P.2.1.0:220616_0057" u="1"/>
        <s v="P.3.9.0:221101_0149" u="1"/>
        <s v="P.2.1.0:220616_0067" u="1"/>
        <s v="P.3.9.0:221101_0159" u="1"/>
        <s v="P.2.1.0:220616_0077" u="1"/>
        <s v="P.3.9.0:221101_0169" u="1"/>
        <s v="P.2.1.0:220616_0087" u="1"/>
        <s v="P.3.9.0:221101_0179" u="1"/>
        <s v="FIN:220627_0028" u="1"/>
        <s v="FIN:220629_0018" u="1"/>
        <s v="P.2.1.0:220616_0097" u="1"/>
        <s v="P.3.9.0:221101_0189" u="1"/>
        <s v="C.4.3.0: 財務分析:220622_0034" u="1"/>
        <s v="C.4.3.0: 財務分析:220628_0004" u="1"/>
        <s v="PNC:221022_0030" u="1"/>
        <s v="FIN:220627_0029" u="1"/>
        <s v="FIN:220629_0019" u="1"/>
        <s v="P.3.10.0:220701_0013" u="1"/>
        <s v="PNC:221022_0031" u="1"/>
        <s v="C.4.3.0: 財務分析:220630_0044" u="1"/>
        <s v="PNC:221022_0032" u="1"/>
        <s v="P.3.10.0:220609_0060" u="1"/>
        <s v="PNC:221101_0050" u="1"/>
        <s v="P.3.10.0:220701_0023" u="1"/>
        <s v="PNC:221022_0033" u="1"/>
        <s v="C.4.3.0: 財務分析:220602_0048" u="1"/>
        <s v="PNC:221101_0051" u="1"/>
        <s v="PNC:221022_0034" u="1"/>
        <s v="PNC:221101_0052" u="1"/>
        <s v="P.3.10.0:220701_0033" u="1"/>
        <s v="PNC:221022_0035" u="1"/>
        <s v="C.4.3.0: 財務分析:220610_0058" u="1"/>
        <s v="C.4.3.0: 財務分析:220614_0038" u="1"/>
        <s v="C.4.3.0: 財務分析:220616_0028" u="1"/>
        <s v="C.4.3.0: 財務分析:221029_0037" u="1"/>
        <s v="PNC:221101_0053" u="1"/>
        <s v="PNC:221022_0036" u="1"/>
        <s v="FIN:221101_0060" u="1"/>
        <s v="PNC:221101_0054" u="1"/>
        <s v="PNC:221022_0037" u="1"/>
        <s v="C.4.3.0: 財務分析:220622_0048" u="1"/>
        <s v="C.4.3.0: 財務分析:220628_0018" u="1"/>
        <s v="FIN:221101_0061" u="1"/>
        <s v="PNC:221101_0055" u="1"/>
        <s v="PNC:221022_0038" u="1"/>
        <s v="FIN:221101_0062" u="1"/>
        <s v="PNC:221101_0056" u="1"/>
        <s v="PNC:221022_0039" u="1"/>
        <s v="C.4.3.0: 財務分析:220630_0058" u="1"/>
        <s v="FIN:221101_0063" u="1"/>
        <s v="PNC:221101_0057" u="1"/>
        <s v="C.4.3.0: 財務分析:220616_0062" u="1"/>
        <s v="FIN:221101_0064" u="1"/>
        <s v="PNC:221101_0058" u="1"/>
        <s v="C.4.3.0: 財務分析:221101_0014" u="1"/>
        <s v="FIN:221101_0065" u="1"/>
        <s v="C.4.3.0: 財務分析:221022_0002" u="1"/>
        <s v="PNC:221101_0059" u="1"/>
        <s v="P.3.10.0:220615_0092" u="1"/>
        <s v="C.4.3.0: 財務分析:220628_0052" u="1"/>
        <s v="BPM:221124_0001" u="1"/>
        <s v="FIN:221101_0066" u="1"/>
        <s v="P.3.10.0:221022_0009" u="1"/>
        <s v="P.3.10.0:221101_0008" u="1"/>
        <s v="FIN:221101_0067" u="1"/>
        <s v="STG:220610_0030" u="1"/>
        <s v="STG:220614_0010" u="1"/>
        <s v="FIN:221101_0068" u="1"/>
        <s v="STG:220610_0031" u="1"/>
        <s v="STG:220614_0011" u="1"/>
        <s v="STG:220616_0001" u="1"/>
        <s v="P.3.10.0:221022_0019" u="1"/>
        <s v="P.3.10.0:221101_0018" u="1"/>
        <s v="BPM:221207_0001" u="1"/>
        <s v="STG:220614_0012" u="1"/>
        <s v="STG:220616_0002" u="1"/>
        <s v="STG:220614_0013" u="1"/>
        <s v="STG:220616_0003" u="1"/>
        <s v="P.3.10.0:221022_0029" u="1"/>
        <s v="P.3.10.0:221101_0028" u="1"/>
        <s v="STG:220614_0014" u="1"/>
        <s v="STG:220616_0004" u="1"/>
        <s v="C.4.3.0: 財務分析:221101_0028" u="1"/>
        <s v="C.4.3.0: 財務分析:221022_0016" u="1"/>
        <s v="P.3.10.0:221022_0039" u="1"/>
        <s v="P.3.10.0:221101_0038" u="1"/>
        <s v="C.4.3.0: 財務分析:220628_0066" u="1"/>
        <s v="QAM:221022_0050" u="1"/>
        <s v="P.3.10.0:221029_0009" u="1"/>
        <s v="STG:221101_0001" u="1"/>
        <s v="QAM:221022_0051" u="1"/>
        <s v="P.3.10.0:221022_0049" u="1"/>
        <s v="P.3.10.0:221101_0048" u="1"/>
        <s v="STG:221101_0002" u="1"/>
        <s v="C.4.3.0: 財務分析:220607_0001" u="1"/>
        <s v="QAM:221022_0052" u="1"/>
        <s v="C.4.3.0: 財務分析:220701_0031" u="1"/>
        <s v="P.3.10.0:221029_0019" u="1"/>
        <s v="C.1.2.0: 投資併購管理:221022_0003" u="1"/>
        <s v="FIN:220602_0001" u="1"/>
        <s v="C.1.2.0: 投資併購管理:221022_0013" u="1"/>
        <s v="STG:221101_0003" u="1"/>
        <s v="QAM:221101_0070" u="1"/>
        <s v="QAM:221022_0053" u="1"/>
        <s v="C.1.2.0: 投資併購管理:221022_0023" u="1"/>
        <s v="C.1.2.0: 投資併購管理:221022_0033" u="1"/>
        <s v="P.3.10.0:221022_0059" u="1"/>
        <s v="C.1.2.0: 投資併購管理:221029_0003" u="1"/>
        <s v="FIN:220602_0002" u="1"/>
        <s v="P.3.10.0:221101_0058" u="1"/>
        <s v="C.1.2.0: 投資併購管理:221029_0013" u="1"/>
        <s v="STG:221101_0004" u="1"/>
        <s v="C.1.2.0: 投資併購管理:221029_0023" u="1"/>
        <s v="C.4.3.0: 財務分析:220615_0011" u="1"/>
        <s v="QAM:221022_0054" u="1"/>
        <s v="C.4.3.0: 財務分析:221101_0062" u="1"/>
        <s v="C.1.2.0: 投資併購管理:221029_0033" u="1"/>
        <s v="STG:220607_0030" u="1"/>
        <s v="STG:220609_0020" u="1"/>
        <s v="P.3.10.0:221029_0029" u="1"/>
        <s v="C.4.3.0: 財務分析:221022_0050" u="1"/>
        <s v="FIN:220602_0003" u="1"/>
        <s v="STG:221101_0005" u="1"/>
        <s v="QAM:221022_0055" u="1"/>
        <s v="P.3.9.0:220607_0100" u="1"/>
        <s v="P.3.9.0:220607_0110" u="1"/>
        <s v="P.3.9.0:220627_0010" u="1"/>
        <s v="P.3.9.0:220607_0120" u="1"/>
        <s v="P.3.9.0:220627_0020" u="1"/>
        <s v="P.3.9.0:220607_0130" u="1"/>
        <s v="P.3.9.0:220627_0030" u="1"/>
        <s v="STG:220607_0031" u="1"/>
        <s v="STG:220609_0021" u="1"/>
        <s v="P.3.9.0:220607_0140" u="1"/>
        <s v="P.3.9.0:220627_0040" u="1"/>
        <s v="P.3.9.0:220607_0150" u="1"/>
        <s v="P.3.9.0:220627_0050" u="1"/>
        <s v="P.3.10.0:221022_0069" u="1"/>
        <s v="P.3.9.0:220607_0160" u="1"/>
        <s v="P.3.9.0:220627_0060" u="1"/>
        <s v="P.3.9.0:220627_0070" u="1"/>
        <s v="P.3.9.0:220627_0080" u="1"/>
        <s v="FIN:220602_0004" u="1"/>
        <s v="P.3.9.0:220627_0090" u="1"/>
        <s v="P.3.10.0:221101_0068" u="1"/>
        <s v="STG:221101_0006" u="1"/>
        <s v="C.4.3.0: 財務分析:220627_0001" u="1"/>
        <s v="QAM:221022_0056" u="1"/>
        <s v="STG:220609_0022" u="1"/>
        <s v="P.3.10.0:221029_0039" u="1"/>
        <s v="FIN:220602_0005" u="1"/>
        <s v="STG:221101_0007" u="1"/>
        <s v="QAM:221022_0057" u="1"/>
        <s v="P.3.9.0:220607_0101" u="1"/>
        <s v="P.3.9.0:220627_0001" u="1"/>
        <s v="P.3.9.0:220607_0111" u="1"/>
        <s v="P.3.9.0:220627_0011" u="1"/>
        <s v="P.3.9.0:220607_0121" u="1"/>
        <s v="P.3.9.0:220627_0021" u="1"/>
        <s v="P.3.9.0:220607_0131" u="1"/>
        <s v="P.3.9.0:220627_0031" u="1"/>
        <s v="STG:220609_0023" u="1"/>
        <s v="P.3.9.0:220607_0141" u="1"/>
        <s v="P.3.9.0:220627_0041" u="1"/>
        <s v="P.3.9.0:220607_0151" u="1"/>
        <s v="P.3.9.0:220627_0051" u="1"/>
        <s v="P.3.10.0:221022_0079" u="1"/>
        <s v="P.3.9.0:220627_0061" u="1"/>
        <s v="P.3.9.0:220627_0071" u="1"/>
        <s v="P.3.9.0:220627_0081" u="1"/>
        <s v="FIN:220602_0006" u="1"/>
        <s v="P.3.9.0:220627_0091" u="1"/>
        <s v="P.3.10.0:221101_0078" u="1"/>
        <s v="STG:221101_0008" u="1"/>
        <s v="QAM:221022_0058" u="1"/>
        <s v="STG:220609_0024" u="1"/>
        <s v="P.3.10.0:221029_0049" u="1"/>
        <s v="FIN:220602_0007" u="1"/>
        <s v="STG:221101_0009" u="1"/>
        <s v="QAM:221022_0059" u="1"/>
        <s v="P.3.9.0:220607_0102" u="1"/>
        <s v="P.3.9.0:220627_0002" u="1"/>
        <s v="P.3.9.0:220607_0112" u="1"/>
        <s v="P.3.9.0:220627_0012" u="1"/>
        <s v="P.3.9.0:220607_0122" u="1"/>
        <s v="P.3.9.0:220627_0022" u="1"/>
        <s v="P.3.9.0:220607_0132" u="1"/>
        <s v="P.3.9.0:220627_0032" u="1"/>
        <s v="STG:220609_0025" u="1"/>
        <s v="P.3.9.0:220607_0142" u="1"/>
        <s v="P.3.9.0:220627_0042" u="1"/>
        <s v="STG:220628_0010" u="1"/>
        <s v="P.3.9.0:220607_0152" u="1"/>
        <s v="P.3.9.0:220627_0052" u="1"/>
        <s v="P.3.9.0:220627_0062" u="1"/>
        <s v="P.3.9.0:220627_0072" u="1"/>
        <s v="C.4.3.0: 財務分析:220607_0015" u="1"/>
        <s v="C.4.3.0: 財務分析:220609_0005" u="1"/>
        <s v="P.3.9.0:220627_0082" u="1"/>
        <s v="C.4.3.0: 財務分析:220701_0045" u="1"/>
        <s v="FIN:220602_0008" u="1"/>
        <s v="P.3.9.0:220627_0092" u="1"/>
        <s v="P.3.10.0:221101_0088" u="1"/>
        <s v="STG:220609_0026" u="1"/>
        <s v="STG:220628_0011" u="1"/>
        <s v="P.3.10.0:221029_0059" u="1"/>
        <s v="C.1.2.0: 投資併購管理:221022_0004" u="1"/>
        <s v="FIN:220602_0009" u="1"/>
        <s v="C.1.2.0: 投資併購管理:221022_0014" u="1"/>
        <s v="P.3.9.0:220607_0103" u="1"/>
        <s v="P.3.9.0:220627_0003" u="1"/>
        <s v="C.1.2.0: 投資併購管理:221022_0024" u="1"/>
        <s v="P.3.9.0:220607_0113" u="1"/>
        <s v="P.3.9.0:220627_0013" u="1"/>
        <s v="P.3.9.0:220607_0123" u="1"/>
        <s v="P.3.9.0:220627_0023" u="1"/>
        <s v="P.3.9.0:220607_0133" u="1"/>
        <s v="P.3.9.0:220627_0033" u="1"/>
        <s v="STG:220609_0027" u="1"/>
        <s v="P.3.9.0:220607_0143" u="1"/>
        <s v="P.3.9.0:220627_0043" u="1"/>
        <s v="C.1.2.0: 投資併購管理:221022_0034" u="1"/>
        <s v="STG:220628_0012" u="1"/>
        <s v="P.3.9.0:220607_0153" u="1"/>
        <s v="P.3.9.0:220627_0053" u="1"/>
        <s v="P.3.9.0:220627_0063" u="1"/>
        <s v="C.1.2.0: 投資併購管理:221029_0004" u="1"/>
        <s v="P.3.9.0:220627_0073" u="1"/>
        <s v="C.4.3.0: 財務分析:220615_0025" u="1"/>
        <s v="P.3.9.0:220627_0083" u="1"/>
        <s v="P.3.9.0:220627_0093" u="1"/>
        <s v="C.1.2.0: 投資併購管理:221029_0014" u="1"/>
        <s v="C.4.3.0: 財務分析:221022_0064" u="1"/>
        <s v="C.1.2.0: 投資併購管理:221029_0024" u="1"/>
        <s v="C.1.2.0: 投資併購管理:221029_0034" u="1"/>
        <s v="STG:220609_0028" u="1"/>
        <s v="STG:220628_0013" u="1"/>
        <s v="P.3.10.0:221029_0069" u="1"/>
        <s v="P.2.2.0:220628_0100" u="1"/>
        <s v="P.2.2.0:220628_0110" u="1"/>
        <s v="P.2.2.0:220628_0120" u="1"/>
        <s v="P.3.9.0:220607_0104" u="1"/>
        <s v="P.3.9.0:220627_0004" u="1"/>
        <s v="P.3.9.0:220607_0114" u="1"/>
        <s v="P.3.9.0:220627_0014" u="1"/>
        <s v="P.3.9.0:220607_0124" u="1"/>
        <s v="P.3.9.0:220627_0024" u="1"/>
        <s v="C.4.2.0: 生產力:221022_0002" u="1"/>
        <s v="P.3.9.0:220607_0134" u="1"/>
        <s v="P.3.9.0:220627_0034" u="1"/>
        <s v="STG:220609_0029" u="1"/>
        <s v="P.3.9.0:220607_0144" u="1"/>
        <s v="P.3.9.0:220627_0044" u="1"/>
        <s v="STG:220628_0014" u="1"/>
        <s v="P.3.9.0:220607_0154" u="1"/>
        <s v="P.3.9.0:220627_0054" u="1"/>
        <s v="P.3.9.0:220627_0064" u="1"/>
        <s v="P.3.9.0:220627_0074" u="1"/>
        <s v="C.4.3.0: 財務分析:220627_0015" u="1"/>
        <s v="C.4.3.0: 財務分析:220629_0005" u="1"/>
        <s v="P.3.9.0:220627_0084" u="1"/>
        <s v="P.3.9.0:220627_0094" u="1"/>
        <s v="STG:220628_0015" u="1"/>
        <s v="P.3.10.0:221029_0079" u="1"/>
        <s v="P.3.9.0:220607_0105" u="1"/>
        <s v="P.3.9.0:220627_0005" u="1"/>
        <s v="P.3.9.0:220607_0115" u="1"/>
        <s v="P.3.9.0:220627_0015" u="1"/>
        <s v="P.3.9.0:220607_0125" u="1"/>
        <s v="P.3.9.0:220627_0025" u="1"/>
        <s v="P.3.9.0:220607_0135" u="1"/>
        <s v="P.3.9.0:220627_0035" u="1"/>
        <s v="P.3.9.0:220607_0145" u="1"/>
        <s v="P.3.9.0:220627_0045" u="1"/>
        <s v="STG:220628_0016" u="1"/>
        <s v="P.3.9.0:220607_0155" u="1"/>
        <s v="P.3.9.0:220627_0055" u="1"/>
        <s v="P.3.9.0:220627_0065" u="1"/>
        <s v="P.3.9.0:220627_0075" u="1"/>
        <s v="P.3.9.0:220627_0085" u="1"/>
        <s v="P.3.9.0:220627_0095" u="1"/>
        <s v="STG:220628_0017" u="1"/>
        <s v="P.3.13.0:220701_0005" u="1"/>
        <s v="FIN:220610_0030" u="1"/>
        <s v="FIN:220614_0010" u="1"/>
        <s v="P.3.13.0:220701_0105" u="1"/>
        <s v="C.4.3.0: 財務分析:220607_0029" u="1"/>
        <s v="C.4.3.0: 財務分析:220609_0019" u="1"/>
        <s v="C.4.3.0: 財務分析:220701_0059" u="1"/>
        <s v="C.4.2.0: 生產力:221022_0012" u="1"/>
        <s v="STG:220628_0018" u="1"/>
        <s v="FIN:220610_0031" u="1"/>
        <s v="FIN:220614_0011" u="1"/>
        <s v="FIN:220616_0001" u="1"/>
        <s v="P.3.13.0:220607_0062" u="1"/>
        <s v="P.3.13.0:220609_0052" u="1"/>
        <s v="P.3.13.0:220701_0015" u="1"/>
        <s v="C.1.2.0: 投資併購管理:221022_0005" u="1"/>
        <s v="FIN:220610_0032" u="1"/>
        <s v="FIN:220614_0012" u="1"/>
        <s v="FIN:220616_0002" u="1"/>
        <s v="C.1.2.0: 投資併購管理:221022_0015" u="1"/>
        <s v="C.4.3.0: 財務分析:220615_0039" u="1"/>
        <s v="C.1.2.0: 投資併購管理:221022_0025" u="1"/>
        <s v="P.3.13.0:220602_0092" u="1"/>
        <s v="C.1.2.0: 投資併購管理:221029_0005" u="1"/>
        <s v="FIN:220610_0033" u="1"/>
        <s v="FIN:220614_0013" u="1"/>
        <s v="FIN:220616_0003" u="1"/>
        <s v="C.1.2.0: 投資併購管理:221029_0015" u="1"/>
        <s v="C.1.2.0: 投資併購管理:221029_0025" u="1"/>
        <s v="P.2.1.0:220607_0010" u="1"/>
        <s v="P.2.1.0:220607_0020" u="1"/>
        <s v="P.2.1.0:220607_0030" u="1"/>
        <s v="P.2.1.0:220607_0040" u="1"/>
        <s v="P.3.13.0:220607_0072" u="1"/>
        <s v="P.3.13.0:220609_0062" u="1"/>
        <s v="P.2.1.0:220607_0050" u="1"/>
        <s v="P.2.1.0:220607_0060" u="1"/>
        <s v="P.2.1.0:220607_0070" u="1"/>
        <s v="P.2.1.0:220607_0080" u="1"/>
        <s v="P.2.1.0:220607_0090" u="1"/>
        <s v="P.3.13.0:220701_0025" u="1"/>
        <s v="FIN:220610_0034" u="1"/>
        <s v="FIN:220614_0014" u="1"/>
        <s v="FIN:220616_0004" u="1"/>
        <s v="C.4.3.0: 財務分析:221029_0070" u="1"/>
        <s v="C.4.3.0: 財務分析:220627_0029" u="1"/>
        <s v="C.4.3.0: 財務分析:220629_0019" u="1"/>
        <s v="FIN:220610_0035" u="1"/>
        <s v="FIN:220614_0015" u="1"/>
        <s v="FIN:220616_0005" u="1"/>
        <s v="C.4.3.0: 財務分析:221101_0013" u="1"/>
        <s v="P.2.1.0:220607_0001" u="1"/>
        <s v="P.2.1.0:220607_0011" u="1"/>
        <s v="C.4.3.0: 財務分析:220607_0063" u="1"/>
        <s v="C.4.3.0: 財務分析:220609_0053" u="1"/>
        <s v="P.2.1.0:220607_0021" u="1"/>
        <s v="P.2.1.0:220607_0031" u="1"/>
        <s v="P.2.1.0:220607_0041" u="1"/>
        <s v="P.3.13.0:220607_0082" u="1"/>
        <s v="P.3.13.0:220609_0072" u="1"/>
        <s v="C.4.2.0: 生產力:220615_0008" u="1"/>
        <s v="P.2.1.0:220607_0051" u="1"/>
        <s v="P.2.1.0:220607_0061" u="1"/>
        <s v="P.2.1.0:220607_0071" u="1"/>
        <s v="P.2.1.0:220607_0081" u="1"/>
        <s v="P.2.1.0:220607_0091" u="1"/>
        <s v="FIN:220610_0036" u="1"/>
        <s v="FIN:220614_0016" u="1"/>
        <s v="FIN:220616_0006" u="1"/>
        <s v="STG:221029_0001" u="1"/>
        <s v="FIN:221101_0001" u="1"/>
        <s v="FIN:220610_0037" u="1"/>
        <s v="FIN:220614_0017" u="1"/>
        <s v="FIN:220616_0007" u="1"/>
        <s v="STG:221029_0002" u="1"/>
        <s v="P.2.1.0:220607_0002" u="1"/>
        <s v="P.2.1.0:220607_0012" u="1"/>
        <s v="FIN:221101_0002" u="1"/>
        <s v="P.2.1.0:220607_0022" u="1"/>
        <s v="P.2.1.0:220607_0032" u="1"/>
        <s v="P.2.1.0:220607_0042" u="1"/>
        <s v="P.3.13.0:220607_0092" u="1"/>
        <s v="P.3.13.0:220609_0082" u="1"/>
        <s v="C.4.2.0: 生產力:220614_0018" u="1"/>
        <s v="C.4.2.0: 生產力:220616_0008" u="1"/>
        <s v="P.2.1.0:220607_0052" u="1"/>
        <s v="P.2.1.0:220607_0062" u="1"/>
        <s v="P.2.1.0:220607_0072" u="1"/>
        <s v="P.2.1.0:220607_0082" u="1"/>
        <s v="P.2.1.0:220607_0092" u="1"/>
        <s v="FIN:220610_0038" u="1"/>
        <s v="FIN:220614_0018" u="1"/>
        <s v="FIN:220616_0008" u="1"/>
        <s v="STG:221029_0003" u="1"/>
        <s v="QAM:221029_0070" u="1"/>
        <s v="FIN:221101_0003" u="1"/>
        <s v="FIN:220610_0039" u="1"/>
        <s v="FIN:220614_0019" u="1"/>
        <s v="FIN:220616_0009" u="1"/>
        <s v="STG:221029_0004" u="1"/>
        <s v="P.2.1.0:220607_0003" u="1"/>
        <s v="P.2.1.0:220607_0013" u="1"/>
        <s v="C.4.3.0: 財務分析:220627_0063" u="1"/>
        <s v="C.4.3.0: 財務分析:220629_0053" u="1"/>
        <s v="FIN:221101_0004" u="1"/>
        <s v="P.2.1.0:220607_0023" u="1"/>
        <s v="P.2.1.0:220607_0033" u="1"/>
        <s v="C.4.2.0: 生產力:220607_0008" u="1"/>
        <s v="P.2.1.0:220607_0043" u="1"/>
        <s v="P.3.13.0:220609_0092" u="1"/>
        <s v="C.4.2.0: 生產力:220615_0018" u="1"/>
        <s v="P.2.1.0:220607_0053" u="1"/>
        <s v="C.4.2.0: 生產力:220627_0008" u="1"/>
        <s v="P.2.1.0:220607_0063" u="1"/>
        <s v="P.2.1.0:220607_0073" u="1"/>
        <s v="P.2.1.0:220607_0083" u="1"/>
        <s v="P.2.1.0:220607_0093" u="1"/>
        <s v="C.1.2.0: 投資併購管理:221022_0006" u="1"/>
        <s v="C.1.2.0: 投資併購管理:221022_0016" u="1"/>
        <s v="STG:221029_0005" u="1"/>
        <s v="C.1.2.0: 投資併購管理:221022_0026" u="1"/>
        <s v="FIN:221101_0005" u="1"/>
        <s v="C.1.2.0: 投資併購管理:221029_0006" u="1"/>
        <s v="P.3.10.0:220602_0001" u="1"/>
        <s v="C.1.2.0: 投資併購管理:221029_0016" u="1"/>
        <s v="P.3.13.0:220615_0084" u="1"/>
        <s v="STG:221029_0006" u="1"/>
        <s v="C.1.2.0: 投資併購管理:221029_0026" u="1"/>
        <s v="P.2.1.0:220607_0004" u="1"/>
        <s v="P.2.1.0:220607_0014" u="1"/>
        <s v="FIN:221101_0006" u="1"/>
        <s v="P.2.1.0:220607_0024" u="1"/>
        <s v="P.2.1.0:220607_0034" u="1"/>
        <s v="P.2.1.0:220607_0044" u="1"/>
        <s v="C.4.2.0: 生產力:220616_0018" u="1"/>
        <s v="P.2.1.0:220607_0054" u="1"/>
        <s v="C.4.2.0: 生產力:220628_0008" u="1"/>
        <s v="P.2.1.0:220607_0064" u="1"/>
        <s v="P.2.1.0:220607_0074" u="1"/>
        <s v="P.2.1.0:220607_0084" u="1"/>
        <s v="P.2.1.0:220607_0094" u="1"/>
        <s v="P.3.13.0:220614_0094" u="1"/>
        <s v="P.3.13.0:220616_0084" u="1"/>
        <s v="STG:221029_0007" u="1"/>
        <s v="FIN:221101_0007" u="1"/>
        <s v="C.4.3.0: 財務分析:221101_0027" u="1"/>
        <s v="C.4.3.0: 財務分析:220609_0067" u="1"/>
        <s v="P.3.10.0:220602_0011" u="1"/>
        <s v="P.3.13.0:220615_0094" u="1"/>
        <s v="STG:221029_0008" u="1"/>
        <s v="P.2.1.0:220607_0005" u="1"/>
        <s v="P.2.1.0:220607_0015" u="1"/>
        <s v="FIN:221101_0008" u="1"/>
        <s v="P.2.1.0:220607_0025" u="1"/>
        <s v="P.2.1.0:220607_0035" u="1"/>
        <s v="C.4.2.0: 生產力:220607_0018" u="1"/>
        <s v="C.4.2.0: 生產力:220609_0008" u="1"/>
        <s v="P.2.1.0:220607_0045" u="1"/>
        <s v="P.2.1.0:220607_0055" u="1"/>
        <s v="P.3.5.0:220614_0010" u="1"/>
        <s v="C.4.2.0: 生產力:220627_0018" u="1"/>
        <s v="C.4.2.0: 生產力:220629_0008" u="1"/>
        <s v="P.2.1.0:220607_0065" u="1"/>
        <s v="P.3.5.0:220614_0020" u="1"/>
        <s v="P.2.1.0:220607_0075" u="1"/>
        <s v="P.3.5.0:220614_0030" u="1"/>
        <s v="P.2.1.0:220607_0085" u="1"/>
        <s v="P.3.5.0:220614_0040" u="1"/>
        <s v="FIN:220607_0034" u="1"/>
        <s v="FIN:220609_0024" u="1"/>
        <s v="P.2.1.0:220607_0095" u="1"/>
        <s v="P.3.13.0:220616_0094" u="1"/>
        <s v="STG:221029_0009" u="1"/>
        <s v="FIN:221101_0009" u="1"/>
        <s v="C.1.1.0:221022_0010" u="1"/>
        <s v="C.1.1.0:221022_0020" u="1"/>
        <s v="C.1.1.0:221022_0030" u="1"/>
        <s v="C.1.1.0:221022_0040" u="1"/>
        <s v="C.1.1.0:221022_0050" u="1"/>
        <s v="FIN:220607_0035" u="1"/>
        <s v="FIN:220609_0025" u="1"/>
        <s v="C.1.1.0:221022_0060" u="1"/>
        <s v="FIN:220622_0040" u="1"/>
        <s v="FIN:220628_0010" u="1"/>
        <s v="C.1.1.0:221022_0070" u="1"/>
        <s v="P.3.10.0:220602_0021" u="1"/>
        <s v="C.1.1.0:221022_0080" u="1"/>
        <s v="C.1.1.0:221022_0090" u="1"/>
        <s v="P.2.1.0:220607_0006" u="1"/>
        <s v="P.2.1.0:220607_0016" u="1"/>
        <s v="P.2.1.0:220607_0026" u="1"/>
        <s v="P.2.1.0:220607_0036" u="1"/>
        <s v="P.2.1.0:220607_0046" u="1"/>
        <s v="P.3.5.0:220614_0001" u="1"/>
        <s v="P.2.1.0:220607_0056" u="1"/>
        <s v="P.3.5.0:220614_0011" u="1"/>
        <s v="C.4.2.0: 生產力:220628_0018" u="1"/>
        <s v="P.2.1.0:220607_0066" u="1"/>
        <s v="P.3.5.0:220614_0021" u="1"/>
        <s v="P.2.1.0:220607_0076" u="1"/>
        <s v="P.3.5.0:220614_0031" u="1"/>
        <s v="P.2.1.0:220607_0086" u="1"/>
        <s v="P.3.5.0:220614_0041" u="1"/>
        <s v="FIN:220607_0036" u="1"/>
        <s v="FIN:220609_0026" u="1"/>
        <s v="P.2.1.0:220607_0096" u="1"/>
        <s v="FIN:220622_0041" u="1"/>
        <s v="FIN:220628_0011" u="1"/>
        <s v="P.3.10.0:220607_0001" u="1"/>
        <s v="C.4.3.0: 財務分析:220610_0008" u="1"/>
        <s v="P.3.10.0:220610_0003" u="1"/>
        <s v="C.1.1.0:221022_0001" u="1"/>
        <s v="C.1.1.0:221022_0011" u="1"/>
        <s v="C.1.1.0:221022_0021" u="1"/>
        <s v="C.1.1.0:221022_0031" u="1"/>
        <s v="C.1.1.0:221022_0041" u="1"/>
        <s v="C.1.1.0:221022_0051" u="1"/>
        <s v="FIN:220607_0037" u="1"/>
        <s v="FIN:220609_0027" u="1"/>
        <s v="C.1.1.0:221022_0061" u="1"/>
        <s v="C.4.3.0: 財務分析:220629_0067" u="1"/>
        <s v="BPM:230306_0001" u="1"/>
        <s v="FIN:220622_0042" u="1"/>
        <s v="FIN:220628_0012" u="1"/>
        <s v="C.1.1.0:221022_0071" u="1"/>
        <s v="P.3.10.0:220602_0031" u="1"/>
        <s v="C.1.1.0:221022_0081" u="1"/>
        <s v="C.1.1.0:221022_0091" u="1"/>
        <s v="P.2.1.0:220607_0007" u="1"/>
        <s v="P.2.1.0:220607_0017" u="1"/>
        <s v="P.2.1.0:220607_0027" u="1"/>
        <s v="P.2.1.0:220607_0037" u="1"/>
        <s v="C.4.2.0: 生產力:220609_0018" u="1"/>
        <s v="P.2.1.0:220607_0047" u="1"/>
        <s v="P.3.5.0:220614_0002" u="1"/>
        <s v="P.2.1.0:220607_0057" u="1"/>
        <s v="P.3.5.0:220614_0012" u="1"/>
        <s v="C.4.2.0: 生產力:220629_0018" u="1"/>
        <s v="C.4.3.0: 財務分析:221101_0061" u="1"/>
        <s v="P.2.1.0:220607_0067" u="1"/>
        <s v="P.3.5.0:220614_0022" u="1"/>
        <s v="P.2.1.0:220607_0077" u="1"/>
        <s v="P.3.5.0:220614_0032" u="1"/>
        <s v="P.2.1.0:220607_0087" u="1"/>
        <s v="P.3.5.0:220614_0042" u="1"/>
        <s v="FIN:220607_0038" u="1"/>
        <s v="FIN:220609_0028" u="1"/>
        <s v="FIN:220701_0060" u="1"/>
        <s v="P.2.1.0:220607_0097" u="1"/>
        <s v="C.1.2.0: 投資併購管理:221022_0007" u="1"/>
        <s v="FIN:220622_0043" u="1"/>
        <s v="FIN:220628_0013" u="1"/>
        <s v="P.3.10.0:220607_0011" u="1"/>
        <s v="P.3.10.0:220609_0001" u="1"/>
        <s v="C.1.2.0: 投資併購管理:221022_0017" u="1"/>
        <s v="C.1.2.0: 投資併購管理:221022_0027" u="1"/>
        <s v="P.3.10.0:220610_0013" u="1"/>
        <s v="C.1.1.0:221022_0002" u="1"/>
        <s v="C.1.1.0:221022_0012" u="1"/>
        <s v="C.1.1.0:221022_0022" u="1"/>
        <s v="C.1.1.0:221022_0032" u="1"/>
        <s v="C.1.1.0:221022_0042" u="1"/>
        <s v="C.1.2.0: 投資併購管理:221029_0007" u="1"/>
        <s v="C.1.1.0:221022_0052" u="1"/>
        <s v="FIN:220607_0039" u="1"/>
        <s v="FIN:220609_0029" u="1"/>
        <s v="FIN:220701_0061" u="1"/>
        <s v="C.1.1.0:221022_0062" u="1"/>
        <s v="FIN:220622_0044" u="1"/>
        <s v="FIN:220628_0014" u="1"/>
        <s v="C.1.1.0:221022_0072" u="1"/>
        <s v="P.3.10.0:220602_0041" u="1"/>
        <s v="C.1.1.0:221022_0082" u="1"/>
        <s v="C.1.2.0: 投資併購管理:221029_0017" u="1"/>
        <s v="C.1.1.0:221022_0092" u="1"/>
        <s v="C.4.3.0: 財務分析:220602_0032" u="1"/>
        <s v="C.1.2.0: 投資併購管理:221029_0027" u="1"/>
        <s v="P.2.1.0:220607_0008" u="1"/>
        <s v="P.2.1.0:220607_0018" u="1"/>
        <s v="P.2.1.0:220607_0028" u="1"/>
        <s v="P.2.1.0:220607_0038" u="1"/>
        <s v="P.2.1.0:220607_0048" u="1"/>
        <s v="P.3.5.0:220614_0003" u="1"/>
        <s v="P.2.1.0:220607_0058" u="1"/>
        <s v="P.3.5.0:220614_0013" u="1"/>
        <s v="P.2.1.0:220607_0068" u="1"/>
        <s v="P.3.5.0:220614_0023" u="1"/>
        <s v="P.2.1.0:220607_0078" u="1"/>
        <s v="P.3.5.0:220614_0033" u="1"/>
        <s v="P.2.1.0:220607_0088" u="1"/>
        <s v="P.3.5.0:220614_0043" u="1"/>
        <s v="FIN:220701_0062" u="1"/>
        <s v="P.2.1.0:220607_0098" u="1"/>
        <s v="FIN:220622_0045" u="1"/>
        <s v="FIN:220628_0015" u="1"/>
        <s v="P.3.10.0:220607_0021" u="1"/>
        <s v="P.3.10.0:220609_0011" u="1"/>
        <s v="C.4.3.0: 財務分析:220630_0008" u="1"/>
        <s v="P.3.10.0:220610_0023" u="1"/>
        <s v="P.3.10.0:220614_0003" u="1"/>
        <s v="C.1.1.0:221022_0003" u="1"/>
        <s v="C.1.1.0:221022_0013" u="1"/>
        <s v="P.3.13.0:220627_0086" u="1"/>
        <s v="P.3.13.0:220629_0076" u="1"/>
        <s v="C.1.1.0:221022_0023" u="1"/>
        <s v="C.1.1.0:221022_0033" u="1"/>
        <s v="C.1.1.0:221022_0043" u="1"/>
        <s v="C.1.1.0:221022_0053" u="1"/>
        <s v="FIN:220701_0063" u="1"/>
        <s v="C.1.1.0:221022_0063" u="1"/>
        <s v="FIN:220622_0046" u="1"/>
        <s v="FIN:220628_0016" u="1"/>
        <s v="C.1.1.0:221022_0073" u="1"/>
        <s v="P.3.10.0:220602_0051" u="1"/>
        <s v="C.1.1.0:221022_0083" u="1"/>
        <s v="C.1.1.0:221022_0093" u="1"/>
        <s v="C.4.3.0: 財務分析:220610_0042" u="1"/>
        <s v="C.4.3.0: 財務分析:220614_0022" u="1"/>
        <s v="C.4.3.0: 財務分析:220616_0012" u="1"/>
        <s v="P.2.1.0:220607_0009" u="1"/>
        <s v="P.2.1.0:220607_0019" u="1"/>
        <s v="P.2.1.0:220607_0029" u="1"/>
        <s v="P.3.10.0:220615_0003" u="1"/>
        <s v="P.2.1.0:220607_0039" u="1"/>
        <s v="P.3.10.0:220615_0103" u="1"/>
        <s v="P.2.1.0:220607_0049" u="1"/>
        <s v="P.3.13.0:220628_0086" u="1"/>
        <s v="C.4.3.0: 財務分析:221029_0021" u="1"/>
        <s v="QAM:221101_0010" u="1"/>
        <s v="P.2.1.0:220607_0059" u="1"/>
        <s v="P.2.1.0:220607_0069" u="1"/>
        <s v="P.2.1.0:220607_0079" u="1"/>
        <s v="P.2.1.0:220607_0089" u="1"/>
        <s v="FIN:220701_0064" u="1"/>
        <s v="P.2.1.0:220607_0099" u="1"/>
        <s v="FIN:220622_0047" u="1"/>
        <s v="FIN:220628_0017" u="1"/>
        <s v="P.3.10.0:220607_0031" u="1"/>
        <s v="P.3.10.0:220609_0021" u="1"/>
        <s v="P.3.10.0:220610_0033" u="1"/>
        <s v="P.3.10.0:220614_0013" u="1"/>
        <s v="P.3.10.0:220616_0003" u="1"/>
        <s v="C.1.1.0:221022_0004" u="1"/>
        <s v="C.1.1.0:221022_0014" u="1"/>
        <s v="P.3.13.0:220627_0096" u="1"/>
        <s v="P.3.13.0:220629_0086" u="1"/>
        <s v="QAM:221101_0011" u="1"/>
        <s v="C.1.1.0:221022_0024" u="1"/>
        <s v="C.1.1.0:221022_0034" u="1"/>
        <s v="C.1.1.0:221022_0044" u="1"/>
        <s v="C.1.1.0:221022_0054" u="1"/>
        <s v="FIN:220701_0065" u="1"/>
        <s v="C.1.1.0:221022_0064" u="1"/>
        <s v="FIN:220622_0048" u="1"/>
        <s v="FIN:220628_0018" u="1"/>
        <s v="C.1.1.0:221022_0074" u="1"/>
        <s v="C.1.1.0:221022_0084" u="1"/>
        <s v="C.1.1.0:221022_0094" u="1"/>
        <s v="C.4.3.0: 財務分析:220622_0032" u="1"/>
        <s v="C.4.3.0: 財務分析:220628_0002" u="1"/>
        <s v="P.3.10.0:220615_0013" u="1"/>
        <s v="P.3.10.0:220615_0113" u="1"/>
        <s v="P.3.13.0:220628_0096" u="1"/>
        <s v="QAM:221101_0012" u="1"/>
        <s v="FIN:220701_0066" u="1"/>
        <s v="FIN:220622_0049" u="1"/>
        <s v="FIN:220628_0019" u="1"/>
        <s v="P.3.10.0:220607_0041" u="1"/>
        <s v="P.3.10.0:220609_0031" u="1"/>
        <s v="P.3.10.0:220610_0043" u="1"/>
        <s v="P.3.10.0:220614_0023" u="1"/>
        <s v="P.3.10.0:220616_0013" u="1"/>
        <s v="C.1.1.0:221022_0005" u="1"/>
        <s v="C.1.1.0:221022_0015" u="1"/>
        <s v="P.3.13.0:220629_0096" u="1"/>
        <s v="QAM:221101_0013" u="1"/>
        <s v="C.1.1.0:221022_0025" u="1"/>
        <s v="C.1.1.0:221022_0035" u="1"/>
        <s v="C.1.1.0:221022_0045" u="1"/>
        <s v="C.1.1.0:221022_0055" u="1"/>
        <s v="FIN:220701_0067" u="1"/>
        <s v="C.1.1.0:221022_0065" u="1"/>
        <s v="C.1.1.0:221022_0075" u="1"/>
        <s v="C.1.1.0:221022_0085" u="1"/>
        <s v="C.1.1.0:221022_0095" u="1"/>
        <s v="C.4.3.0: 財務分析:220630_0042" u="1"/>
        <s v="P.3.10.0:220615_0023" u="1"/>
        <s v="P.3.10.0:220615_0123" u="1"/>
        <s v="QAM:221101_0014" u="1"/>
        <s v="FIN:220701_0068" u="1"/>
        <s v="C.1.2.0: 投資併購管理:221022_0008" u="1"/>
        <s v="P.3.10.0:220607_0051" u="1"/>
        <s v="P.3.10.0:220609_0041" u="1"/>
        <s v="P.3.10.0:220622_0005" u="1"/>
        <s v="C.1.2.0: 投資併購管理:221022_0018" u="1"/>
        <s v="C.1.2.0: 投資併購管理:221022_0028" u="1"/>
        <s v="P.3.10.0:220610_0053" u="1"/>
        <s v="P.3.10.0:220614_0033" u="1"/>
        <s v="P.3.10.0:220616_0023" u="1"/>
        <s v="C.1.1.0:221022_0006" u="1"/>
        <s v="C.1.1.0:221022_0016" u="1"/>
        <s v="QAM:221101_0015" u="1"/>
        <s v="C.1.1.0:221022_0026" u="1"/>
        <s v="C.1.1.0:221022_0036" u="1"/>
        <s v="C.4.3.0: 財務分析:220602_0046" u="1"/>
        <s v="C.1.1.0:221022_0046" u="1"/>
        <s v="C.1.2.0: 投資併購管理:221029_0008" u="1"/>
        <s v="C.1.1.0:221022_0056" u="1"/>
        <s v="C.1.1.0:221022_0066" u="1"/>
        <s v="C.1.1.0:221022_0076" u="1"/>
        <s v="C.1.1.0:221022_0086" u="1"/>
        <s v="C.4.2.0: 生產力:221101_0005" u="1"/>
        <s v="C.1.2.0: 投資併購管理:221029_0018" u="1"/>
        <s v="C.1.1.0:221022_0096" u="1"/>
        <s v="C.1.2.0: 投資併購管理:221029_0028" u="1"/>
        <s v="P.3.10.0:220615_0033" u="1"/>
        <s v="QAM:221101_0016" u="1"/>
        <s v="P.3.10.0:220622_0015" u="1"/>
        <s v="P.3.10.0:220614_0043" u="1"/>
        <s v="P.3.10.0:220616_0033" u="1"/>
        <s v="C.1.1.0:221022_0007" u="1"/>
        <s v="C.1.1.0:221022_0017" u="1"/>
        <s v="QAM:221101_0017" u="1"/>
        <s v="C.1.1.0:221022_0027" u="1"/>
        <s v="C.1.1.0:221022_0037" u="1"/>
        <s v="C.4.3.0: 財務分析:220610_0056" u="1"/>
        <s v="C.4.3.0: 財務分析:220614_0036" u="1"/>
        <s v="C.4.3.0: 財務分析:220616_0026" u="1"/>
        <s v="C.1.1.0:221022_0047" u="1"/>
        <s v="C.1.1.0:221022_0057" u="1"/>
        <s v="C.1.1.0:221022_0067" u="1"/>
        <s v="C.1.1.0:221022_0077" u="1"/>
        <s v="C.1.1.0:221022_0087" u="1"/>
        <s v="C.1.1.0:221022_0097" u="1"/>
        <s v="C.4.3.0: 財務分析:221029_0035" u="1"/>
        <s v="P.3.10.0:220615_0043" u="1"/>
        <s v="QAM:221101_0018" u="1"/>
        <s v="P.3.10.0:220622_0025" u="1"/>
        <s v="P.3.10.0:220614_0053" u="1"/>
        <s v="P.3.10.0:220616_0043" u="1"/>
        <s v="C.1.1.0:221022_0008" u="1"/>
        <s v="C.1.1.0:221022_0018" u="1"/>
        <s v="QAM:221101_0019" u="1"/>
        <s v="C.1.1.0:221022_0028" u="1"/>
        <s v="C.1.1.0:221022_0038" u="1"/>
        <s v="C.4.3.0: 財務分析:220622_0046" u="1"/>
        <s v="C.4.3.0: 財務分析:220628_0016" u="1"/>
        <s v="C.1.1.0:221022_0048" u="1"/>
        <s v="C.1.1.0:221022_0058" u="1"/>
        <s v="C.1.1.0:221022_0068" u="1"/>
        <s v="C.1.1.0:221022_0078" u="1"/>
        <s v="P.3.10.0:220627_0005" u="1"/>
        <s v="C.1.1.0:221022_0088" u="1"/>
        <s v="C.4.2.0: 生產力:221101_0015" u="1"/>
        <s v="C.1.1.0:221022_0098" u="1"/>
        <s v="P.3.10.0:220630_0007" u="1"/>
        <s v="P.3.10.0:220622_0035" u="1"/>
        <s v="P.3.10.0:220628_0005" u="1"/>
        <s v="P.3.10.0:220614_0063" u="1"/>
        <s v="P.3.10.0:220616_0053" u="1"/>
        <s v="C.1.1.0:221022_0009" u="1"/>
        <s v="C.1.1.0:221022_0019" u="1"/>
        <s v="C.1.1.0:221022_0029" u="1"/>
        <s v="C.1.1.0:221022_0039" u="1"/>
        <s v="C.4.3.0: 財務分析:220630_0056" u="1"/>
        <s v="C.1.1.0:221022_0049" u="1"/>
        <s v="C.1.1.0:221022_0059" u="1"/>
        <s v="C.1.1.0:221022_0069" u="1"/>
        <s v="C.1.1.0:221022_0079" u="1"/>
        <s v="P.3.10.0:220627_0015" u="1"/>
        <s v="P.3.10.0:220629_0005" u="1"/>
        <s v="C.1.1.0:221022_0089" u="1"/>
        <s v="C.1.1.0:221022_0099" u="1"/>
        <s v="P.3.10.0:220615_0063" u="1"/>
        <s v="P.3.10.0:220630_0017" u="1"/>
        <s v="C.4.3.0: 財務分析:220614_0070" u="1"/>
        <s v="C.4.3.0: 財務分析:220616_0060" u="1"/>
        <s v="C.1.2.0: 投資併購管理:221022_0009" u="1"/>
        <s v="P.3.10.0:220622_0045" u="1"/>
        <s v="P.3.10.0:220628_0015" u="1"/>
        <s v="C.1.2.0: 投資併購管理:221022_0019" u="1"/>
        <s v="P.3.10.0:220701_0044" u="1"/>
        <s v="C.1.2.0: 投資併購管理:221022_0029" u="1"/>
        <s v="P.3.10.0:220616_0063" u="1"/>
        <s v="C.1.2.0: 投資併購管理:221029_0009" u="1"/>
        <s v="P.3.10.0:220627_0025" u="1"/>
        <s v="P.3.10.0:220629_0015" u="1"/>
        <s v="C.1.2.0: 投資併購管理:221029_0019" u="1"/>
        <s v="C.4.3.0: 財務分析:221101_0012" u="1"/>
        <s v="C.1.2.0: 投資併購管理:221029_0029" u="1"/>
        <s v="P.3.10.0:220615_0073" u="1"/>
        <s v="P.3.10.0:220630_0027" u="1"/>
        <s v="C.4.3.0: 財務分析:220628_0050" u="1"/>
        <s v="P.3.10.0:220622_0055" u="1"/>
        <s v="P.3.10.0:220628_0025" u="1"/>
        <s v="P.3.10.0:220701_0054" u="1"/>
        <s v="C.4.3.0: 財務分析:221029_0049" u="1"/>
        <s v="P.3.10.0:220627_0035" u="1"/>
        <s v="P.3.10.0:220629_0025" u="1"/>
        <s v="P.3.10.0:220630_0037" u="1"/>
        <s v="P.3.10.0:220622_0065" u="1"/>
        <s v="P.3.10.0:220628_0035" u="1"/>
        <s v="P.3.10.0:220701_0064" u="1"/>
        <s v="STG:220615_0001" u="1"/>
        <s v="P.3.10.0:220627_0045" u="1"/>
        <s v="P.3.10.0:220629_0035" u="1"/>
        <s v="P.3.10.0:220630_0047" u="1"/>
        <s v="STG:220615_0002" u="1"/>
        <s v="P.3.10.0:220628_0045" u="1"/>
        <s v="P.3.10.0:220701_0074" u="1"/>
        <s v="P.3.10.0:220627_0055" u="1"/>
        <s v="P.3.10.0:220629_0045" u="1"/>
        <s v="P.3.10.0:221101_0009" u="1"/>
        <s v="P.3.10.0:220630_0057" u="1"/>
        <s v="P.3.10.0:220628_0055" u="1"/>
        <s v="C.4.3.0: 財務分析:221101_0026" u="1"/>
        <s v="C.4.3.0: 財務分析:221022_0014" u="1"/>
        <s v="P.3.10.0:220627_0065" u="1"/>
        <s v="P.3.10.0:220629_0055" u="1"/>
        <s v="P.3.10.0:221101_0019" u="1"/>
        <s v="C.4.3.0: 財務分析:220628_0064" u="1"/>
        <s v="P.3.10.0:220630_0067" u="1"/>
        <s v="QAM:221029_0010" u="1"/>
        <s v="P.3.5.0:220628_0010" u="1"/>
        <s v="P.3.5.0:220628_0020" u="1"/>
        <s v="P.3.5.0:220628_0030" u="1"/>
        <s v="P.3.5.0:220628_0040" u="1"/>
        <s v="P.3.10.0:220628_0065" u="1"/>
        <s v="QAM:221029_0011" u="1"/>
        <s v="P.3.10.0:220629_0065" u="1"/>
        <s v="P.3.10.0:221101_0029" u="1"/>
        <s v="P.3.5.0:220628_0001" u="1"/>
        <s v="QAM:221029_0012" u="1"/>
        <s v="P.3.5.0:220628_0011" u="1"/>
        <s v="P.3.5.0:220628_0021" u="1"/>
        <s v="P.3.5.0:220628_0031" u="1"/>
        <s v="P.3.5.0:220628_0041" u="1"/>
        <s v="P.2.2.0:220602_0010" u="1"/>
        <s v="P.2.2.0:220602_0020" u="1"/>
        <s v="P.2.2.0:220602_0030" u="1"/>
        <s v="P.2.2.0:220602_0040" u="1"/>
        <s v="P.2.2.0:220602_0050" u="1"/>
        <s v="P.2.2.0:220602_0060" u="1"/>
        <s v="P.2.2.0:220602_0070" u="1"/>
        <s v="QAM:221029_0013" u="1"/>
        <s v="P.2.2.0:220602_0080" u="1"/>
        <s v="P.2.2.0:220602_0090" u="1"/>
        <s v="P.3.10.0:221101_0039" u="1"/>
        <s v="P.3.5.0:220628_0002" u="1"/>
        <s v="QAM:221029_0014" u="1"/>
        <s v="P.3.5.0:220628_0012" u="1"/>
        <s v="P.3.5.0:220628_0022" u="1"/>
        <s v="P.3.5.0:220628_0032" u="1"/>
        <s v="C.4.3.0: 財務分析:221101_0060" u="1"/>
        <s v="P.3.5.0:220628_0042" u="1"/>
        <s v="C.4.3.0: 財務分析:220701_0009" u="1"/>
        <s v="P.2.2.0:220602_0001" u="1"/>
        <s v="P.2.2.0:220602_0011" u="1"/>
        <s v="P.2.2.0:220602_0021" u="1"/>
        <s v="P.2.2.0:220602_0031" u="1"/>
        <s v="P.2.2.0:220602_0041" u="1"/>
        <s v="P.2.2.0:220602_0051" u="1"/>
        <s v="P.2.2.0:220602_0061" u="1"/>
        <s v="P.2.2.0:220602_0071" u="1"/>
        <s v="P.3.13.0:220602_0003" u="1"/>
        <s v="QAM:221029_0015" u="1"/>
        <s v="P.2.2.0:220602_0081" u="1"/>
        <s v="P.3.13.0:220602_0103" u="1"/>
        <s v="P.2.2.0:220602_0091" u="1"/>
        <s v="P.3.10.0:221101_0049" u="1"/>
        <s v="P.3.5.0:220628_0003" u="1"/>
        <s v="QAM:221029_0016" u="1"/>
        <s v="P.3.5.0:220628_0013" u="1"/>
        <s v="P.3.5.0:220628_0023" u="1"/>
        <s v="P.3.5.0:220628_0033" u="1"/>
        <s v="P.3.5.0:220628_0043" u="1"/>
        <s v="P.2.2.0:220602_0002" u="1"/>
        <s v="P.2.2.0:220602_0012" u="1"/>
        <s v="P.2.2.0:220602_0022" u="1"/>
        <s v="P.2.2.0:220602_0032" u="1"/>
        <s v="P.2.2.0:220602_0042" u="1"/>
        <s v="C.4.3.0: 財務分析:221022_0028" u="1"/>
        <s v="P.2.2.0:220602_0052" u="1"/>
        <s v="P.2.2.0:220602_0062" u="1"/>
        <s v="P.2.2.0:220602_0072" u="1"/>
        <s v="P.3.13.0:220602_0013" u="1"/>
        <s v="QAM:221029_0017" u="1"/>
        <s v="P.2.2.0:220602_0082" u="1"/>
        <s v="P.2.2.0:220602_0092" u="1"/>
        <s v="P.3.10.0:221101_0059" u="1"/>
        <s v="P.3.5.0:220628_0004" u="1"/>
        <s v="QAM:221029_0018" u="1"/>
        <s v="P.3.5.0:220628_0014" u="1"/>
        <s v="P.3.5.0:220628_0024" u="1"/>
        <s v="P.3.5.0:220628_0034" u="1"/>
        <s v="P.3.5.0:220628_0044" u="1"/>
        <s v="P.2.2.0:220602_0003" u="1"/>
        <s v="P.2.2.0:220602_0013" u="1"/>
        <s v="P.2.2.0:220602_0023" u="1"/>
        <s v="P.2.2.0:220602_0033" u="1"/>
        <s v="P.2.2.0:220602_0043" u="1"/>
        <s v="P.2.2.0:220602_0053" u="1"/>
        <s v="P.2.2.0:220602_0063" u="1"/>
        <s v="P.2.2.0:220602_0073" u="1"/>
        <s v="P.3.13.0:220602_0023" u="1"/>
        <s v="QAM:221029_0019" u="1"/>
        <s v="P.2.2.0:220602_0083" u="1"/>
        <s v="P.2.2.0:220602_0093" u="1"/>
        <s v="STG:220627_0010" u="1"/>
        <s v="P.3.10.0:221101_0069" u="1"/>
        <s v="C.4.3.0: 財務分析:220607_0013" u="1"/>
        <s v="C.4.3.0: 財務分析:220609_0003" u="1"/>
        <s v="C.4.3.0: 財務分析:220701_0043" u="1"/>
        <s v="P.3.5.0:220628_0005" u="1"/>
        <s v="P.3.13.0:220607_0003" u="1"/>
        <s v="P.3.5.0:220628_0015" u="1"/>
        <s v="P.3.13.0:220607_0103" u="1"/>
        <s v="P.3.5.0:220628_0025" u="1"/>
        <s v="P.3.5.0:220628_0035" u="1"/>
        <s v="P.3.5.0:220628_0045" u="1"/>
        <s v="STG:220627_0011" u="1"/>
        <s v="STG:220629_0001" u="1"/>
        <s v="P.3.13.0:220610_0005" u="1"/>
        <s v="P.3.13.0:220610_0105" u="1"/>
        <s v="FIN:220701_0001" u="1"/>
        <s v="P.3.13.0:220602_0033" u="1"/>
        <s v="STG:220627_0012" u="1"/>
        <s v="STG:220629_0002" u="1"/>
        <s v="P.3.10.0:221101_0079" u="1"/>
        <s v="C.4.3.0: 財務分析:220615_0023" u="1"/>
        <s v="FIN:220701_0002" u="1"/>
        <s v="C.4.3.0: 財務分析:221022_0062" u="1"/>
        <s v="P.3.5.0:220628_0006" u="1"/>
        <s v="P.3.13.0:220607_0013" u="1"/>
        <s v="P.3.13.0:220609_0003" u="1"/>
        <s v="P.3.5.0:220628_0016" u="1"/>
        <s v="P.3.13.0:220609_0103" u="1"/>
        <s v="P.3.5.0:220628_0026" u="1"/>
        <s v="P.3.5.0:220628_0036" u="1"/>
        <s v="STG:220627_0013" u="1"/>
        <s v="STG:220629_0003" u="1"/>
        <s v="P.3.13.0:220610_0015" u="1"/>
        <s v="C.1.2.0: 投資併購管理:221101_0010" u="1"/>
        <s v="FIN:220701_0003" u="1"/>
        <s v="C.1.2.0: 投資併購管理:221101_0020" u="1"/>
        <s v="P.3.13.0:220602_0043" u="1"/>
        <s v="C.1.2.0: 投資併購管理:221101_0030" u="1"/>
        <s v="STG:220627_0014" u="1"/>
        <s v="STG:220629_0004" u="1"/>
        <s v="C.4.3.0: 財務分析:220627_0013" u="1"/>
        <s v="C.4.3.0: 財務分析:220629_0003" u="1"/>
        <s v="FIN:220701_0004" u="1"/>
        <s v="P.3.5.0:220628_0007" u="1"/>
        <s v="P.3.13.0:220607_0023" u="1"/>
        <s v="P.3.13.0:220609_0013" u="1"/>
        <s v="P.3.5.0:220628_0017" u="1"/>
        <s v="P.3.5.0:220628_0027" u="1"/>
        <s v="P.3.5.0:220628_0037" u="1"/>
        <s v="STG:220627_0015" u="1"/>
        <s v="STG:220629_0005" u="1"/>
        <s v="P.3.13.0:220610_0025" u="1"/>
        <s v="P.3.13.0:220614_0005" u="1"/>
        <s v="P.3.13.0:220614_0105" u="1"/>
        <s v="FIN:220701_0005" u="1"/>
        <s v="P.3.13.0:220602_0053" u="1"/>
        <s v="STG:220627_0016" u="1"/>
        <s v="STG:220629_0006" u="1"/>
        <s v="P.3.13.0:220615_0005" u="1"/>
        <s v="FIN:220701_0006" u="1"/>
        <s v="P.3.13.0:220607_0033" u="1"/>
        <s v="P.3.13.0:220609_0023" u="1"/>
        <s v="P.3.13.0:220610_0035" u="1"/>
        <s v="P.3.13.0:220614_0015" u="1"/>
        <s v="P.3.13.0:220616_0005" u="1"/>
        <s v="P.3.13.0:220616_0105" u="1"/>
        <s v="FIN:220701_0007" u="1"/>
        <s v="P.3.13.0:220602_0063" u="1"/>
        <s v="C.4.3.0: 財務分析:220607_0027" u="1"/>
        <s v="C.4.3.0: 財務分析:220609_0017" u="1"/>
        <s v="C.4.3.0: 財務分析:220701_0057" u="1"/>
        <s v="P.3.13.0:220615_0015" u="1"/>
        <s v="P.3.13.0:220615_0115" u="1"/>
        <s v="FIN:220615_0001" u="1"/>
        <s v="FIN:220701_0008" u="1"/>
        <s v="P.3.13.0:220607_0043" u="1"/>
        <s v="P.3.13.0:220609_0033" u="1"/>
        <s v="P.3.13.0:221022_0001" u="1"/>
        <s v="P.3.13.0:220610_0045" u="1"/>
        <s v="P.3.13.0:220614_0025" u="1"/>
        <s v="P.3.13.0:220616_0015" u="1"/>
        <s v="FIN:220615_0002" u="1"/>
        <s v="FIN:220701_0009" u="1"/>
        <s v="C.4.3.0: 財務分析:220615_0037" u="1"/>
        <s v="P.3.13.0:220615_0025" u="1"/>
        <s v="P.3.13.0:220615_0125" u="1"/>
        <s v="FIN:220615_0003" u="1"/>
        <s v="C.4.2.0: 生產力:220628_0013" u="1"/>
        <s v="P.3.13.0:220622_0007" u="1"/>
        <s v="P.3.13.0:220622_0107" u="1"/>
        <s v="C.1.2.0: 投資併購管理:221101_0001" u="1"/>
        <s v="P.3.13.0:220610_0055" u="1"/>
        <s v="P.3.13.0:220614_0035" u="1"/>
        <s v="P.3.13.0:220616_0025" u="1"/>
        <s v="C.1.2.0: 投資併購管理:221101_0011" u="1"/>
        <s v="FIN:220615_0004" u="1"/>
        <s v="C.1.2.0: 投資併購管理:221101_0021" u="1"/>
        <s v="C.4.3.0: 財務分析:220627_0027" u="1"/>
        <s v="C.4.3.0: 財務分析:220629_0017" u="1"/>
        <s v="C.1.2.0: 投資併購管理:221101_0031" u="1"/>
        <s v="P.3.13.0:220615_0035" u="1"/>
        <s v="FIN:220615_0005" u="1"/>
        <s v="C.4.2.0: 生產力:220609_0013" u="1"/>
        <s v="FIN:220630_0010" u="1"/>
        <s v="C.4.2.0: 生產力:220629_0013" u="1"/>
        <s v="C.4.3.0: 財務分析:221101_0011" u="1"/>
        <s v="STG:221022_0030" u="1"/>
        <s v="P.3.13.0:220622_0017" u="1"/>
        <s v="C.4.3.0: 財務分析:220607_0061" u="1"/>
        <s v="C.4.3.0: 財務分析:220609_0051" u="1"/>
        <s v="P.3.13.0:220610_0065" u="1"/>
        <s v="P.3.13.0:220614_0045" u="1"/>
        <s v="P.3.13.0:220616_0035" u="1"/>
        <s v="FIN:220615_0006" u="1"/>
        <s v="FIN:220630_0011" u="1"/>
        <s v="STG:221022_0031" u="1"/>
        <s v="P.3.13.0:220615_0045" u="1"/>
        <s v="FIN:220615_0007" u="1"/>
        <s v="FIN:220630_0012" u="1"/>
        <s v="P.3.13.0:220622_0027" u="1"/>
        <s v="P.3.13.0:220610_0075" u="1"/>
        <s v="P.3.13.0:220614_0055" u="1"/>
        <s v="P.3.13.0:220616_0045" u="1"/>
        <s v="FIN:220615_0008" u="1"/>
        <s v="FIN:220630_0013" u="1"/>
        <s v="P.3.13.0:220627_0007" u="1"/>
        <s v="P.3.13.0:220627_0107" u="1"/>
        <s v="P.2.1.0:220615_0010" u="1"/>
        <s v="P.2.1.0:220615_0020" u="1"/>
        <s v="P.2.1.0:220615_0030" u="1"/>
        <s v="P.2.1.0:220615_0040" u="1"/>
        <s v="P.2.1.0:220615_0050" u="1"/>
        <s v="P.2.1.0:220615_0060" u="1"/>
        <s v="P.2.1.0:220615_0070" u="1"/>
        <s v="P.3.13.0:220615_0055" u="1"/>
        <s v="P.3.13.0:220630_0009" u="1"/>
        <s v="P.2.1.0:220615_0080" u="1"/>
        <s v="P.3.13.0:220630_0109" u="1"/>
        <s v="FIN:220615_0009" u="1"/>
        <s v="P.2.1.0:220615_0090" u="1"/>
        <s v="FIN:220630_0014" u="1"/>
        <s v="P.3.13.0:220622_0037" u="1"/>
        <s v="P.3.13.0:220628_0007" u="1"/>
        <s v="P.3.13.0:220628_0107" u="1"/>
        <s v="C.4.3.0: 財務分析:220627_0061" u="1"/>
        <s v="C.4.3.0: 財務分析:220629_0051" u="1"/>
        <s v="P.3.13.0:220701_0036" u="1"/>
        <s v="P.3.13.0:220610_0085" u="1"/>
        <s v="P.3.13.0:220614_0065" u="1"/>
        <s v="P.3.13.0:220616_0055" u="1"/>
        <s v="FIN:220630_0015" u="1"/>
        <s v="P.3.13.0:220627_0017" u="1"/>
        <s v="P.3.13.0:220629_0007" u="1"/>
        <s v="P.2.1.0:220615_0001" u="1"/>
        <s v="P.3.13.0:220629_0107" u="1"/>
        <s v="P.2.1.0:220615_0011" u="1"/>
        <s v="P.2.1.0:220615_0021" u="1"/>
        <s v="P.2.1.0:220615_0031" u="1"/>
        <s v="P.2.1.0:220615_0041" u="1"/>
        <s v="P.2.1.0:220615_0051" u="1"/>
        <s v="P.2.1.0:220615_0061" u="1"/>
        <s v="P.2.1.0:220615_0071" u="1"/>
        <s v="P.3.13.0:220615_0065" u="1"/>
        <s v="P.3.13.0:220630_0019" u="1"/>
        <s v="P.2.1.0:220615_0081" u="1"/>
        <s v="P.2.1.0:220615_0091" u="1"/>
        <s v="FIN:220630_0016" u="1"/>
        <s v="P.3.13.0:220622_0047" u="1"/>
        <s v="P.3.13.0:220628_0017" u="1"/>
        <s v="P.3.13.0:220701_0046" u="1"/>
        <s v="FIN:220602_0052" u="1"/>
        <s v="FIN:220630_0017" u="1"/>
        <s v="P.3.13.0:220627_0027" u="1"/>
        <s v="P.3.13.0:220629_0017" u="1"/>
        <s v="P.2.1.0:220615_0002" u="1"/>
        <s v="P.2.1.0:220615_0012" u="1"/>
        <s v="P.2.1.0:220615_0022" u="1"/>
        <s v="P.2.1.0:220615_0032" u="1"/>
        <s v="C.4.3.0: 財務分析:221101_0025" u="1"/>
        <s v="P.2.1.0:220615_0042" u="1"/>
        <s v="P.2.1.0:220615_0052" u="1"/>
        <s v="P.2.1.0:220615_0062" u="1"/>
        <s v="P.2.1.0:220615_0072" u="1"/>
        <s v="P.3.13.0:220630_0029" u="1"/>
        <s v="FIN:220602_0053" u="1"/>
        <s v="P.2.1.0:220615_0082" u="1"/>
        <s v="C.4.3.0: 財務分析:220609_0065" u="1"/>
        <s v="P.2.1.0:220615_0092" u="1"/>
        <s v="FIN:220630_0018" u="1"/>
        <s v="P.3.13.0:220622_0057" u="1"/>
        <s v="P.3.13.0:220628_0027" u="1"/>
        <s v="P.3.13.0:220701_0056" u="1"/>
        <s v="FIN:220602_0054" u="1"/>
        <s v="FIN:220630_0019" u="1"/>
        <s v="P.3.13.0:220627_0037" u="1"/>
        <s v="P.3.13.0:220629_0027" u="1"/>
        <s v="P.2.1.0:220615_0003" u="1"/>
        <s v="P.2.1.0:220615_0013" u="1"/>
        <s v="P.2.1.0:220615_0023" u="1"/>
        <s v="P.2.1.0:220615_0033" u="1"/>
        <s v="P.2.1.0:220615_0043" u="1"/>
        <s v="P.2.1.0:220615_0053" u="1"/>
        <s v="P.2.1.0:220615_0063" u="1"/>
        <s v="P.2.1.0:220615_0073" u="1"/>
        <s v="P.3.13.0:220630_0039" u="1"/>
        <s v="FIN:220602_0055" u="1"/>
        <s v="P.2.1.0:220615_0083" u="1"/>
        <s v="FIN:220627_0010" u="1"/>
        <s v="P.2.1.0:220615_0093" u="1"/>
        <s v="P.3.13.0:220622_0067" u="1"/>
        <s v="P.3.13.0:220628_0037" u="1"/>
        <s v="P.3.13.0:220701_0066" u="1"/>
        <s v="FIN:220602_0056" u="1"/>
        <s v="FIN:220627_0011" u="1"/>
        <s v="FIN:220629_0001" u="1"/>
        <s v="P.2.2.0:220616_0010" u="1"/>
        <s v="P.2.2.0:220616_0020" u="1"/>
        <s v="P.2.2.0:220616_0030" u="1"/>
        <s v="P.2.2.0:220616_0040" u="1"/>
        <s v="C.4.3.0: 財務分析:220610_0006" u="1"/>
        <s v="P.2.2.0:220616_0050" u="1"/>
        <s v="P.2.2.0:220616_0060" u="1"/>
        <s v="P.2.2.0:220616_0070" u="1"/>
        <s v="P.3.13.0:220627_0047" u="1"/>
        <s v="P.3.13.0:220629_0037" u="1"/>
        <s v="P.2.1.0:220615_0004" u="1"/>
        <s v="P.2.2.0:220616_0080" u="1"/>
        <s v="P.2.1.0:220615_0014" u="1"/>
        <s v="P.2.2.0:220616_0090" u="1"/>
        <s v="P.2.1.0:220615_0024" u="1"/>
        <s v="P.2.1.0:220615_0034" u="1"/>
        <s v="C.4.2.0: 生產力:221022_0008" u="1"/>
        <s v="P.2.1.0:220615_0044" u="1"/>
        <s v="P.2.1.0:220615_0054" u="1"/>
        <s v="P.2.1.0:220615_0064" u="1"/>
        <s v="P.2.1.0:220615_0074" u="1"/>
        <s v="P.3.13.0:220630_0049" u="1"/>
        <s v="FIN:220602_0057" u="1"/>
        <s v="P.2.1.0:220615_0084" u="1"/>
        <s v="C.4.3.0: 財務分析:220629_0065" u="1"/>
        <s v="FIN:220627_0012" u="1"/>
        <s v="FIN:220629_0002" u="1"/>
        <s v="P.2.1.0:220615_0094" u="1"/>
        <s v="P.3.13.0:220622_0077" u="1"/>
        <s v="P.3.13.0:220628_0047" u="1"/>
        <s v="C.4.2.0: 生產力:220701_0006" u="1"/>
        <s v="P.3.13.0:220701_0076" u="1"/>
        <s v="FIN:220602_0058" u="1"/>
        <s v="P.2.2.0:220616_0001" u="1"/>
        <s v="FIN:220627_0013" u="1"/>
        <s v="FIN:220629_0003" u="1"/>
        <s v="P.2.2.0:220616_0011" u="1"/>
        <s v="P.2.2.0:220616_0021" u="1"/>
        <s v="P.2.2.0:220616_0031" u="1"/>
        <s v="P.2.2.0:220616_0041" u="1"/>
        <s v="P.2.2.0:220616_0051" u="1"/>
        <s v="P.2.2.0:220616_0061" u="1"/>
        <s v="P.2.2.0:220616_0071" u="1"/>
        <s v="P.3.13.0:220627_0057" u="1"/>
        <s v="P.3.13.0:220629_0047" u="1"/>
        <s v="P.2.1.0:220615_0005" u="1"/>
        <s v="P.2.2.0:220616_0081" u="1"/>
        <s v="P.2.1.0:220615_0015" u="1"/>
        <s v="P.2.2.0:220616_0091" u="1"/>
        <s v="C.4.2.0: 生產力:221101_0010" u="1"/>
        <s v="P.2.1.0:220615_0025" u="1"/>
        <s v="P.2.1.0:220615_0035" u="1"/>
        <s v="P.2.1.0:220615_0045" u="1"/>
        <s v="P.2.1.0:220615_0055" u="1"/>
        <s v="P.2.1.0:220615_0065" u="1"/>
        <s v="P.2.1.0:220615_0075" u="1"/>
        <s v="P.3.13.0:220630_0059" u="1"/>
        <s v="FIN:220602_0059" u="1"/>
        <s v="P.2.1.0:220615_0085" u="1"/>
        <s v="FIN:220627_0014" u="1"/>
        <s v="FIN:220629_0004" u="1"/>
        <s v="P.2.1.0:220615_0095" u="1"/>
        <s v="C.4.3.0: 財務分析:220602_0030" u="1"/>
        <s v="P.3.13.0:220622_0087" u="1"/>
        <s v="P.3.13.0:220628_0057" u="1"/>
        <s v="P.3.13.0:220701_0086" u="1"/>
        <s v="C.1.2.0: 投資併購管理:221101_0003" u="1"/>
        <s v="P.2.2.0:220616_0002" u="1"/>
        <s v="C.1.2.0: 投資併購管理:221101_0013" u="1"/>
        <s v="FIN:220627_0015" u="1"/>
        <s v="FIN:220629_0005" u="1"/>
        <s v="P.2.2.0:220616_0012" u="1"/>
        <s v="P.2.2.0:220616_0022" u="1"/>
        <s v="P.2.2.0:220616_0032" u="1"/>
        <s v="C.4.3.0: 財務分析:221101_0039" u="1"/>
        <s v="P.2.2.0:220616_0042" u="1"/>
        <s v="C.4.3.0: 財務分析:220630_0006" u="1"/>
        <s v="C.1.2.0: 投資併購管理:221101_0023" u="1"/>
        <s v="P.2.2.0:220616_0052" u="1"/>
        <s v="P.2.2.0:220616_0062" u="1"/>
        <s v="P.2.2.0:220616_0072" u="1"/>
        <s v="P.3.13.0:220627_0067" u="1"/>
        <s v="P.3.13.0:220629_0057" u="1"/>
        <s v="P.2.2.0:220616_0082" u="1"/>
        <s v="C.1.2.0: 投資併購管理:221101_0033" u="1"/>
        <s v="P.2.2.0:220616_0092" u="1"/>
        <s v="P.3.13.0:220630_0069" u="1"/>
        <s v="FIN:220627_0016" u="1"/>
        <s v="FIN:220629_0006" u="1"/>
        <s v="C.4.3.0: 財務分析:220610_0040" u="1"/>
        <s v="C.4.3.0: 財務分析:220614_0020" u="1"/>
        <s v="C.4.3.0: 財務分析:220616_0010" u="1"/>
        <s v="C.4.2.0: 生產力:220701_0016" u="1"/>
        <s v="P.3.13.0:220701_0096" u="1"/>
        <s v="P.2.2.0:220616_0003" u="1"/>
        <s v="FIN:220627_0017" u="1"/>
        <s v="FIN:220629_0007" u="1"/>
        <s v="P.2.2.0:220616_0013" u="1"/>
        <s v="P.2.2.0:220616_0023" u="1"/>
        <s v="P.2.2.0:220616_0033" u="1"/>
        <s v="P.2.2.0:220616_0043" u="1"/>
        <s v="P.2.2.0:220616_0053" u="1"/>
        <s v="P.2.2.0:220616_0063" u="1"/>
        <s v="P.2.2.0:220616_0073" u="1"/>
        <s v="P.2.2.0:220616_0083" u="1"/>
        <s v="P.2.2.0:220616_0093" u="1"/>
        <s v="P.3.13.0:220630_0079" u="1"/>
        <s v="FIN:220627_0018" u="1"/>
        <s v="FIN:220629_0008" u="1"/>
        <s v="C.4.3.0: 財務分析:220622_0030" u="1"/>
        <s v="P.3.9.0:220629_0100" u="1"/>
        <s v="P.3.9.0:220629_0110" u="1"/>
        <s v="PNC:221022_0020" u="1"/>
        <s v="P.3.9.0:220629_0120" u="1"/>
        <s v="P.3.9.0:220629_0130" u="1"/>
        <s v="P.3.9.0:220629_0140" u="1"/>
        <s v="P.3.9.0:220629_0150" u="1"/>
        <s v="P.3.9.0:220629_0160" u="1"/>
        <s v="P.2.2.0:220616_0004" u="1"/>
        <s v="FIN:220627_0019" u="1"/>
        <s v="FIN:220629_0009" u="1"/>
        <s v="P.2.2.0:220616_0014" u="1"/>
        <s v="P.2.2.0:220616_0024" u="1"/>
        <s v="P.2.2.0:220616_0034" u="1"/>
        <s v="P.2.2.0:220616_0044" u="1"/>
        <s v="P.2.2.0:220616_0054" u="1"/>
        <s v="P.2.2.0:220616_0064" u="1"/>
        <s v="P.2.2.0:220616_0074" u="1"/>
        <s v="P.2.2.0:220616_0084" u="1"/>
        <s v="P.2.2.0:220616_0094" u="1"/>
        <s v="PNC:221022_0021" u="1"/>
        <s v="P.3.13.0:220630_0089" u="1"/>
        <s v="C.4.3.0: 財務分析:220630_0040" u="1"/>
        <s v="P.3.9.0:220629_0101" u="1"/>
        <s v="P.3.9.0:220629_0111" u="1"/>
        <s v="PNC:221022_0022" u="1"/>
        <s v="P.3.9.0:220629_0121" u="1"/>
        <s v="P.3.9.0:220629_0131" u="1"/>
        <s v="P.3.9.0:220629_0141" u="1"/>
        <s v="P.3.9.0:220629_0151" u="1"/>
        <s v="P.3.9.0:220629_0161" u="1"/>
        <s v="P.2.2.0:220616_0005" u="1"/>
        <s v="P.2.2.0:220616_0015" u="1"/>
        <s v="P.2.2.0:220616_0025" u="1"/>
        <s v="P.2.2.0:220616_0035" u="1"/>
        <s v="P.2.2.0:220616_0045" u="1"/>
        <s v="P.2.2.0:220616_0055" u="1"/>
        <s v="P.2.2.0:220616_0065" u="1"/>
        <s v="P.2.2.0:220616_0075" u="1"/>
        <s v="P.2.2.0:220616_0085" u="1"/>
        <s v="P.2.2.0:220616_0095" u="1"/>
        <s v="PNC:221101_0040" u="1"/>
        <s v="PNC:221022_0023" u="1"/>
        <s v="C.4.3.0: 財務分析:220602_0044" u="1"/>
        <s v="P.3.13.0:220630_0099" u="1"/>
        <s v="P.2.2.0:221101_0010" u="1"/>
        <s v="P.2.2.0:221101_0020" u="1"/>
        <s v="P.2.2.0:221101_0030" u="1"/>
        <s v="P.2.2.0:221101_0040" u="1"/>
        <s v="P.2.2.0:221101_0050" u="1"/>
        <s v="P.2.2.0:221101_0060" u="1"/>
        <s v="P.2.2.0:221101_0070" u="1"/>
        <s v="P.2.2.0:221101_0080" u="1"/>
        <s v="P.2.2.0:221101_0090" u="1"/>
        <s v="P.3.9.0:220629_0102" u="1"/>
        <s v="PNC:221101_0041" u="1"/>
        <s v="P.3.9.0:220629_0112" u="1"/>
        <s v="PNC:221022_0024" u="1"/>
        <s v="P.3.9.0:220629_0122" u="1"/>
        <s v="P.3.9.0:220629_0132" u="1"/>
        <s v="C.1.2.0: 投資併購管理:221101_0004" u="1"/>
        <s v="P.3.9.0:220629_0142" u="1"/>
        <s v="P.3.9.0:220629_0152" u="1"/>
        <s v="P.3.9.0:220629_0162" u="1"/>
        <s v="P.2.2.0:220616_0006" u="1"/>
        <s v="C.1.2.0: 投資併購管理:221101_0014" u="1"/>
        <s v="P.2.2.0:220616_0016" u="1"/>
        <s v="P.2.2.0:220616_0026" u="1"/>
        <s v="P.2.2.0:220616_0036" u="1"/>
        <s v="P.2.2.0:220616_0046" u="1"/>
        <s v="C.1.2.0: 投資併購管理:221101_0024" u="1"/>
        <s v="P.2.2.0:220616_0056" u="1"/>
        <s v="P.2.2.0:220616_0066" u="1"/>
        <s v="P.2.2.0:220616_0076" u="1"/>
        <s v="P.2.2.0:220616_0086" u="1"/>
        <s v="C.1.2.0: 投資併購管理:221101_0034" u="1"/>
        <s v="P.2.2.0:220616_0096" u="1"/>
        <s v="PNC:221101_0042" u="1"/>
        <s v="PNC:221022_0025" u="1"/>
        <s v="C.4.3.0: 財務分析:220610_0054" u="1"/>
        <s v="C.4.3.0: 財務分析:220614_0034" u="1"/>
        <s v="C.4.3.0: 財務分析:220616_0024" u="1"/>
        <s v="P.2.1.0: 產品營收與銷量達成率:221022_0100" u="1"/>
        <s v="P.2.2.0:221101_0001" u="1"/>
        <s v="P.2.2.0:221101_0011" u="1"/>
        <s v="P.2.2.0:221101_0021" u="1"/>
        <s v="P.2.2.0:221101_0031" u="1"/>
        <s v="C.4.3.0: 財務分析:221029_0033" u="1"/>
        <s v="P.2.2.0:221101_0041" u="1"/>
        <s v="P.2.2.0:221101_0051" u="1"/>
        <s v="P.2.2.0:221101_0061" u="1"/>
        <s v="P.2.2.0:221101_0071" u="1"/>
        <s v="P.2.1.0: 產品營收與銷量達成率:221022_0110" u="1"/>
        <s v="P.2.2.0:221101_0081" u="1"/>
        <s v="P.2.2.0:221101_0091" u="1"/>
        <s v="PNC:221101_0043" u="1"/>
        <s v="PNC:221022_0026" u="1"/>
        <s v="P.2.1.0: 產品營收與銷量達成率:221022_0120" u="1"/>
        <s v="P.2.2.0:220616_0007" u="1"/>
        <s v="P.2.2.0:220616_0017" u="1"/>
        <s v="P.2.2.0:220616_0027" u="1"/>
        <s v="P.3.10.0:220701_0005" u="1"/>
        <s v="P.2.2.0:220616_0037" u="1"/>
        <s v="P.2.2.0:220616_0047" u="1"/>
        <s v="P.2.2.0:220616_0057" u="1"/>
        <s v="P.2.2.0:220616_0067" u="1"/>
        <s v="P.2.2.0:220616_0077" u="1"/>
        <s v="P.2.1.0: 產品營收與銷量達成率:221022_0130" u="1"/>
        <s v="FIN:221101_0050" u="1"/>
        <s v="P.2.2.0:220616_0087" u="1"/>
        <s v="P.2.2.0:220616_0097" u="1"/>
        <s v="PNC:221101_0044" u="1"/>
        <s v="PNC:221022_0027" u="1"/>
        <s v="P.2.1.0: 產品營收與銷量達成率:221029_0100" u="1"/>
        <s v="C.4.3.0: 財務分析:220622_0044" u="1"/>
        <s v="C.4.3.0: 財務分析:220628_0014" u="1"/>
        <s v="P.2.1.0: 產品營收與銷量達成率:221022_0140" u="1"/>
        <s v="P.2.2.0:221101_0002" u="1"/>
        <s v="P.2.2.0:221101_0012" u="1"/>
        <s v="P.2.2.0:221101_0022" u="1"/>
        <s v="P.2.2.0:221101_0032" u="1"/>
        <s v="P.2.1.0: 產品營收與銷量達成率:221029_0110" u="1"/>
        <s v="P.2.2.0:221101_0042" u="1"/>
        <s v="P.2.2.0:221101_0052" u="1"/>
        <s v="P.2.2.0:221101_0062" u="1"/>
        <s v="P.2.2.0:221101_0072" u="1"/>
        <s v="P.2.1.0: 產品營收與銷量達成率:221022_0150" u="1"/>
        <s v="FIN:221101_0051" u="1"/>
        <s v="P.2.2.0:221101_0082" u="1"/>
        <s v="P.2.2.0:221101_0092" u="1"/>
        <s v="PNC:221101_0045" u="1"/>
        <s v="PNC:221022_0028" u="1"/>
        <s v="P.2.1.0: 產品營收與銷量達成率:221029_0120" u="1"/>
        <s v="P.3.10.0:220609_0052" u="1"/>
        <s v="P.2.1.0: 產品營收與銷量達成率:221022_0160" u="1"/>
        <s v="FIN:220614_0067" u="1"/>
        <s v="FIN:220616_0057" u="1"/>
        <s v="P.3.10.0:220701_0015" u="1"/>
        <s v="P.2.1.0: 產品營收與銷量達成率:221029_0130" u="1"/>
        <s v="FIN:221101_0052" u="1"/>
        <s v="PNC:221101_0046" u="1"/>
        <s v="PNC:221022_0029" u="1"/>
        <s v="P.2.1.0: 產品營收與銷量達成率:221029_0140" u="1"/>
        <s v="C.4.3.0: 財務分析:220630_0054" u="1"/>
        <s v="FIN:220614_0068" u="1"/>
        <s v="FIN:220616_0058" u="1"/>
        <s v="P.2.2.0:221101_0003" u="1"/>
        <s v="P.2.2.0:221101_0013" u="1"/>
        <s v="P.2.2.0:221101_0023" u="1"/>
        <s v="P.2.2.0:221101_0033" u="1"/>
        <s v="P.2.1.0: 產品營收與銷量達成率:221029_0150" u="1"/>
        <s v="P.2.2.0:221101_0043" u="1"/>
        <s v="P.2.2.0:221101_0053" u="1"/>
        <s v="P.2.2.0:221101_0063" u="1"/>
        <s v="P.2.2.0:221101_0073" u="1"/>
        <s v="FIN:221101_0053" u="1"/>
        <s v="P.2.2.0:221101_0083" u="1"/>
        <s v="P.2.2.0:221101_0093" u="1"/>
        <s v="PNC:221101_0047" u="1"/>
        <s v="P.2.1.0: 產品營收與銷量達成率:221029_0160" u="1"/>
        <s v="FIN:220616_0059" u="1"/>
        <s v="P.3.10.0:220701_0025" u="1"/>
        <s v="C.4.3.0: 財務分析:220602_0058" u="1"/>
        <s v="FIN:221101_0054" u="1"/>
        <s v="PNC:221101_0048" u="1"/>
        <s v="P.2.2.0:221101_0004" u="1"/>
        <s v="P.2.2.0:221101_0014" u="1"/>
        <s v="P.2.2.0:221101_0024" u="1"/>
        <s v="P.2.2.0:221101_0034" u="1"/>
        <s v="P.2.2.0:221101_0044" u="1"/>
        <s v="P.2.2.0:221101_0054" u="1"/>
        <s v="C.4.3.0: 財務分析:221101_0010" u="1"/>
        <s v="P.2.2.0:221101_0064" u="1"/>
        <s v="P.2.2.0:221101_0074" u="1"/>
        <s v="FIN:221101_0055" u="1"/>
        <s v="P.2.2.0:221101_0084" u="1"/>
        <s v="P.2.2.0:221101_0094" u="1"/>
        <s v="PNC:221101_0049" u="1"/>
        <s v="C.1.2.0: 投資併購管理:221101_0005" u="1"/>
        <s v="C.1.2.0: 投資併購管理:221101_0015" u="1"/>
        <s v="C.1.2.0: 投資併購管理:221101_0025" u="1"/>
        <s v="C.4.3.0: 財務分析:220610_0068" u="1"/>
        <s v="C.4.3.0: 財務分析:220614_0048" u="1"/>
        <s v="C.4.3.0: 財務分析:220616_0038" u="1"/>
        <s v="FIN:221101_0056" u="1"/>
        <s v="C.4.3.0: 財務分析:221029_0047" u="1"/>
        <s v="P.2.2.0:221101_0005" u="1"/>
        <s v="P.2.2.0:221101_0015" u="1"/>
        <s v="P.2.2.0:221101_0025" u="1"/>
        <s v="P.2.2.0:221101_0035" u="1"/>
        <s v="P.2.2.0:221101_0045" u="1"/>
        <s v="P.2.2.0:221101_0055" u="1"/>
        <s v="P.2.2.0:221101_0065" u="1"/>
        <s v="P.2.2.0:221101_0075" u="1"/>
        <s v="FIN:221101_0057" u="1"/>
        <s v="P.2.2.0:221101_0085" u="1"/>
        <s v="P.2.2.0:221101_0095" u="1"/>
        <s v="STG:220610_0020" u="1"/>
        <s v="C.4.3.0: 財務分析:220622_0058" u="1"/>
        <s v="C.4.3.0: 財務分析:220628_0028" u="1"/>
        <s v="FIN:221101_0058" u="1"/>
        <s v="P.2.1.0:220609_0100" u="1"/>
        <s v="P.2.1.0:220609_0110" u="1"/>
        <s v="P.2.1.0:220629_0010" u="1"/>
        <s v="P.2.1.0:220609_0120" u="1"/>
        <s v="P.2.1.0:220629_0020" u="1"/>
        <s v="P.2.1.0:220609_0130" u="1"/>
        <s v="P.2.1.0:220629_0030" u="1"/>
        <s v="P.3.9.0:220609_0010" u="1"/>
        <s v="P.2.1.0:220609_0140" u="1"/>
        <s v="P.2.1.0:220629_0040" u="1"/>
        <s v="P.3.9.0:220609_0020" u="1"/>
        <s v="P.2.1.0:220609_0150" u="1"/>
        <s v="P.2.1.0:220629_0050" u="1"/>
        <s v="P.3.9.0:220609_0030" u="1"/>
        <s v="P.2.1.0:220609_0160" u="1"/>
        <s v="P.2.1.0:220629_0060" u="1"/>
        <s v="P.3.9.0:220609_0040" u="1"/>
        <s v="P.2.1.0:220609_0170" u="1"/>
        <s v="P.2.1.0:220629_0070" u="1"/>
        <s v="P.3.9.0:220609_0050" u="1"/>
        <s v="P.2.1.0:220609_0180" u="1"/>
        <s v="P.2.1.0:220629_0080" u="1"/>
        <s v="P.2.2.0:221101_0006" u="1"/>
        <s v="P.3.9.0:220609_0060" u="1"/>
        <s v="P.2.1.0:220609_0190" u="1"/>
        <s v="P.2.1.0:220629_0090" u="1"/>
        <s v="P.2.2.0:221101_0016" u="1"/>
        <s v="P.3.9.0:220609_0070" u="1"/>
        <s v="P.2.2.0:221101_0026" u="1"/>
        <s v="P.3.9.0:220609_0080" u="1"/>
        <s v="P.2.2.0:221101_0036" u="1"/>
        <s v="P.3.9.0:220609_0090" u="1"/>
        <s v="P.2.2.0:221101_0046" u="1"/>
        <s v="P.2.2.0:221101_0056" u="1"/>
        <s v="P.2.2.0:221101_0066" u="1"/>
        <s v="P.2.2.0:221101_0076" u="1"/>
        <s v="FIN:221101_0059" u="1"/>
        <s v="P.2.2.0:221101_0086" u="1"/>
        <s v="P.2.2.0:221101_0096" u="1"/>
        <s v="C.4.3.0: 財務分析:220630_0068" u="1"/>
        <s v="P.2.1.0:220609_0101" u="1"/>
        <s v="P.2.1.0:220629_0001" u="1"/>
        <s v="P.2.1.0:220609_0111" u="1"/>
        <s v="P.2.1.0:220629_0011" u="1"/>
        <s v="P.2.1.0:220609_0121" u="1"/>
        <s v="P.2.1.0:220629_0021" u="1"/>
        <s v="P.3.9.0:220609_0001" u="1"/>
        <s v="P.2.1.0:220609_0131" u="1"/>
        <s v="P.2.1.0:220629_0031" u="1"/>
        <s v="P.3.9.0:220609_0011" u="1"/>
        <s v="P.2.1.0:220609_0141" u="1"/>
        <s v="P.2.1.0:220629_0041" u="1"/>
        <s v="P.3.9.0:220609_0021" u="1"/>
        <s v="P.2.1.0:220609_0151" u="1"/>
        <s v="P.2.1.0:220629_0051" u="1"/>
        <s v="P.3.9.0:220609_0031" u="1"/>
        <s v="P.2.1.0:220609_0161" u="1"/>
        <s v="P.2.1.0:220629_0061" u="1"/>
        <s v="P.3.9.0:220609_0041" u="1"/>
        <s v="P.2.1.0:220609_0171" u="1"/>
        <s v="P.2.1.0:220629_0071" u="1"/>
        <s v="P.3.9.0:220609_0051" u="1"/>
        <s v="P.2.1.0:220609_0181" u="1"/>
        <s v="P.2.1.0:220629_0081" u="1"/>
        <s v="P.2.2.0:221101_0007" u="1"/>
        <s v="P.3.9.0:220609_0061" u="1"/>
        <s v="P.2.1.0:220609_0191" u="1"/>
        <s v="P.2.1.0:220629_0091" u="1"/>
        <s v="P.2.2.0:221101_0017" u="1"/>
        <s v="P.3.9.0:220609_0071" u="1"/>
        <s v="P.2.2.0:221101_0027" u="1"/>
        <s v="P.3.9.0:220609_0081" u="1"/>
        <s v="P.2.2.0:221101_0037" u="1"/>
        <s v="P.3.9.0:220609_0091" u="1"/>
        <s v="P.2.2.0:221101_0047" u="1"/>
        <s v="P.2.2.0:221101_0057" u="1"/>
        <s v="P.3.10.0:220615_0084" u="1"/>
        <s v="P.2.2.0:221101_0067" u="1"/>
        <s v="P.2.2.0:221101_0077" u="1"/>
        <s v="P.2.2.0:221101_0087" u="1"/>
        <s v="P.2.2.0:221101_0097" u="1"/>
        <s v="P.2.1.0:220609_0102" u="1"/>
        <s v="P.2.1.0:220629_0002" u="1"/>
        <s v="P.2.1.0:220609_0112" u="1"/>
        <s v="P.2.1.0:220629_0012" u="1"/>
        <s v="P.2.1.0:220609_0122" u="1"/>
        <s v="P.2.1.0:220629_0022" u="1"/>
        <s v="P.3.9.0:220609_0002" u="1"/>
        <s v="P.2.1.0:220609_0132" u="1"/>
        <s v="P.2.1.0:220629_0032" u="1"/>
        <s v="P.3.9.0:220609_0012" u="1"/>
        <s v="P.2.1.0:220609_0142" u="1"/>
        <s v="P.2.1.0:220629_0042" u="1"/>
        <s v="P.3.9.0:220609_0022" u="1"/>
        <s v="P.2.1.0:220609_0152" u="1"/>
        <s v="P.2.1.0:220629_0052" u="1"/>
        <s v="P.3.9.0:220609_0032" u="1"/>
        <s v="C.4.3.0: 財務分析:221101_0024" u="1"/>
        <s v="P.2.1.0:220609_0162" u="1"/>
        <s v="P.2.1.0:220629_0062" u="1"/>
        <s v="P.3.9.0:220609_0042" u="1"/>
        <s v="P.2.1.0:220609_0172" u="1"/>
        <s v="P.2.1.0:220629_0072" u="1"/>
        <s v="P.3.9.0:220609_0052" u="1"/>
        <s v="P.2.1.0:220609_0182" u="1"/>
        <s v="P.2.1.0:220629_0082" u="1"/>
        <s v="P.2.2.0:221101_0008" u="1"/>
        <s v="P.3.9.0:220609_0062" u="1"/>
        <s v="C.4.3.0: 財務分析:221022_0012" u="1"/>
        <s v="P.2.1.0:220609_0192" u="1"/>
        <s v="P.2.1.0:220629_0092" u="1"/>
        <s v="P.2.2.0:221101_0018" u="1"/>
        <s v="P.3.9.0:220609_0072" u="1"/>
        <s v="P.2.2.0:221101_0028" u="1"/>
        <s v="P.3.9.0:220609_0082" u="1"/>
        <s v="P.2.2.0:221101_0038" u="1"/>
        <s v="P.3.9.0:220609_0092" u="1"/>
        <s v="P.2.2.0:221101_0048" u="1"/>
        <s v="P.2.2.0:221101_0058" u="1"/>
        <s v="P.2.2.0:221101_0068" u="1"/>
        <s v="C.4.3.0: 財務分析:220628_0062" u="1"/>
        <s v="P.2.2.0:221101_0078" u="1"/>
        <s v="P.2.2.0:221101_0088" u="1"/>
        <s v="P.2.2.0:221101_0098" u="1"/>
        <s v="QAM:221022_0040" u="1"/>
        <s v="C.1.2.0: 投資併購管理:221101_0006" u="1"/>
        <s v="C.1.2.0: 投資併購管理:221101_0016" u="1"/>
        <s v="C.1.2.0: 投資併購管理:221101_0026" u="1"/>
        <s v="P.2.1.0:220609_0103" u="1"/>
        <s v="P.2.1.0:220629_0003" u="1"/>
        <s v="P.2.1.0:220609_0113" u="1"/>
        <s v="P.2.1.0:220629_0013" u="1"/>
        <s v="P.2.1.0:220609_0123" u="1"/>
        <s v="P.2.1.0:220629_0023" u="1"/>
        <s v="P.3.9.0:220609_0003" u="1"/>
        <s v="P.2.1.0:220609_0133" u="1"/>
        <s v="P.2.1.0:220629_0033" u="1"/>
        <s v="P.3.9.0:220609_0013" u="1"/>
        <s v="QAM:221022_0041" u="1"/>
        <s v="P.2.1.0:220609_0143" u="1"/>
        <s v="P.2.1.0:220629_0043" u="1"/>
        <s v="P.3.9.0:220609_0023" u="1"/>
        <s v="P.2.1.0:220609_0153" u="1"/>
        <s v="P.2.1.0:220629_0053" u="1"/>
        <s v="P.3.9.0:220609_0033" u="1"/>
        <s v="P.2.1.0:220609_0163" u="1"/>
        <s v="P.2.1.0:220629_0063" u="1"/>
        <s v="P.3.9.0:220609_0043" u="1"/>
        <s v="P.2.1.0:220609_0173" u="1"/>
        <s v="P.2.1.0:220629_0073" u="1"/>
        <s v="P.3.9.0:220609_0053" u="1"/>
        <s v="P.2.1.0:220609_0183" u="1"/>
        <s v="P.2.1.0:220629_0083" u="1"/>
        <s v="P.2.2.0:221101_0009" u="1"/>
        <s v="P.3.9.0:220609_0063" u="1"/>
        <s v="P.2.1.0:220609_0193" u="1"/>
        <s v="P.2.1.0:220629_0093" u="1"/>
        <s v="P.2.2.0:221101_0019" u="1"/>
        <s v="P.3.9.0:220609_0073" u="1"/>
        <s v="P.2.2.0:221101_0029" u="1"/>
        <s v="P.3.9.0:220609_0083" u="1"/>
        <s v="P.2.2.0:221101_0039" u="1"/>
        <s v="P.3.9.0:220609_0093" u="1"/>
        <s v="P.2.2.0:221101_0049" u="1"/>
        <s v="P.2.2.0:221101_0059" u="1"/>
        <s v="P.2.2.0:221101_0069" u="1"/>
        <s v="P.2.2.0:221101_0079" u="1"/>
        <s v="P.2.2.0:221101_0089" u="1"/>
        <s v="QAM:221022_0042" u="1"/>
        <s v="P.2.1.0:220609_0104" u="1"/>
        <s v="P.2.1.0:220629_0004" u="1"/>
        <s v="P.2.1.0:220609_0114" u="1"/>
        <s v="P.2.1.0:220629_0014" u="1"/>
        <s v="P.2.1.0:220609_0124" u="1"/>
        <s v="P.2.1.0:220629_0024" u="1"/>
        <s v="P.3.9.0:220609_0004" u="1"/>
        <s v="QAM:221101_0060" u="1"/>
        <s v="P.2.1.0:220609_0134" u="1"/>
        <s v="P.2.1.0:220629_0034" u="1"/>
        <s v="P.3.9.0:220609_0014" u="1"/>
        <s v="QAM:221022_0043" u="1"/>
        <s v="P.2.1.0:220609_0144" u="1"/>
        <s v="P.2.1.0:220629_0044" u="1"/>
        <s v="P.3.9.0:220609_0024" u="1"/>
        <s v="P.2.1.0:220609_0154" u="1"/>
        <s v="P.2.1.0:220629_0054" u="1"/>
        <s v="P.3.9.0:220609_0034" u="1"/>
        <s v="P.2.1.0:220609_0164" u="1"/>
        <s v="P.2.1.0:220629_0064" u="1"/>
        <s v="P.3.9.0:220609_0044" u="1"/>
        <s v="P.2.1.0:220609_0174" u="1"/>
        <s v="P.2.1.0:220629_0074" u="1"/>
        <s v="P.3.9.0:220609_0054" u="1"/>
        <s v="FIN:220628_0067" u="1"/>
        <s v="P.2.1.0:220609_0184" u="1"/>
        <s v="P.2.1.0:220629_0084" u="1"/>
        <s v="P.3.9.0:220609_0064" u="1"/>
        <s v="P.2.1.0:220609_0194" u="1"/>
        <s v="P.2.1.0:220629_0094" u="1"/>
        <s v="P.3.9.0:220609_0074" u="1"/>
        <s v="P.3.9.0:220609_0084" u="1"/>
        <s v="P.3.9.0:220609_0094" u="1"/>
        <s v="QAM:221101_0061" u="1"/>
        <s v="QAM:221022_0044" u="1"/>
        <s v="FIN:220628_0068" u="1"/>
        <s v="STG:220607_0020" u="1"/>
        <s v="STG:220609_0010" u="1"/>
        <s v="C.4.3.0: 財務分析:220701_0007" u="1"/>
        <s v="P.2.1.0:220609_0105" u="1"/>
        <s v="P.2.1.0:220629_0005" u="1"/>
        <s v="P.2.1.0:220609_0115" u="1"/>
        <s v="P.2.1.0:220629_0015" u="1"/>
        <s v="P.2.1.0:220609_0125" u="1"/>
        <s v="P.2.1.0:220629_0025" u="1"/>
        <s v="P.3.9.0:220609_0005" u="1"/>
        <s v="QAM:221101_0062" u="1"/>
        <s v="P.2.1.0:220609_0135" u="1"/>
        <s v="P.2.1.0:220629_0035" u="1"/>
        <s v="P.3.9.0:220609_0015" u="1"/>
        <s v="QAM:221022_0045" u="1"/>
        <s v="P.2.1.0:220609_0145" u="1"/>
        <s v="P.2.1.0:220629_0045" u="1"/>
        <s v="P.3.9.0:220609_0025" u="1"/>
        <s v="P.2.1.0:220609_0155" u="1"/>
        <s v="P.2.1.0:220629_0055" u="1"/>
        <s v="P.3.9.0:220609_0035" u="1"/>
        <s v="P.2.1.0:220609_0165" u="1"/>
        <s v="P.2.1.0:220629_0065" u="1"/>
        <s v="P.3.9.0:220609_0045" u="1"/>
        <s v="P.2.1.0:220609_0175" u="1"/>
        <s v="P.2.1.0:220629_0075" u="1"/>
        <s v="P.3.9.0:220609_0055" u="1"/>
        <s v="STG:220607_0021" u="1"/>
        <s v="STG:220609_0011" u="1"/>
        <s v="P.2.1.0:220609_0185" u="1"/>
        <s v="P.2.1.0:220629_0085" u="1"/>
        <s v="P.3.9.0:220609_0065" u="1"/>
        <s v="P.2.1.0:220609_0195" u="1"/>
        <s v="P.2.1.0:220629_0095" u="1"/>
        <s v="P.3.9.0:220609_0075" u="1"/>
        <s v="P.3.9.0:220609_0085" u="1"/>
        <s v="P.3.9.0:220609_0095" u="1"/>
        <s v="QAM:221101_0063" u="1"/>
        <s v="QAM:221022_0046" u="1"/>
        <s v="STG:220607_0022" u="1"/>
        <s v="STG:220609_0012" u="1"/>
        <s v="C.4.3.0: 財務分析:221101_0038" u="1"/>
        <s v="P.2.1.0:220609_0106" u="1"/>
        <s v="P.2.1.0:220629_0006" u="1"/>
        <s v="C.4.3.0: 財務分析:221022_0026" u="1"/>
        <s v="P.2.1.0:220609_0116" u="1"/>
        <s v="P.2.1.0:220629_0016" u="1"/>
        <s v="P.2.1.0:220609_0126" u="1"/>
        <s v="P.2.1.0:220629_0026" u="1"/>
        <s v="P.3.9.0:220609_0006" u="1"/>
        <s v="QAM:221101_0064" u="1"/>
        <s v="P.2.1.0:220609_0136" u="1"/>
        <s v="P.2.1.0:220629_0036" u="1"/>
        <s v="P.3.9.0:220609_0016" u="1"/>
        <s v="QAM:221022_0047" u="1"/>
        <s v="P.2.1.0:220609_0146" u="1"/>
        <s v="P.2.1.0:220629_0046" u="1"/>
        <s v="P.3.9.0:220609_0026" u="1"/>
        <s v="P.2.1.0:220609_0156" u="1"/>
        <s v="P.2.1.0:220629_0056" u="1"/>
        <s v="P.3.9.0:220609_0036" u="1"/>
        <s v="P.2.1.0:220609_0166" u="1"/>
        <s v="P.2.1.0:220629_0066" u="1"/>
        <s v="P.3.9.0:220609_0046" u="1"/>
        <s v="P.2.1.0:220609_0176" u="1"/>
        <s v="P.2.1.0:220629_0076" u="1"/>
        <s v="P.3.9.0:220609_0056" u="1"/>
        <s v="STG:220607_0023" u="1"/>
        <s v="STG:220609_0013" u="1"/>
        <s v="P.2.1.0:220609_0186" u="1"/>
        <s v="P.2.1.0:220629_0086" u="1"/>
        <s v="P.3.9.0:220609_0066" u="1"/>
        <s v="P.2.1.0:220609_0196" u="1"/>
        <s v="P.2.1.0:220629_0096" u="1"/>
        <s v="P.3.9.0:220609_0076" u="1"/>
        <s v="P.3.9.0:220609_0086" u="1"/>
        <s v="P.3.9.0:220609_0096" u="1"/>
        <s v="QAM:221101_0065" u="1"/>
        <s v="QAM:221022_0048" u="1"/>
        <s v="C.1.2.0: 投資併購管理:221101_0007" u="1"/>
        <s v="STG:220607_0024" u="1"/>
        <s v="STG:220609_0014" u="1"/>
        <s v="C.1.2.0: 投資併購管理:221101_0017" u="1"/>
        <s v="C.1.2.0: 投資併購管理:221101_0027" u="1"/>
        <s v="P.2.1.0:220609_0107" u="1"/>
        <s v="P.2.1.0:220629_0007" u="1"/>
        <s v="P.2.1.0:220609_0117" u="1"/>
        <s v="P.2.1.0:220629_0017" u="1"/>
        <s v="P.2.1.0:220609_0127" u="1"/>
        <s v="P.2.1.0:220629_0027" u="1"/>
        <s v="P.3.9.0:220609_0007" u="1"/>
        <s v="QAM:221101_0066" u="1"/>
        <s v="P.2.1.0:220609_0137" u="1"/>
        <s v="P.2.1.0:220629_0037" u="1"/>
        <s v="P.3.9.0:220609_0017" u="1"/>
        <s v="QAM:221022_0049" u="1"/>
        <s v="P.2.1.0:220609_0147" u="1"/>
        <s v="P.2.1.0:220629_0047" u="1"/>
        <s v="P.3.9.0:220609_0027" u="1"/>
        <s v="P.2.1.0:220609_0157" u="1"/>
        <s v="P.2.1.0:220629_0057" u="1"/>
        <s v="P.3.9.0:220609_0037" u="1"/>
        <s v="P.2.1.0:220609_0167" u="1"/>
        <s v="P.2.1.0:220629_0067" u="1"/>
        <s v="P.3.9.0:220609_0047" u="1"/>
        <s v="P.2.1.0:220609_0177" u="1"/>
        <s v="P.2.1.0:220629_0077" u="1"/>
        <s v="P.3.9.0:220609_0057" u="1"/>
        <s v="STG:220607_0025" u="1"/>
        <s v="STG:220609_0015" u="1"/>
        <s v="P.2.1.0:220609_0187" u="1"/>
        <s v="P.2.1.0:220629_0087" u="1"/>
        <s v="P.3.9.0:220609_0067" u="1"/>
        <s v="STG:220622_0030" u="1"/>
        <s v="P.2.1.0:220609_0197" u="1"/>
        <s v="P.2.1.0:220629_0097" u="1"/>
        <s v="P.3.9.0:220609_0077" u="1"/>
        <s v="P.3.9.0:220609_0087" u="1"/>
        <s v="P.3.9.0:220609_0097" u="1"/>
        <s v="C.4.3.0: 財務分析:220607_0011" u="1"/>
        <s v="C.4.3.0: 財務分析:220609_0001" u="1"/>
        <s v="C.4.3.0: 財務分析:220701_0041" u="1"/>
        <s v="QAM:221101_0067" u="1"/>
        <s v="STG:220607_0026" u="1"/>
        <s v="STG:220609_0016" u="1"/>
        <s v="STG:220622_0031" u="1"/>
        <s v="STG:220628_0001" u="1"/>
        <s v="P.2.1.0:220609_0108" u="1"/>
        <s v="P.2.1.0:220629_0008" u="1"/>
        <s v="P.2.1.0:220609_0118" u="1"/>
        <s v="P.2.1.0:220629_0018" u="1"/>
        <s v="P.2.1.0:220609_0128" u="1"/>
        <s v="P.2.1.0:220629_0028" u="1"/>
        <s v="P.3.9.0:220609_0008" u="1"/>
        <s v="QAM:221101_0068" u="1"/>
        <s v="P.2.1.0:220609_0138" u="1"/>
        <s v="P.2.1.0:220629_0038" u="1"/>
        <s v="P.3.9.0:220609_0018" u="1"/>
        <s v="P.2.1.0:220609_0148" u="1"/>
        <s v="P.2.1.0:220629_0048" u="1"/>
        <s v="P.3.9.0:220609_0028" u="1"/>
        <s v="P.2.1.0:220609_0158" u="1"/>
        <s v="P.2.1.0:220629_0058" u="1"/>
        <s v="P.3.9.0:220609_0038" u="1"/>
        <s v="P.2.1.0:220609_0168" u="1"/>
        <s v="P.2.1.0:220629_0068" u="1"/>
        <s v="P.3.9.0:220609_0048" u="1"/>
        <s v="P.2.1.0:220609_0178" u="1"/>
        <s v="P.2.1.0:220629_0078" u="1"/>
        <s v="P.3.9.0:220609_0058" u="1"/>
        <s v="STG:220607_0027" u="1"/>
        <s v="STG:220609_0017" u="1"/>
        <s v="P.2.1.0:220609_0188" u="1"/>
        <s v="P.2.1.0:220629_0088" u="1"/>
        <s v="P.3.9.0:220609_0068" u="1"/>
        <s v="STG:220628_0002" u="1"/>
        <s v="P.2.1.0:220609_0198" u="1"/>
        <s v="P.2.1.0:220629_0098" u="1"/>
        <s v="P.3.9.0:220609_0078" u="1"/>
        <s v="P.3.9.0:220609_0088" u="1"/>
        <s v="P.3.9.0:220609_0098" u="1"/>
        <s v="C.4.3.0: 財務分析:220615_0021" u="1"/>
        <s v="C.4.3.0: 財務分析:221022_0060" u="1"/>
        <s v="QAM:221101_0069" u="1"/>
        <s v="STG:220607_0028" u="1"/>
        <s v="STG:220609_0018" u="1"/>
        <s v="C.1.1.0:220622_0023" u="1"/>
        <s v="STG:220628_0003" u="1"/>
        <s v="C.1.1.0:220622_0033" u="1"/>
        <s v="C.1.1.0:220622_0043" u="1"/>
        <s v="C.1.1.0:220622_0053" u="1"/>
        <s v="C.1.1.0:220622_0063" u="1"/>
        <s v="C.1.1.0:220622_0073" u="1"/>
        <s v="C.1.1.0:220622_0083" u="1"/>
        <s v="C.1.1.0:220622_0093" u="1"/>
        <s v="P.2.1.0:220609_0109" u="1"/>
        <s v="P.2.1.0:220629_0009" u="1"/>
        <s v="P.2.1.0:220609_0119" u="1"/>
        <s v="P.2.1.0:220629_0019" u="1"/>
        <s v="P.2.1.0:220609_0129" u="1"/>
        <s v="P.2.1.0:220629_0029" u="1"/>
        <s v="P.3.9.0:220609_0009" u="1"/>
        <s v="P.2.1.0:220609_0139" u="1"/>
        <s v="P.2.1.0:220629_0039" u="1"/>
        <s v="P.3.9.0:220609_0019" u="1"/>
        <s v="P.2.1.0:220609_0149" u="1"/>
        <s v="P.2.1.0:220629_0049" u="1"/>
        <s v="P.3.9.0:220609_0029" u="1"/>
        <s v="P.2.1.0:220609_0159" u="1"/>
        <s v="P.2.1.0:220629_0059" u="1"/>
        <s v="P.3.9.0:220609_0039" u="1"/>
        <s v="P.2.1.0:220609_0169" u="1"/>
        <s v="P.2.1.0:220629_0069" u="1"/>
        <s v="P.3.9.0:220609_0049" u="1"/>
        <s v="P.2.1.0:220609_0179" u="1"/>
        <s v="P.2.1.0:220629_0079" u="1"/>
        <s v="P.3.9.0:220609_0059" u="1"/>
        <s v="STG:220607_0029" u="1"/>
        <s v="STG:220609_0019" u="1"/>
        <s v="P.2.1.0:220609_0189" u="1"/>
        <s v="P.2.1.0:220629_0089" u="1"/>
        <s v="P.3.9.0:220609_0069" u="1"/>
        <s v="STG:220628_0004" u="1"/>
        <s v="P.2.1.0:220609_0199" u="1"/>
        <s v="P.2.1.0:220629_0099" u="1"/>
        <s v="P.3.9.0:220609_0079" u="1"/>
        <s v="P.3.9.0:220609_0089" u="1"/>
        <s v="P.3.9.0:220609_0099" u="1"/>
        <s v="C.4.3.0: 財務分析:220627_0011" u="1"/>
        <s v="C.4.3.0: 財務分析:220629_0001" u="1"/>
        <s v="C.1.1.0:220602_0104" u="1"/>
        <s v="C.1.1.0:220622_0004" u="1"/>
        <s v="C.1.1.0:220622_0014" u="1"/>
        <s v="C.1.1.0:220622_0024" u="1"/>
        <s v="C.1.1.0:220622_0034" u="1"/>
        <s v="C.1.1.0:220622_0044" u="1"/>
        <s v="C.1.1.0:220622_0054" u="1"/>
        <s v="C.1.1.0:220622_0064" u="1"/>
        <s v="C.1.1.0:220622_0074" u="1"/>
        <s v="C.1.1.0:220622_0084" u="1"/>
        <s v="C.1.1.0:220622_0094" u="1"/>
        <s v="C.1.2.0: 投資併購管理:221101_0008" u="1"/>
        <s v="C.1.1.0:220602_0105" u="1"/>
        <s v="C.1.1.0:220622_0005" u="1"/>
        <s v="C.1.1.0:220622_0015" u="1"/>
        <s v="C.1.1.0:220622_0025" u="1"/>
        <s v="C.1.2.0: 投資併購管理:221101_0018" u="1"/>
        <s v="C.1.1.0:220622_0035" u="1"/>
        <s v="C.1.1.0:220622_0045" u="1"/>
        <s v="C.1.1.0:220622_0055" u="1"/>
        <s v="C.1.1.0:220622_0065" u="1"/>
        <s v="C.1.2.0: 投資併購管理:221101_0028" u="1"/>
        <s v="FIN:220610_0020" u="1"/>
        <s v="C.1.1.0:220622_0075" u="1"/>
        <s v="C.1.1.0:220622_0085" u="1"/>
        <s v="C.1.1.0:220622_0095" u="1"/>
        <s v="C.4.3.0: 財務分析:220607_0025" u="1"/>
        <s v="C.4.3.0: 財務分析:220609_0015" u="1"/>
        <s v="C.4.3.0: 財務分析:220701_0055" u="1"/>
        <s v="FIN:220610_0021" u="1"/>
        <s v="FIN:220614_0001" u="1"/>
        <s v="C.1.1.0:220602_0106" u="1"/>
        <s v="C.1.1.0:220622_0006" u="1"/>
        <s v="C.1.1.0:220622_0016" u="1"/>
        <s v="C.1.1.0:220622_0026" u="1"/>
        <s v="C.1.1.0:220622_0036" u="1"/>
        <s v="C.1.1.0:220622_0046" u="1"/>
        <s v="C.1.1.0:220622_0056" u="1"/>
        <s v="C.1.1.0:220622_0066" u="1"/>
        <s v="FIN:220610_0022" u="1"/>
        <s v="FIN:220614_0002" u="1"/>
        <s v="C.1.1.0:220622_0076" u="1"/>
        <s v="C.1.1.0:220622_0086" u="1"/>
        <s v="C.1.1.0:220622_0096" u="1"/>
        <s v="C.4.3.0: 財務分析:220615_0035" u="1"/>
        <s v="FIN:220610_0023" u="1"/>
        <s v="FIN:220614_0003" u="1"/>
        <s v="C.1.1.0:220602_0107" u="1"/>
        <s v="C.1.1.0:220622_0007" u="1"/>
        <s v="C.1.1.0:220622_0017" u="1"/>
        <s v="C.1.1.0:220622_0027" u="1"/>
        <s v="C.1.1.0:220622_0037" u="1"/>
        <s v="C.1.1.0:220622_0047" u="1"/>
        <s v="C.1.1.0:220622_0057" u="1"/>
        <s v="C.1.1.0:220622_0067" u="1"/>
        <s v="FIN:220610_0024" u="1"/>
        <s v="FIN:220614_0004" u="1"/>
        <s v="C.1.1.0:220622_0077" u="1"/>
        <s v="C.1.1.0:220622_0087" u="1"/>
        <s v="C.4.2.0: 生產力:221022_0003" u="1"/>
        <s v="C.1.1.0:220622_0097" u="1"/>
        <s v="C.4.3.0: 財務分析:220627_0025" u="1"/>
        <s v="C.4.3.0: 財務分析:220629_0015" u="1"/>
        <s v="FIN:220610_0025" u="1"/>
        <s v="FIN:220614_0005" u="1"/>
        <s v="C.1.1.0:220602_0108" u="1"/>
        <s v="C.1.1.0:220622_0008" u="1"/>
        <s v="C.1.1.0:220622_0018" u="1"/>
        <s v="C.1.1.0:220622_0028" u="1"/>
        <s v="C.1.1.0:220622_0038" u="1"/>
        <s v="C.1.1.0:220622_0048" u="1"/>
        <s v="C.1.1.0:220622_0058" u="1"/>
        <s v="C.1.1.0:220622_0068" u="1"/>
        <s v="FIN:220610_0026" u="1"/>
        <s v="FIN:220614_0006" u="1"/>
        <s v="C.1.1.0:220622_0078" u="1"/>
        <s v="C.1.1.0:220622_0088" u="1"/>
        <s v="C.1.1.0:220622_0098" u="1"/>
        <s v="FIN:220610_0027" u="1"/>
        <s v="FIN:220614_0007" u="1"/>
        <s v="P.3.13.0:220607_0054" u="1"/>
        <s v="P.3.13.0:220609_0044" u="1"/>
        <s v="P.3.13.0:220701_0007" u="1"/>
        <s v="C.1.2.0: 投資併購管理:221101_0009" u="1"/>
        <s v="P.3.13.0:220701_0107" u="1"/>
        <s v="C.1.1.0:220602_0109" u="1"/>
        <s v="C.1.1.0:220622_0009" u="1"/>
        <s v="C.1.1.0:220622_0019" u="1"/>
        <s v="C.1.1.0:220622_0029" u="1"/>
        <s v="C.1.2.0: 投資併購管理:221101_0019" u="1"/>
        <s v="C.1.1.0:220622_0039" u="1"/>
        <s v="C.1.1.0:220622_0049" u="1"/>
        <s v="C.1.1.0:220622_0059" u="1"/>
        <s v="C.4.3.0: 財務分析:220607_0039" u="1"/>
        <s v="C.4.3.0: 財務分析:220609_0029" u="1"/>
        <s v="C.1.1.0:220622_0069" u="1"/>
        <s v="C.4.3.0: 財務分析:220701_0069" u="1"/>
        <s v="C.1.2.0: 投資併購管理:221101_0029" u="1"/>
        <s v="FIN:220610_0028" u="1"/>
        <s v="FIN:220614_0008" u="1"/>
        <s v="C.1.1.0:220622_0079" u="1"/>
        <s v="C.1.1.0:220622_0089" u="1"/>
        <s v="C.4.2.0: 生產力:221022_0013" u="1"/>
        <s v="C.1.1.0:220622_0099" u="1"/>
        <s v="P.3.13.0:220602_0084" u="1"/>
        <s v="QAM:221029_0060" u="1"/>
        <s v="FIN:220610_0029" u="1"/>
        <s v="FIN:220614_0009" u="1"/>
        <s v="P.3.13.0:220607_0064" u="1"/>
        <s v="P.3.13.0:220609_0054" u="1"/>
        <s v="QAM:221029_0061" u="1"/>
        <s v="P.3.13.0:220701_0017" u="1"/>
        <s v="C.4.3.0: 財務分析:220615_0049" u="1"/>
        <s v="FIN:220607_0020" u="1"/>
        <s v="FIN:220609_0010" u="1"/>
        <s v="P.3.13.0:220602_0094" u="1"/>
        <s v="QAM:221029_0062" u="1"/>
        <s v="FIN:220607_0021" u="1"/>
        <s v="FIN:220609_0011" u="1"/>
        <s v="P.2.2.0:220607_0010" u="1"/>
        <s v="P.2.2.0:220607_0020" u="1"/>
        <s v="P.2.2.0:220607_0030" u="1"/>
        <s v="P.2.2.0:220607_0040" u="1"/>
        <s v="P.3.13.0:220607_0074" u="1"/>
        <s v="P.3.13.0:220609_0064" u="1"/>
        <s v="C.4.2.0: 生產力:220614_0009" u="1"/>
        <s v="P.2.2.0:220607_0050" u="1"/>
        <s v="P.2.2.0:220607_0060" u="1"/>
        <s v="P.2.2.0:220607_0070" u="1"/>
        <s v="QAM:221029_0063" u="1"/>
        <s v="P.2.2.0:220607_0080" u="1"/>
        <s v="P.2.2.0:220607_0090" u="1"/>
        <s v="C.4.3.0: 財務分析:220627_0039" u="1"/>
        <s v="C.4.3.0: 財務分析:220629_0029" u="1"/>
        <s v="FIN:220607_0022" u="1"/>
        <s v="FIN:220609_0012" u="1"/>
        <s v="QAM:221029_0064" u="1"/>
        <s v="C.4.3.0: 財務分析:221101_0023" u="1"/>
        <s v="P.2.2.0:220607_0001" u="1"/>
        <s v="FIN:220607_0023" u="1"/>
        <s v="FIN:220609_0013" u="1"/>
        <s v="P.2.2.0:220607_0011" u="1"/>
        <s v="C.4.3.0: 財務分析:220609_0063" u="1"/>
        <s v="P.2.2.0:220607_0021" u="1"/>
        <s v="P.2.2.0:220607_0031" u="1"/>
        <s v="P.2.2.0:220607_0041" u="1"/>
        <s v="P.3.13.0:220607_0084" u="1"/>
        <s v="P.3.13.0:220609_0074" u="1"/>
        <s v="C.4.2.0: 生產力:220615_0009" u="1"/>
        <s v="P.2.2.0:220607_0051" u="1"/>
        <s v="P.2.2.0:220607_0061" u="1"/>
        <s v="P.2.2.0:220607_0071" u="1"/>
        <s v="QAM:221029_0065" u="1"/>
        <s v="P.2.2.0:220607_0081" u="1"/>
        <s v="P.2.2.0:220607_0091" u="1"/>
        <s v="FIN:220607_0024" u="1"/>
        <s v="FIN:220609_0014" u="1"/>
        <s v="QAM:221029_0066" u="1"/>
        <s v="P.2.2.0:220607_0002" u="1"/>
        <s v="FIN:220607_0025" u="1"/>
        <s v="FIN:220609_0015" u="1"/>
        <s v="P.2.2.0:220607_0012" u="1"/>
        <s v="FIN:220622_0030" u="1"/>
        <s v="P.2.2.0:220607_0022" u="1"/>
        <s v="P.2.2.0:220607_0032" u="1"/>
        <s v="P.2.2.0:220607_0042" u="1"/>
        <s v="P.3.13.0:220607_0094" u="1"/>
        <s v="P.3.13.0:220609_0084" u="1"/>
        <s v="C.4.2.0: 生產力:220616_0009" u="1"/>
        <s v="P.2.2.0:220607_0052" u="1"/>
        <s v="P.2.2.0:220607_0062" u="1"/>
        <s v="P.2.2.0:220607_0072" u="1"/>
        <s v="QAM:221029_0067" u="1"/>
        <s v="P.2.2.0:220607_0082" u="1"/>
        <s v="P.2.2.0:220607_0092" u="1"/>
        <s v="FIN:220607_0026" u="1"/>
        <s v="FIN:220609_0016" u="1"/>
        <s v="FIN:220622_0031" u="1"/>
        <s v="FIN:220628_0001" u="1"/>
        <s v="C.4.3.0: 財務分析:220610_0004" u="1"/>
        <s v="QAM:221029_0068" u="1"/>
        <s v="P.3.13.0:220615_0076" u="1"/>
        <s v="P.2.2.0:220607_0003" u="1"/>
        <s v="FIN:220607_0027" u="1"/>
        <s v="FIN:220609_0017" u="1"/>
        <s v="P.2.2.0:220607_0013" u="1"/>
        <s v="C.4.3.0: 財務分析:220629_0063" u="1"/>
        <s v="FIN:220622_0032" u="1"/>
        <s v="FIN:220628_0002" u="1"/>
        <s v="P.2.2.0:220607_0023" u="1"/>
        <s v="P.2.2.0:220607_0033" u="1"/>
        <s v="C.4.2.0: 生產力:220607_0009" u="1"/>
        <s v="P.2.2.0:220607_0043" u="1"/>
        <s v="P.3.13.0:220609_0094" u="1"/>
        <s v="P.2.2.0:220607_0053" u="1"/>
        <s v="C.4.2.0: 生產力:220627_0009" u="1"/>
        <s v="P.2.2.0:220607_0063" u="1"/>
        <s v="P.2.2.0:220607_0073" u="1"/>
        <s v="QAM:221029_0069" u="1"/>
        <s v="P.2.2.0:220607_0083" u="1"/>
        <s v="P.2.2.0:220607_0093" u="1"/>
        <s v="P.3.13.0:220614_0086" u="1"/>
        <s v="P.3.13.0:220616_0076" u="1"/>
        <s v="FIN:220607_0028" u="1"/>
        <s v="FIN:220609_0018" u="1"/>
        <s v="FIN:220701_0050" u="1"/>
        <s v="FIN:220622_0033" u="1"/>
        <s v="FIN:220628_0003" u="1"/>
        <s v="P.3.10.0:220602_0003" u="1"/>
        <s v="P.3.13.0:220615_0086" u="1"/>
        <s v="P.2.2.0:220607_0004" u="1"/>
        <s v="FIN:220607_0029" u="1"/>
        <s v="FIN:220609_0019" u="1"/>
        <s v="FIN:220701_0051" u="1"/>
        <s v="P.2.2.0:220607_0014" u="1"/>
        <s v="FIN:220622_0034" u="1"/>
        <s v="FIN:220628_0004" u="1"/>
        <s v="P.2.2.0:220607_0024" u="1"/>
        <s v="P.2.2.0:220607_0034" u="1"/>
        <s v="P.2.2.0:220607_0044" u="1"/>
        <s v="P.2.2.0:220607_0054" u="1"/>
        <s v="C.4.2.0: 生產力:220628_0009" u="1"/>
        <s v="P.2.2.0:220607_0064" u="1"/>
        <s v="P.2.2.0:220607_0074" u="1"/>
        <s v="P.2.2.0:220607_0084" u="1"/>
        <s v="P.2.2.0:220607_0094" u="1"/>
        <s v="P.3.13.0:220614_0096" u="1"/>
        <s v="P.3.13.0:220616_0086" u="1"/>
        <s v="FIN:220701_0052" u="1"/>
        <s v="FIN:220622_0035" u="1"/>
        <s v="FIN:220628_0005" u="1"/>
        <s v="C.4.3.0: 財務分析:221101_0037" u="1"/>
        <s v="C.4.3.0: 財務分析:220630_0004" u="1"/>
        <s v="P.3.10.0:220602_0013" u="1"/>
        <s v="P.3.13.0:220615_0096" u="1"/>
        <s v="P.2.2.0:220607_0005" u="1"/>
        <s v="FIN:220701_0053" u="1"/>
        <s v="P.2.2.0:220607_0015" u="1"/>
        <s v="FIN:220622_0036" u="1"/>
        <s v="FIN:220628_0006" u="1"/>
        <s v="P.2.2.0:220607_0025" u="1"/>
        <s v="P.2.2.0:220607_0035" u="1"/>
        <s v="C.4.2.0: 生產力:220609_0009" u="1"/>
        <s v="P.2.2.0:220607_0045" u="1"/>
        <s v="P.2.2.0:220607_0055" u="1"/>
        <s v="C.4.2.0: 生產力:220629_0009" u="1"/>
        <s v="P.2.2.0:220607_0065" u="1"/>
        <s v="P.2.2.0:220607_0075" u="1"/>
        <s v="P.2.2.0:220607_0085" u="1"/>
        <s v="P.2.2.0:220607_0095" u="1"/>
        <s v="P.3.13.0:220616_0096" u="1"/>
        <s v="C.4.3.0: 財務分析:220602_0008" u="1"/>
        <s v="FIN:220701_0054" u="1"/>
        <s v="FIN:220622_0037" u="1"/>
        <s v="FIN:220628_0007" u="1"/>
        <s v="P.3.10.0:220602_0023" u="1"/>
        <s v="QAM:221101_0001" u="1"/>
        <s v="P.2.2.0:220607_0006" u="1"/>
        <s v="FIN:220701_0055" u="1"/>
        <s v="P.2.2.0:220607_0016" u="1"/>
        <s v="FIN:220622_0038" u="1"/>
        <s v="FIN:220628_0008" u="1"/>
        <s v="P.2.2.0:220607_0026" u="1"/>
        <s v="P.2.2.0:220607_0036" u="1"/>
        <s v="P.2.2.0:220607_0046" u="1"/>
        <s v="P.2.2.0:220607_0056" u="1"/>
        <s v="P.2.2.0:220607_0066" u="1"/>
        <s v="P.2.2.0:220607_0076" u="1"/>
        <s v="P.2.2.0:220607_0086" u="1"/>
        <s v="P.2.2.0:220607_0096" u="1"/>
        <s v="P.3.10.0:220607_0003" u="1"/>
        <s v="QAM:221101_0002" u="1"/>
        <s v="C.4.3.0: 財務分析:220610_0018" u="1"/>
        <s v="FIN:220701_0056" u="1"/>
        <s v="FIN:220622_0039" u="1"/>
        <s v="FIN:220628_0009" u="1"/>
        <s v="P.3.10.0:220610_0005" u="1"/>
        <s v="P.3.10.0:220602_0033" u="1"/>
        <s v="QAM:221101_0003" u="1"/>
        <s v="P.2.2.0:220607_0007" u="1"/>
        <s v="FIN:220701_0057" u="1"/>
        <s v="P.2.2.0:220607_0017" u="1"/>
        <s v="P.2.2.0:220607_0027" u="1"/>
        <s v="P.2.2.0:220607_0037" u="1"/>
        <s v="P.2.2.0:220607_0047" u="1"/>
        <s v="P.2.2.0:220607_0057" u="1"/>
        <s v="P.2.2.0:220607_0067" u="1"/>
        <s v="P.2.2.0:220607_0077" u="1"/>
        <s v="P.2.2.0:220607_0087" u="1"/>
        <s v="P.2.2.0:220607_0097" u="1"/>
        <s v="P.3.10.0:220607_0013" u="1"/>
        <s v="P.3.10.0:220609_0003" u="1"/>
        <s v="QAM:221101_0004" u="1"/>
        <s v="C.4.3.0: 財務分析:220622_0008" u="1"/>
        <s v="FIN:220701_0058" u="1"/>
        <s v="P.3.10.0:220610_0015" u="1"/>
        <s v="P.3.13.0:220627_0078" u="1"/>
        <s v="P.3.13.0:220629_0068" u="1"/>
        <s v="P.3.10.0:220602_0043" u="1"/>
        <s v="QAM:221101_0005" u="1"/>
        <s v="C.4.3.0: 財務分析:220602_0042" u="1"/>
        <s v="P.2.2.0:220607_0008" u="1"/>
        <s v="FIN:220701_0059" u="1"/>
        <s v="P.2.2.0:220607_0018" u="1"/>
        <s v="P.2.2.0:220607_0028" u="1"/>
        <s v="P.2.2.0:220607_0038" u="1"/>
        <s v="P.2.2.0:220607_0048" u="1"/>
        <s v="P.3.13.0:220628_0078" u="1"/>
        <s v="P.2.2.0:220607_0058" u="1"/>
        <s v="P.2.2.0:220607_0068" u="1"/>
        <s v="P.2.2.0:220607_0078" u="1"/>
        <s v="P.2.2.0:220607_0088" u="1"/>
        <s v="P.2.2.0:220607_0098" u="1"/>
        <s v="P.3.10.0:220607_0023" u="1"/>
        <s v="P.3.10.0:220609_0013" u="1"/>
        <s v="QAM:221101_0006" u="1"/>
        <s v="C.4.3.0: 財務分析:220630_0018" u="1"/>
        <s v="P.3.10.0:220610_0025" u="1"/>
        <s v="P.3.10.0:220614_0005" u="1"/>
        <s v="P.3.13.0:220627_0088" u="1"/>
        <s v="P.3.13.0:220629_0078" u="1"/>
        <s v="QAM:221101_0007" u="1"/>
        <s v="C.4.3.0: 財務分析:220610_0052" u="1"/>
        <s v="C.4.3.0: 財務分析:220614_0032" u="1"/>
        <s v="C.4.3.0: 財務分析:220616_0022" u="1"/>
        <s v="P.2.2.0:220607_0009" u="1"/>
        <s v="P.2.2.0:220607_0019" u="1"/>
        <s v="P.2.2.0:220607_0029" u="1"/>
        <s v="P.3.10.0:220615_0005" u="1"/>
        <s v="P.2.2.0:220607_0039" u="1"/>
        <s v="P.3.10.0:220615_0105" u="1"/>
        <s v="P.2.2.0:220607_0049" u="1"/>
        <s v="P.3.13.0:220628_0088" u="1"/>
        <s v="C.4.3.0: 財務分析:221029_0031" u="1"/>
        <s v="P.2.2.0:220607_0059" u="1"/>
        <s v="P.2.2.0:220607_0069" u="1"/>
        <s v="P.2.2.0:220607_0079" u="1"/>
        <s v="P.2.2.0:220607_0089" u="1"/>
        <s v="P.2.1.0: 產品營收與銷量達成率:221022_0010" u="1"/>
        <s v="P.2.2.0:220607_0099" u="1"/>
        <s v="P.3.10.0:220607_0033" u="1"/>
        <s v="P.3.10.0:220609_0023" u="1"/>
        <s v="QAM:221101_0008" u="1"/>
        <s v="P.2.1.0: 產品營收與銷量達成率:221022_0020" u="1"/>
        <s v="FIN:220615_0055" u="1"/>
        <s v="FIN:220630_0060" u="1"/>
        <s v="P.3.10.0:220610_0035" u="1"/>
        <s v="P.3.10.0:220614_0015" u="1"/>
        <s v="P.3.10.0:220616_0005" u="1"/>
        <s v="P.3.13.0:220627_0098" u="1"/>
        <s v="P.3.13.0:220629_0088" u="1"/>
        <s v="P.2.1.0: 產品營收與銷量達成率:221022_0030" u="1"/>
        <s v="C.1.1.0:221101_0100" u="1"/>
        <s v="C.1.1.0:221101_0110" u="1"/>
        <s v="QAM:221101_0009" u="1"/>
        <s v="C.4.3.0: 財務分析:220622_0042" u="1"/>
        <s v="C.4.3.0: 財務分析:220628_0012" u="1"/>
        <s v="P.2.1.0: 產品營收與銷量達成率:221022_0040" u="1"/>
        <s v="FIN:220615_0056" u="1"/>
        <s v="FIN:220630_0061" u="1"/>
        <s v="P.3.10.0:220615_0015" u="1"/>
        <s v="P.3.10.0:220615_0115" u="1"/>
        <s v="P.3.13.0:220628_0098" u="1"/>
        <s v="P.2.1.0: 產品營收與銷量達成率:221029_0010" u="1"/>
        <s v="P.2.1.0: 產品營收與銷量達成率:221022_0050" u="1"/>
        <s v="P.3.10.0:220607_0043" u="1"/>
        <s v="P.3.10.0:220609_0033" u="1"/>
        <s v="P.2.1.0: 產品營收與銷量達成率:221029_0020" u="1"/>
        <s v="P.2.1.0: 產品營收與銷量達成率:221022_0060" u="1"/>
        <s v="FIN:220615_0057" u="1"/>
        <s v="P.3.10.0:221022_0001" u="1"/>
        <s v="FIN:220630_0062" u="1"/>
        <s v="P.3.10.0:220610_0045" u="1"/>
        <s v="P.3.10.0:220614_0025" u="1"/>
        <s v="P.3.10.0:220616_0015" u="1"/>
        <s v="P.3.13.0:220629_0098" u="1"/>
        <s v="P.2.1.0: 產品營收與銷量達成率:221029_0030" u="1"/>
        <s v="P.2.1.0: 產品營收與銷量達成率:221022_0070" u="1"/>
        <s v="C.1.1.0:221101_0101" u="1"/>
        <s v="C.1.1.0:221101_0111" u="1"/>
        <s v="P.2.1.0: 產品營收與銷量達成率:221029_0040" u="1"/>
        <s v="C.4.3.0: 財務分析:220630_0052" u="1"/>
        <s v="P.2.1.0: 產品營收與銷量達成率:221022_0080" u="1"/>
        <s v="FIN:220615_0058" u="1"/>
        <s v="FIN:220630_0063" u="1"/>
        <s v="P.3.10.0:220615_0025" u="1"/>
        <s v="P.3.10.0:220615_0125" u="1"/>
        <s v="P.2.1.0: 產品營收與銷量達成率:221029_0050" u="1"/>
        <s v="P.2.1.0: 產品營收與銷量達成率:221022_0090" u="1"/>
        <s v="P.3.10.0:220622_0007" u="1"/>
        <s v="P.2.1.0: 產品營收與銷量達成率:221029_0060" u="1"/>
        <s v="P.3.9.0:221022_0145" u="1"/>
        <s v="P.3.9.0:221022_0155" u="1"/>
        <s v="FIN:220615_0059" u="1"/>
        <s v="P.3.9.0:221022_0165" u="1"/>
        <s v="P.3.10.0:221022_0011" u="1"/>
        <s v="FIN:220630_0064" u="1"/>
        <s v="P.3.9.0:221022_0175" u="1"/>
        <s v="P.3.10.0:220610_0055" u="1"/>
        <s v="P.3.10.0:220614_0035" u="1"/>
        <s v="P.3.10.0:220616_0025" u="1"/>
        <s v="P.3.9.0:221022_0185" u="1"/>
        <s v="P.3.9.0:221022_0195" u="1"/>
        <s v="P.2.1.0: 產品營收與銷量達成率:221029_0070" u="1"/>
        <s v="P.3.10.0:221101_0010" u="1"/>
        <s v="C.4.3.0: 財務分析:220602_0056" u="1"/>
        <s v="C.1.1.0:221101_0102" u="1"/>
        <s v="C.4.2.0: 生產力:221101_0006" u="1"/>
        <s v="C.1.1.0:221101_0112" u="1"/>
        <s v="P.2.1.0: 產品營收與銷量達成率:221029_0080" u="1"/>
        <s v="FIN:220630_0065" u="1"/>
        <s v="P.3.10.0:220615_0035" u="1"/>
        <s v="P.3.10.0:220622_0017" u="1"/>
        <s v="C.1.1.0:220616_0108" u="1"/>
        <s v="P.3.9.0:221022_0106" u="1"/>
        <s v="P.3.9.0:221022_0116" u="1"/>
        <s v="P.3.9.0:221022_0126" u="1"/>
        <s v="P.3.9.0:221022_0136" u="1"/>
        <s v="P.3.9.0:221022_0146" u="1"/>
        <s v="P.3.9.0:221022_0156" u="1"/>
        <s v="P.3.9.0:221022_0166" u="1"/>
        <s v="P.3.10.0:221022_0021" u="1"/>
        <s v="FIN:220630_0066" u="1"/>
        <s v="P.3.9.0:221022_0176" u="1"/>
        <s v="P.3.10.0:220614_0045" u="1"/>
        <s v="P.3.10.0:220616_0035" u="1"/>
        <s v="P.3.9.0:221022_0186" u="1"/>
        <s v="P.3.9.0:221022_0196" u="1"/>
        <s v="P.3.10.0:221101_0020" u="1"/>
        <s v="C.4.3.0: 財務分析:220610_0066" u="1"/>
        <s v="C.4.3.0: 財務分析:220614_0046" u="1"/>
        <s v="C.4.3.0: 財務分析:220616_0036" u="1"/>
        <s v="C.1.1.0:221101_0103" u="1"/>
        <s v="C.4.3.0: 財務分析:221029_0045" u="1"/>
        <s v="FIN:220630_0067" u="1"/>
        <s v="P.3.10.0:220615_0045" u="1"/>
        <s v="P.3.10.0:220622_0027" u="1"/>
        <s v="C.1.1.0:220616_0109" u="1"/>
        <s v="P.3.9.0:221022_0107" u="1"/>
        <s v="P.3.9.0:221022_0117" u="1"/>
        <s v="P.3.9.0:221022_0127" u="1"/>
        <s v="P.3.9.0:221022_0137" u="1"/>
        <s v="P.3.9.0:221022_0147" u="1"/>
        <s v="P.3.9.0:221022_0157" u="1"/>
        <s v="P.3.9.0:221022_0167" u="1"/>
        <s v="P.3.10.0:221022_0031" u="1"/>
        <s v="FIN:220630_0068" u="1"/>
        <s v="P.3.9.0:221022_0177" u="1"/>
        <s v="P.3.10.0:220614_0055" u="1"/>
        <s v="P.3.10.0:220616_0045" u="1"/>
        <s v="P.3.9.0:221022_0187" u="1"/>
        <s v="P.3.10.0:221101_0030" u="1"/>
        <s v="C.4.3.0: 財務分析:220622_0056" u="1"/>
        <s v="C.4.3.0: 財務分析:220628_0026" u="1"/>
        <s v="P.3.10.0:220627_0007" u="1"/>
        <s v="C.1.1.0:221101_0104" u="1"/>
        <s v="C.4.2.0: 生產力:221101_0016" u="1"/>
        <s v="P.3.10.0:221029_0001" u="1"/>
        <s v="P.3.10.0:220615_0055" u="1"/>
        <s v="P.3.10.0:220630_0009" u="1"/>
        <s v="P.3.10.0:220622_0037" u="1"/>
        <s v="P.3.10.0:220628_0007" u="1"/>
        <s v="P.3.9.0:221022_0108" u="1"/>
        <s v="P.3.9.0:221022_0118" u="1"/>
        <s v="P.3.9.0:221022_0128" u="1"/>
        <s v="P.3.9.0:221022_0138" u="1"/>
        <s v="P.3.9.0:221022_0148" u="1"/>
        <s v="P.3.10.0:220701_0036" u="1"/>
        <s v="P.3.9.0:221022_0158" u="1"/>
        <s v="P.3.9.0:221022_0168" u="1"/>
        <s v="P.3.10.0:221022_0041" u="1"/>
        <s v="P.3.9.0:221022_0178" u="1"/>
        <s v="P.3.10.0:220614_0065" u="1"/>
        <s v="P.3.10.0:220616_0055" u="1"/>
        <s v="P.3.9.0:221022_0188" u="1"/>
        <s v="P.3.10.0:221101_0040" u="1"/>
        <s v="C.4.3.0: 財務分析:220630_0066" u="1"/>
        <s v="P.3.10.0:220627_0017" u="1"/>
        <s v="P.3.10.0:220629_0007" u="1"/>
        <s v="C.1.1.0:221101_0105" u="1"/>
        <s v="P.3.10.0:221029_0011" u="1"/>
        <s v="P.3.10.0:220615_0065" u="1"/>
        <s v="P.3.10.0:220630_0019" u="1"/>
        <s v="C.4.3.0: 財務分析:220616_0070" u="1"/>
        <s v="P.3.10.0:220622_0047" u="1"/>
        <s v="P.3.10.0:220628_0017" u="1"/>
        <s v="P.3.9.0:221022_0109" u="1"/>
        <s v="P.3.9.0:221022_0119" u="1"/>
        <s v="P.3.9.0:221022_0129" u="1"/>
        <s v="P.3.9.0:221022_0139" u="1"/>
        <s v="P.3.9.0:221022_0149" u="1"/>
        <s v="P.3.10.0:220701_0046" u="1"/>
        <s v="P.3.9.0:221022_0159" u="1"/>
        <s v="P.3.9.0:221022_0169" u="1"/>
        <s v="P.3.10.0:221022_0051" u="1"/>
        <s v="P.3.9.0:221022_0179" u="1"/>
        <s v="P.3.9.0:221022_0189" u="1"/>
        <s v="P.3.10.0:221101_0050" u="1"/>
        <s v="P.3.10.0:220627_0027" u="1"/>
        <s v="P.3.10.0:220629_0017" u="1"/>
        <s v="C.1.1.0:221101_0106" u="1"/>
        <s v="C.4.3.0: 財務分析:221101_0022" u="1"/>
        <s v="P.3.10.0:221029_0021" u="1"/>
        <s v="C.4.3.0: 財務分析:221022_0010" u="1"/>
        <s v="P.3.10.0:220630_0029" u="1"/>
        <s v="C.4.3.0: 財務分析:220628_0060" u="1"/>
        <s v="P.3.10.0:220622_0057" u="1"/>
        <s v="P.3.10.0:220628_0027" u="1"/>
        <s v="P.3.5.0:220627_0010" u="1"/>
        <s v="P.3.5.0:220627_0020" u="1"/>
        <s v="P.3.5.0:220627_0030" u="1"/>
        <s v="P.3.10.0:220701_0056" u="1"/>
        <s v="P.3.5.0:220627_0040" u="1"/>
        <s v="P.3.10.0:221022_0061" u="1"/>
        <s v="C.4.3.0: 財務分析:221029_0059" u="1"/>
        <s v="P.3.10.0:221101_0060" u="1"/>
        <s v="P.3.10.0:220627_0037" u="1"/>
        <s v="P.3.10.0:220629_0027" u="1"/>
        <s v="C.1.1.0:221101_0107" u="1"/>
        <s v="QAM:221029_0001" u="1"/>
        <s v="FIN:220629_0055" u="1"/>
        <s v="P.3.10.0:221029_0031" u="1"/>
        <s v="P.3.10.0:220630_0039" u="1"/>
        <s v="P.3.10.0:220622_0067" u="1"/>
        <s v="P.3.10.0:220628_0037" u="1"/>
        <s v="P.3.5.0:220627_0001" u="1"/>
        <s v="QAM:221029_0002" u="1"/>
        <s v="P.3.5.0:220627_0011" u="1"/>
        <s v="P.3.5.0:220627_0021" u="1"/>
        <s v="P.3.5.0:220627_0031" u="1"/>
        <s v="P.3.10.0:220701_0066" u="1"/>
        <s v="P.3.5.0:220627_0041" u="1"/>
        <s v="FIN:220629_0056" u="1"/>
        <s v="P.3.10.0:221022_0071" u="1"/>
        <s v="P.3.10.0:221101_0070" u="1"/>
        <s v="P.3.10.0:220627_0047" u="1"/>
        <s v="P.3.10.0:220629_0037" u="1"/>
        <s v="C.1.1.0:221101_0108" u="1"/>
        <s v="QAM:221029_0003" u="1"/>
        <s v="FIN:220629_0057" u="1"/>
        <s v="P.3.10.0:221029_0041" u="1"/>
        <s v="P.3.10.0:220630_0049" u="1"/>
        <s v="P.3.10.0:220628_0047" u="1"/>
        <s v="P.3.5.0:220627_0002" u="1"/>
        <s v="QAM:221029_0004" u="1"/>
        <s v="P.3.5.0:220627_0012" u="1"/>
        <s v="P.3.5.0:220627_0022" u="1"/>
        <s v="P.3.5.0:220627_0032" u="1"/>
        <s v="P.3.5.0:220627_0042" u="1"/>
        <s v="FIN:220629_0058" u="1"/>
        <s v="P.3.10.0:221022_0081" u="1"/>
        <s v="C.4.3.0: 財務分析:220701_0005" u="1"/>
        <s v="P.3.10.0:221101_0080" u="1"/>
        <s v="P.3.10.0:220627_0057" u="1"/>
        <s v="P.3.10.0:220629_0047" u="1"/>
        <s v="C.1.1.0:221101_0109" u="1"/>
        <s v="P.2.1.0: 產品營收與銷量達成率:221022_0105" u="1"/>
        <s v="QAM:221029_0005" u="1"/>
        <s v="FIN:220629_0059" u="1"/>
        <s v="P.3.10.0:221029_0051" u="1"/>
        <s v="P.3.10.0:220630_0059" u="1"/>
        <s v="P.2.1.0: 產品營收與銷量達成率:221022_0115" u="1"/>
        <s v="P.3.10.0:220628_0057" u="1"/>
        <s v="P.3.5.0:220627_0003" u="1"/>
        <s v="P.2.1.0: 產品營收與銷量達成率:221022_0125" u="1"/>
        <s v="QAM:221029_0006" u="1"/>
        <s v="P.3.5.0:220627_0013" u="1"/>
        <s v="P.3.5.0:220627_0023" u="1"/>
        <s v="P.3.5.0:220627_0033" u="1"/>
        <s v="P.3.5.0:220627_0043" u="1"/>
        <s v="COS:221101_0020" u="1"/>
        <s v="P.2.1.0: 產品營收與銷量達成率:221022_0135" u="1"/>
        <s v="C.4.3.0: 財務分析:221101_0036" u="1"/>
        <s v="P.2.1.0: 產品營收與銷量達成率:221029_0105" u="1"/>
        <s v="C.4.3.0: 財務分析:221022_0024" u="1"/>
        <s v="P.3.10.0:220627_0067" u="1"/>
        <s v="P.3.10.0:220629_0057" u="1"/>
        <s v="P.2.1.0: 產品營收與銷量達成率:221022_0145" u="1"/>
        <s v="QAM:221029_0007" u="1"/>
        <s v="P.2.1.0: 產品營收與銷量達成率:221029_0115" u="1"/>
        <s v="COS:221101_0021" u="1"/>
        <s v="P.3.10.0:221029_0061" u="1"/>
        <s v="P.3.10.0:220630_0069" u="1"/>
        <s v="P.2.1.0: 產品營收與銷量達成率:221022_0155" u="1"/>
        <s v="P.2.1.0: 產品營收與銷量達成率:221029_0125" u="1"/>
        <s v="P.3.5.0:220627_0004" u="1"/>
        <s v="P.2.1.0: 產品營收與銷量達成率:221022_0165" u="1"/>
        <s v="QAM:221029_0008" u="1"/>
        <s v="P.3.5.0:220627_0014" u="1"/>
        <s v="P.3.5.0:220627_0024" u="1"/>
        <s v="P.3.5.0:220627_0034" u="1"/>
        <s v="P.3.5.0:220627_0044" u="1"/>
        <s v="P.2.1.0: 產品營收與銷量達成率:221029_0135" u="1"/>
        <s v="COS:221101_0022" u="1"/>
        <s v="P.2.1.0: 產品營收與銷量達成率:221029_0145" u="1"/>
        <s v="QAM:221029_0009" u="1"/>
        <s v="P.2.1.0: 產品營收與銷量達成率:221029_0155" u="1"/>
        <s v="P.3.10.0:221029_0071" u="1"/>
        <s v="P.2.1.0: 產品營收與銷量達成率:221029_0165" u="1"/>
        <s v="P.3.5.0:220627_0005" u="1"/>
        <s v="P.3.5.0:220627_0015" u="1"/>
        <s v="P.3.5.0:220627_0025" u="1"/>
        <s v="P.3.5.0:220627_0035" u="1"/>
        <s v="P.3.5.0:220627_0045" u="1"/>
        <s v="STG:220627_0001" u="1"/>
        <s v="C.1.1.0:220610_0100" u="1"/>
        <s v="C.1.1.0:220610_0110" u="1"/>
        <s v="C.1.1.0:220630_0010" u="1"/>
        <s v="P.3.10.0:221029_0081" u="1"/>
        <s v="STG:220627_0002" u="1"/>
        <s v="C.1.1.0:220630_0020" u="1"/>
        <s v="C.1.1.0:220630_0030" u="1"/>
        <s v="C.1.1.0:220630_0040" u="1"/>
        <s v="C.1.1.0:220630_0050" u="1"/>
        <s v="C.1.1.0:220630_0060" u="1"/>
        <s v="C.1.1.0:220630_0070" u="1"/>
        <s v="C.4.3.0: 財務分析:221101_0070" u="1"/>
        <s v="C.1.1.0:220630_0080" u="1"/>
        <s v="C.1.1.0:220630_0090" u="1"/>
        <s v="C.4.3.0: 財務分析:220701_0019" u="1"/>
        <s v="P.3.13.0:220602_0005" u="1"/>
        <s v="P.3.13.0:220602_0105" u="1"/>
        <s v="C.1.1.0:220610_0101" u="1"/>
        <s v="C.1.1.0:220630_0001" u="1"/>
        <s v="C.1.1.0:220610_0111" u="1"/>
        <s v="C.1.1.0:220630_0011" u="1"/>
        <s v="C.1.1.0:220630_0021" u="1"/>
        <s v="C.1.1.0:220630_0031" u="1"/>
        <s v="C.1.1.0:220630_0041" u="1"/>
        <s v="C.1.1.0:220630_0051" u="1"/>
        <s v="C.1.1.0:220630_0061" u="1"/>
        <s v="C.1.1.0:220630_0071" u="1"/>
        <s v="C.1.1.0:220630_0081" u="1"/>
        <s v="C.1.1.0:220630_0091" u="1"/>
        <s v="C.4.3.0: 財務分析:221022_0038" u="1"/>
        <s v="P.3.13.0:220602_0015" u="1"/>
        <s v="C.1.1.0:220610_0102" u="1"/>
        <s v="C.1.1.0:220630_0002" u="1"/>
        <s v="C.1.1.0:220610_0112" u="1"/>
        <s v="C.1.1.0:220630_0012" u="1"/>
        <s v="C.1.1.0:220630_0022" u="1"/>
        <s v="C.1.1.0:220630_0032" u="1"/>
        <s v="C.1.1.0:220630_0042" u="1"/>
        <s v="C.1.1.0:220630_0052" u="1"/>
        <s v="C.1.1.0:220630_0062" u="1"/>
        <s v="C.1.1.0:220630_0072" u="1"/>
        <s v="C.1.1.0:220630_0082" u="1"/>
        <s v="C.1.1.0:220630_0092" u="1"/>
        <s v="P.3.13.0:220602_0025" u="1"/>
        <s v="C.4.3.0: 財務分析:220607_0023" u="1"/>
        <s v="C.4.3.0: 財務分析:220609_0013" u="1"/>
        <s v="C.4.3.0: 財務分析:220701_0053" u="1"/>
        <s v="C.1.1.0:220610_0103" u="1"/>
        <s v="C.1.1.0:220630_0003" u="1"/>
        <s v="C.1.1.0:220630_0013" u="1"/>
        <s v="C.1.1.0:220630_0023" u="1"/>
        <s v="C.1.1.0:220630_0033" u="1"/>
        <s v="C.1.1.0:220630_0043" u="1"/>
        <s v="P.3.13.0:220607_0005" u="1"/>
        <s v="C.1.1.0:220630_0053" u="1"/>
        <s v="P.3.13.0:220607_0105" u="1"/>
        <s v="C.1.1.0:220630_0063" u="1"/>
        <s v="C.1.1.0:220630_0073" u="1"/>
        <s v="C.1.1.0:220630_0083" u="1"/>
        <s v="C.1.1.0:220630_0093" u="1"/>
        <s v="P.3.13.0:220610_0007" u="1"/>
        <s v="P.3.13.0:220610_0107" u="1"/>
        <s v="P.3.13.0:220602_0035" u="1"/>
        <s v="C.4.3.0: 財務分析:220615_0033" u="1"/>
        <s v="C.1.1.0:220610_0104" u="1"/>
        <s v="C.1.1.0:220630_0004" u="1"/>
        <s v="C.1.1.0:220630_0014" u="1"/>
        <s v="C.1.1.0:220630_0024" u="1"/>
        <s v="C.1.1.0:220630_0034" u="1"/>
        <s v="C.1.1.0:220630_0044" u="1"/>
        <s v="P.3.13.0:220607_0015" u="1"/>
        <s v="P.3.13.0:220609_0005" u="1"/>
        <s v="C.1.1.0:220630_0054" u="1"/>
        <s v="P.3.13.0:220609_0105" u="1"/>
        <s v="C.1.1.0:220630_0064" u="1"/>
        <s v="C.1.1.0:220630_0074" u="1"/>
        <s v="C.1.1.0:220630_0084" u="1"/>
        <s v="C.1.1.0:220630_0094" u="1"/>
        <s v="P.3.13.0:220610_0017" u="1"/>
        <s v="P.3.13.0:220602_0045" u="1"/>
        <s v="C.4.3.0: 財務分析:220627_0023" u="1"/>
        <s v="C.4.3.0: 財務分析:220629_0013" u="1"/>
        <s v="P.2.1.0: 產品營收與銷量達成率:221022_0106" u="1"/>
        <s v="C.1.1.0:220610_0105" u="1"/>
        <s v="C.1.1.0:220630_0005" u="1"/>
        <s v="C.1.1.0:220630_0015" u="1"/>
        <s v="C.1.1.0:220630_0025" u="1"/>
        <s v="C.1.1.0:220630_0035" u="1"/>
        <s v="C.1.1.0:220630_0045" u="1"/>
        <s v="P.3.13.0:220607_0025" u="1"/>
        <s v="P.3.13.0:220609_0015" u="1"/>
        <s v="P.2.1.0: 產品營收與銷量達成率:221022_0116" u="1"/>
        <s v="C.1.1.0:220630_0055" u="1"/>
        <s v="C.1.1.0:220630_0065" u="1"/>
        <s v="C.1.1.0:220630_0075" u="1"/>
        <s v="C.1.1.0:220630_0085" u="1"/>
        <s v="C.1.1.0:220630_0095" u="1"/>
        <s v="STG:221022_0020" u="1"/>
        <s v="P.3.13.0:220610_0027" u="1"/>
        <s v="P.3.13.0:220614_0007" u="1"/>
        <s v="P.2.1.0: 產品營收與銷量達成率:221022_0126" u="1"/>
        <s v="P.3.13.0:220614_0107" u="1"/>
        <s v="P.3.13.0:220602_0055" u="1"/>
        <s v="P.2.1.0: 產品營收與銷量達成率:221022_0136" u="1"/>
        <s v="FIN:220630_0001" u="1"/>
        <s v="P.2.1.0: 產品營收與銷量達成率:221029_0106" u="1"/>
        <s v="STG:221022_0021" u="1"/>
        <s v="P.3.13.0:220615_0007" u="1"/>
        <s v="P.2.1.0: 產品營收與銷量達成率:221022_0146" u="1"/>
        <s v="P.3.13.0:220615_0107" u="1"/>
        <s v="C.1.1.0:220610_0106" u="1"/>
        <s v="C.1.1.0:220630_0006" u="1"/>
        <s v="P.2.1.0: 產品營收與銷量達成率:221029_0116" u="1"/>
        <s v="C.1.1.0:220630_0016" u="1"/>
        <s v="C.1.1.0:220630_0026" u="1"/>
        <s v="C.1.1.0:220630_0036" u="1"/>
        <s v="C.1.1.0:220630_0046" u="1"/>
        <s v="P.3.13.0:220607_0035" u="1"/>
        <s v="P.3.13.0:220609_0025" u="1"/>
        <s v="P.2.1.0: 產品營收與銷量達成率:221022_0156" u="1"/>
        <s v="C.1.1.0:220630_0056" u="1"/>
        <s v="C.1.1.0:220630_0066" u="1"/>
        <s v="FIN:220630_0002" u="1"/>
        <s v="C.1.1.0:220630_0076" u="1"/>
        <s v="C.1.1.0:220630_0086" u="1"/>
        <s v="P.2.1.0: 產品營收與銷量達成率:221029_0126" u="1"/>
        <s v="C.1.1.0:220630_0096" u="1"/>
        <s v="STG:221022_0022" u="1"/>
        <s v="P.3.13.0:220610_0037" u="1"/>
        <s v="P.3.13.0:220614_0017" u="1"/>
        <s v="P.3.13.0:220616_0007" u="1"/>
        <s v="P.2.1.0: 產品營收與銷量達成率:221022_0166" u="1"/>
        <s v="P.3.13.0:220616_0107" u="1"/>
        <s v="P.2.1.0: 產品營收與銷量達成率:221029_0136" u="1"/>
        <s v="C.4.3.0: 財務分析:220607_0037" u="1"/>
        <s v="C.4.3.0: 財務分析:220609_0027" u="1"/>
        <s v="C.4.3.0: 財務分析:220701_0067" u="1"/>
        <s v="FIN:220630_0003" u="1"/>
        <s v="P.2.1.0: 產品營收與銷量達成率:221029_0146" u="1"/>
        <s v="STG:221022_0023" u="1"/>
        <s v="P.3.13.0:220615_0017" u="1"/>
        <s v="P.3.13.0:220615_0117" u="1"/>
        <s v="P.2.1.0:220614_0010" u="1"/>
        <s v="C.4.2.0: 生產力:220607_0014" u="1"/>
        <s v="C.4.2.0: 生產力:220609_0004" u="1"/>
        <s v="P.2.1.0:220614_0020" u="1"/>
        <s v="C.1.1.0:220610_0107" u="1"/>
        <s v="C.1.1.0:220630_0007" u="1"/>
        <s v="P.2.1.0:220614_0030" u="1"/>
        <s v="C.4.2.0: 生產力:220627_0014" u="1"/>
        <s v="C.4.2.0: 生產力:220629_0004" u="1"/>
        <s v="P.2.1.0: 產品營收與銷量達成率:221029_0156" u="1"/>
        <s v="C.1.1.0:220630_0017" u="1"/>
        <s v="P.2.1.0:220614_0040" u="1"/>
        <s v="C.1.1.0:220630_0027" u="1"/>
        <s v="P.2.1.0:220614_0050" u="1"/>
        <s v="C.1.1.0:220630_0037" u="1"/>
        <s v="P.2.1.0:220614_0060" u="1"/>
        <s v="C.1.1.0:220630_0047" u="1"/>
        <s v="P.2.1.0:220614_0070" u="1"/>
        <s v="C.1.1.0:220630_0057" u="1"/>
        <s v="P.2.1.0:220614_0080" u="1"/>
        <s v="C.1.1.0:220630_0067" u="1"/>
        <s v="P.2.1.0:220614_0090" u="1"/>
        <s v="FIN:220630_0004" u="1"/>
        <s v="C.1.1.0:220630_0077" u="1"/>
        <s v="C.1.1.0:220630_0087" u="1"/>
        <s v="P.2.1.0: 產品營收與銷量達成率:221029_0166" u="1"/>
        <s v="C.1.1.0:220630_0097" u="1"/>
        <s v="STG:221022_0024" u="1"/>
        <s v="P.3.13.0:221022_0003" u="1"/>
        <s v="P.3.13.0:220610_0047" u="1"/>
        <s v="P.3.13.0:220614_0027" u="1"/>
        <s v="P.3.13.0:220616_0017" u="1"/>
        <s v="C.4.3.0: 財務分析:220615_0047" u="1"/>
        <s v="FIN:220602_0040" u="1"/>
        <s v="FIN:220630_0005" u="1"/>
        <s v="STG:221022_0025" u="1"/>
        <s v="P.3.13.0:220615_0027" u="1"/>
        <s v="P.2.1.0:220614_0001" u="1"/>
        <s v="P.3.13.0:220615_0127" u="1"/>
        <s v="P.2.1.0:220614_0011" u="1"/>
        <s v="P.2.1.0:220614_0021" u="1"/>
        <s v="C.1.1.0:220610_0108" u="1"/>
        <s v="C.1.1.0:220630_0008" u="1"/>
        <s v="P.2.1.0:220614_0031" u="1"/>
        <s v="C.4.2.0: 生產力:220628_0014" u="1"/>
        <s v="C.1.1.0:220630_0018" u="1"/>
        <s v="P.2.1.0:220614_0041" u="1"/>
        <s v="C.1.1.0:220630_0028" u="1"/>
        <s v="P.2.1.0:220614_0051" u="1"/>
        <s v="C.1.1.0:220630_0038" u="1"/>
        <s v="P.2.1.0:220614_0061" u="1"/>
        <s v="C.1.1.0:220630_0048" u="1"/>
        <s v="P.2.1.0:220614_0071" u="1"/>
        <s v="P.3.13.0:220622_0009" u="1"/>
        <s v="FIN:220602_0041" u="1"/>
        <s v="C.1.1.0:220630_0058" u="1"/>
        <s v="P.2.1.0:220614_0081" u="1"/>
        <s v="P.3.13.0:220622_0109" u="1"/>
        <s v="C.1.1.0:220630_0068" u="1"/>
        <s v="P.2.1.0:220614_0091" u="1"/>
        <s v="FIN:220630_0006" u="1"/>
        <s v="C.1.1.0:220630_0078" u="1"/>
        <s v="C.1.1.0:220630_0088" u="1"/>
        <s v="C.1.1.0:220630_0098" u="1"/>
        <s v="STG:221022_0026" u="1"/>
        <s v="P.3.13.0:220610_0057" u="1"/>
        <s v="P.3.13.0:220614_0037" u="1"/>
        <s v="P.3.13.0:220616_0027" u="1"/>
        <s v="C.4.3.0: 財務分析:220627_0037" u="1"/>
        <s v="C.4.3.0: 財務分析:220629_0027" u="1"/>
        <s v="FIN:220602_0042" u="1"/>
        <s v="FIN:220630_0007" u="1"/>
        <s v="STG:221022_0027" u="1"/>
        <s v="P.3.13.0:220615_0037" u="1"/>
        <s v="P.2.1.0:220614_0002" u="1"/>
        <s v="P.2.1.0:220614_0012" u="1"/>
        <s v="C.4.2.0: 生產力:220609_0014" u="1"/>
        <s v="P.2.1.0:220614_0022" u="1"/>
        <s v="C.1.1.0:220610_0109" u="1"/>
        <s v="C.1.1.0:220630_0009" u="1"/>
        <s v="P.2.1.0:220614_0032" u="1"/>
        <s v="C.4.2.0: 生產力:220629_0014" u="1"/>
        <s v="C.4.3.0: 財務分析:221101_0021" u="1"/>
        <s v="C.1.1.0:220630_0019" u="1"/>
        <s v="P.2.1.0:220614_0042" u="1"/>
        <s v="C.1.1.0:220630_0029" u="1"/>
        <s v="P.2.1.0:220614_0052" u="1"/>
        <s v="C.1.1.0:220630_0039" u="1"/>
        <s v="P.2.1.0:220614_0062" u="1"/>
        <s v="C.1.1.0:220630_0049" u="1"/>
        <s v="P.2.1.0:220614_0072" u="1"/>
        <s v="P.3.13.0:220622_0019" u="1"/>
        <s v="FIN:220602_0043" u="1"/>
        <s v="C.1.1.0:220630_0059" u="1"/>
        <s v="P.2.1.0:220614_0082" u="1"/>
        <s v="C.4.3.0: 財務分析:220609_0061" u="1"/>
        <s v="C.1.1.0:220630_0069" u="1"/>
        <s v="P.2.1.0:220614_0092" u="1"/>
        <s v="FIN:220630_0008" u="1"/>
        <s v="C.1.1.0:220630_0079" u="1"/>
        <s v="C.1.1.0:220630_0089" u="1"/>
        <s v="C.1.1.0:220630_0099" u="1"/>
        <s v="STG:221022_0028" u="1"/>
        <s v="P.3.13.0:220610_0067" u="1"/>
        <s v="P.3.13.0:220614_0047" u="1"/>
        <s v="P.3.13.0:220616_0037" u="1"/>
        <s v="FIN:220602_0044" u="1"/>
        <s v="FIN:220630_0009" u="1"/>
        <s v="STG:221022_0029" u="1"/>
        <s v="C.1.1.0:221029_0100" u="1"/>
        <s v="C.1.1.0:221029_0110" u="1"/>
        <s v="P.3.13.0:220615_0047" u="1"/>
        <s v="P.2.1.0:220614_0003" u="1"/>
        <s v="P.2.1.0:220614_0013" u="1"/>
        <s v="P.2.1.0:220614_0023" u="1"/>
        <s v="P.2.1.0:220614_0033" u="1"/>
        <s v="P.2.1.0:220614_0043" u="1"/>
        <s v="P.2.1.0:220614_0053" u="1"/>
        <s v="P.2.1.0:220614_0063" u="1"/>
        <s v="P.2.1.0:220614_0073" u="1"/>
        <s v="P.3.13.0:220622_0029" u="1"/>
        <s v="FIN:220602_0045" u="1"/>
        <s v="P.2.1.0:220614_0083" u="1"/>
        <s v="P.2.1.0:220614_0093" u="1"/>
        <s v="P.3.13.0:220701_0028" u="1"/>
        <s v="P.3.13.0:220610_0077" u="1"/>
        <s v="P.3.13.0:220614_0057" u="1"/>
        <s v="P.3.13.0:220616_0047" u="1"/>
        <s v="P.3.13.0:220627_0009" u="1"/>
        <s v="FIN:220602_0046" u="1"/>
        <s v="P.3.13.0:220627_0109" u="1"/>
        <s v="FIN:220627_0001" u="1"/>
        <s v="P.2.2.0:220615_0010" u="1"/>
        <s v="P.2.2.0:220615_0020" u="1"/>
        <s v="P.2.2.0:220615_0030" u="1"/>
        <s v="P.2.2.0:220615_0040" u="1"/>
        <s v="C.4.3.0: 財務分析:220610_0002" u="1"/>
        <s v="P.2.2.0:220615_0050" u="1"/>
        <s v="C.1.1.0:221029_0101" u="1"/>
        <s v="P.2.2.0:220615_0060" u="1"/>
        <s v="C.1.1.0:221029_0111" u="1"/>
        <s v="P.2.2.0:220615_0070" u="1"/>
        <s v="P.3.13.0:220615_0057" u="1"/>
        <s v="P.2.2.0:220615_0080" u="1"/>
        <s v="P.2.2.0:220615_0090" u="1"/>
        <s v="P.3.13.0:220622_0039" u="1"/>
        <s v="P.3.13.0:220628_0009" u="1"/>
        <s v="FIN:220602_0047" u="1"/>
        <s v="P.3.13.0:220628_0109" u="1"/>
        <s v="C.4.3.0: 財務分析:220629_0061" u="1"/>
        <s v="FIN:220627_0002" u="1"/>
        <s v="P.3.13.0:220701_0038" u="1"/>
        <s v="P.3.13.0:220627_0019" u="1"/>
        <s v="P.3.13.0:220629_0009" u="1"/>
        <s v="FIN:220602_0048" u="1"/>
        <s v="P.2.2.0:220615_0001" u="1"/>
        <s v="P.3.13.0:220629_0109" u="1"/>
        <s v="FIN:220627_0003" u="1"/>
        <s v="P.2.2.0:220615_0011" u="1"/>
        <s v="P.2.2.0:220615_0021" u="1"/>
        <s v="P.2.2.0:220615_0031" u="1"/>
        <s v="P.2.2.0:220615_0041" u="1"/>
        <s v="P.2.2.0:220615_0051" u="1"/>
        <s v="C.1.1.0:221029_0102" u="1"/>
        <s v="P.2.2.0:220615_0061" u="1"/>
        <s v="C.1.1.0:221029_0112" u="1"/>
        <s v="P.2.2.0:220615_0071" u="1"/>
        <s v="P.2.2.0:220615_0081" u="1"/>
        <s v="P.2.2.0:220615_0091" u="1"/>
        <s v="P.3.13.0:220622_0049" u="1"/>
        <s v="P.3.13.0:220628_0019" u="1"/>
        <s v="FIN:220602_0049" u="1"/>
        <s v="FIN:220627_0004" u="1"/>
        <s v="P.3.13.0:220701_0048" u="1"/>
        <s v="P.3.13.0:220627_0029" u="1"/>
        <s v="P.3.13.0:220629_0019" u="1"/>
        <s v="P.2.2.0:220615_0002" u="1"/>
        <s v="FIN:220627_0005" u="1"/>
        <s v="P.2.2.0:220615_0012" u="1"/>
        <s v="P.2.2.0:220615_0022" u="1"/>
        <s v="P.2.2.0:220615_0032" u="1"/>
        <s v="C.4.3.0: 財務分析:221101_0035" u="1"/>
        <s v="P.2.2.0:220615_0042" u="1"/>
        <s v="C.4.3.0: 財務分析:220630_0002" u="1"/>
        <s v="P.2.2.0:220615_0052" u="1"/>
        <s v="C.1.1.0:221029_0103" u="1"/>
        <s v="P.2.2.0:220615_0062" u="1"/>
        <s v="P.2.2.0:220615_0072" u="1"/>
        <s v="P.2.1.0: 產品營收與銷量達成率:221022_0107" u="1"/>
        <s v="P.2.2.0:220615_0082" u="1"/>
        <s v="P.2.2.0:220615_0092" u="1"/>
        <s v="P.3.13.0:220622_0059" u="1"/>
        <s v="P.3.13.0:220628_0029" u="1"/>
        <s v="P.2.1.0: 產品營收與銷量達成率:221022_0117" u="1"/>
        <s v="FIN:220627_0006" u="1"/>
        <s v="P.3.13.0:220701_0058" u="1"/>
        <s v="P.2.1.0: 產品營收與銷量達成率:221022_0127" u="1"/>
        <s v="C.4.3.0: 財務分析:220602_0006" u="1"/>
        <s v="P.3.13.0:220627_0039" u="1"/>
        <s v="P.3.13.0:220629_0029" u="1"/>
        <s v="P.2.1.0: 產品營收與銷量達成率:221022_0137" u="1"/>
        <s v="P.2.2.0:220615_0003" u="1"/>
        <s v="FIN:220627_0007" u="1"/>
        <s v="P.2.2.0:220615_0013" u="1"/>
        <s v="C.4.2.0: 生產力:221101_0001" u="1"/>
        <s v="P.2.2.0:220615_0023" u="1"/>
        <s v="P.2.2.0:220615_0033" u="1"/>
        <s v="P.2.1.0: 產品營收與銷量達成率:221029_0107" u="1"/>
        <s v="P.2.2.0:220615_0043" u="1"/>
        <s v="P.2.2.0:220615_0053" u="1"/>
        <s v="C.1.1.0:221029_0104" u="1"/>
        <s v="P.2.2.0:220615_0063" u="1"/>
        <s v="P.2.2.0:220615_0073" u="1"/>
        <s v="P.2.1.0: 產品營收與銷量達成率:221022_0147" u="1"/>
        <s v="P.2.2.0:220615_0083" u="1"/>
        <s v="P.2.2.0:220615_0093" u="1"/>
        <s v="P.2.1.0: 產品營收與銷量達成率:221029_0117" u="1"/>
        <s v="P.3.13.0:220622_0069" u="1"/>
        <s v="P.3.13.0:220628_0039" u="1"/>
        <s v="P.2.1.0: 產品營收與銷量達成率:221022_0157" u="1"/>
        <s v="FIN:220627_0008" u="1"/>
        <s v="P.2.1.0: 產品營收與銷量達成率:221029_0127" u="1"/>
        <s v="P.3.13.0:220701_0068" u="1"/>
        <s v="P.3.9.0:220628_0100" u="1"/>
        <s v="P.3.9.0:220628_0110" u="1"/>
        <s v="PNC:221022_0010" u="1"/>
        <s v="P.3.9.0:220628_0120" u="1"/>
        <s v="P.2.1.0: 產品營收與銷量達成率:221029_0137" u="1"/>
        <s v="P.3.9.0:220628_0130" u="1"/>
        <s v="C.4.3.0: 財務分析:220610_0016" u="1"/>
        <s v="P.3.9.0:220628_0140" u="1"/>
        <s v="P.3.9.0:220628_0150" u="1"/>
        <s v="P.3.13.0:220627_0049" u="1"/>
        <s v="P.3.13.0:220629_0039" u="1"/>
        <s v="P.2.2.0:220615_0004" u="1"/>
        <s v="FIN:220627_0009" u="1"/>
        <s v="P.2.2.0:220615_0014" u="1"/>
        <s v="P.2.2.0:220615_0024" u="1"/>
        <s v="P.2.2.0:220615_0034" u="1"/>
        <s v="P.2.1.0: 產品營收與銷量達成率:221029_0147" u="1"/>
        <s v="P.2.2.0:220615_0044" u="1"/>
        <s v="P.2.2.0:220615_0054" u="1"/>
        <s v="C.1.1.0:221029_0105" u="1"/>
        <s v="P.2.2.0:220615_0064" u="1"/>
        <s v="P.2.2.0:220615_0074" u="1"/>
        <s v="P.2.2.0:220615_0084" u="1"/>
        <s v="P.2.2.0:220615_0094" u="1"/>
        <s v="PNC:221022_0011" u="1"/>
        <s v="P.2.1.0: 產品營收與銷量達成率:221029_0157" u="1"/>
        <s v="P.3.13.0:220622_0079" u="1"/>
        <s v="P.3.13.0:220628_0049" u="1"/>
        <s v="C.4.2.0: 生產力:220701_0007" u="1"/>
        <s v="P.3.13.0:220701_0078" u="1"/>
        <s v="PNC:221022_0012" u="1"/>
        <s v="C.4.3.0: 財務分析:220622_0006" u="1"/>
        <s v="P.3.13.0:220627_0059" u="1"/>
        <s v="P.3.13.0:220629_0049" u="1"/>
        <s v="P.2.2.0:220615_0005" u="1"/>
        <s v="P.2.2.0:220615_0015" u="1"/>
        <s v="C.4.2.0: 生產力:221101_0011" u="1"/>
        <s v="P.2.2.0:220615_0025" u="1"/>
        <s v="P.2.2.0:220615_0035" u="1"/>
        <s v="P.2.2.0:220615_0045" u="1"/>
        <s v="P.2.2.0:220615_0055" u="1"/>
        <s v="C.1.1.0:221029_0106" u="1"/>
        <s v="P.2.2.0:220615_0065" u="1"/>
        <s v="P.2.2.0:220615_0075" u="1"/>
        <s v="P.2.2.0:220615_0085" u="1"/>
        <s v="P.2.2.0:220615_0095" u="1"/>
        <s v="PNC:221101_0030" u="1"/>
        <s v="PNC:221022_0013" u="1"/>
        <s v="C.4.3.0: 財務分析:220602_0040" u="1"/>
        <s v="P.3.13.0:220701_0088" u="1"/>
        <s v="PNC:221101_0031" u="1"/>
        <s v="PNC:221022_0014" u="1"/>
        <s v="C.4.3.0: 財務分析:221101_0049" u="1"/>
        <s v="C.4.3.0: 財務分析:220630_0016" u="1"/>
        <s v="FIN:220614_0053" u="1"/>
        <s v="FIN:220616_0043" u="1"/>
        <s v="C.1.1.0:221029_0107" u="1"/>
        <s v="PNC:221101_0032" u="1"/>
        <s v="PNC:221022_0015" u="1"/>
        <s v="C.4.3.0: 財務分析:220610_0050" u="1"/>
        <s v="C.4.3.0: 財務分析:220614_0030" u="1"/>
        <s v="C.4.3.0: 財務分析:220616_0020" u="1"/>
        <s v="FIN:220614_0054" u="1"/>
        <s v="FIN:220616_0044" u="1"/>
        <s v="C.4.2.0: 生產力:220701_0017" u="1"/>
        <s v="P.3.13.0:220701_0098" u="1"/>
        <s v="PNC:221101_0033" u="1"/>
        <s v="PNC:221022_0016" u="1"/>
        <s v="FIN:220614_0055" u="1"/>
        <s v="FIN:220616_0045" u="1"/>
        <s v="C.1.1.0:221029_0108" u="1"/>
        <s v="FIN:221101_0040" u="1"/>
        <s v="PNC:221101_0034" u="1"/>
        <s v="PNC:221022_0017" u="1"/>
        <s v="C.4.3.0: 財務分析:220622_0040" u="1"/>
        <s v="C.4.3.0: 財務分析:220628_0010" u="1"/>
        <s v="FIN:220614_0056" u="1"/>
        <s v="FIN:220616_0046" u="1"/>
        <s v="FIN:221101_0041" u="1"/>
        <s v="PNC:221101_0035" u="1"/>
        <s v="C.4.3.0: 財務分析:221029_0009" u="1"/>
        <s v="PNC:221022_0018" u="1"/>
        <s v="FIN:220614_0057" u="1"/>
        <s v="FIN:220616_0047" u="1"/>
        <s v="C.1.1.0:221029_0109" u="1"/>
        <s v="FIN:221101_0042" u="1"/>
        <s v="PNC:221101_0036" u="1"/>
        <s v="PNC:221022_0019" u="1"/>
        <s v="C.4.3.0: 財務分析:220630_0050" u="1"/>
        <s v="FIN:220614_0058" u="1"/>
        <s v="FIN:220616_0048" u="1"/>
        <s v="FIN:221101_0043" u="1"/>
        <s v="PNC:221101_0037" u="1"/>
        <s v="FIN:220614_0059" u="1"/>
        <s v="FIN:220616_0049" u="1"/>
        <s v="C.4.3.0: 財務分析:220602_0054" u="1"/>
        <s v="FIN:221101_0044" u="1"/>
        <s v="PNC:221101_0038" u="1"/>
        <s v="FIN:221101_0045" u="1"/>
        <s v="PNC:221101_0039" u="1"/>
        <s v="P.3.10.0:221101_0001" u="1"/>
        <s v="C.4.3.0: 財務分析:220610_0064" u="1"/>
        <s v="C.4.3.0: 財務分析:220614_0044" u="1"/>
        <s v="C.4.3.0: 財務分析:220616_0034" u="1"/>
        <s v="P.2.1.0: 產品營收與銷量達成率:221022_0108" u="1"/>
        <s v="FIN:221101_0046" u="1"/>
        <s v="C.4.3.0: 財務分析:221029_0043" u="1"/>
        <s v="P.2.1.0: 產品營收與銷量達成率:221022_0118" u="1"/>
        <s v="P.3.10.0:220607_0054" u="1"/>
        <s v="P.3.10.0:220609_0044" u="1"/>
        <s v="P.2.1.0: 產品營收與銷量達成率:221022_0128" u="1"/>
        <s v="FIN:221101_0047" u="1"/>
        <s v="P.3.10.0:220701_0007" u="1"/>
        <s v="P.2.1.0: 產品營收與銷量達成率:221022_0138" u="1"/>
        <s v="P.3.10.0:221101_0011" u="1"/>
        <s v="P.2.1.0: 產品營收與銷量達成率:221029_0108" u="1"/>
        <s v="C.4.3.0: 財務分析:220622_0054" u="1"/>
        <s v="C.4.3.0: 財務分析:220628_0024" u="1"/>
        <s v="P.2.1.0: 產品營收與銷量達成率:221022_0148" u="1"/>
        <s v="FIN:221101_0048" u="1"/>
        <s v="P.2.1.0:220628_0010" u="1"/>
        <s v="P.2.1.0:220628_0020" u="1"/>
        <s v="P.2.1.0:220628_0030" u="1"/>
        <s v="P.2.1.0: 產品營收與銷量達成率:221029_0118" u="1"/>
        <s v="P.2.1.0:220628_0040" u="1"/>
        <s v="P.2.1.0:220628_0050" u="1"/>
        <s v="P.2.1.0:220628_0060" u="1"/>
        <s v="P.2.1.0:220628_0070" u="1"/>
        <s v="P.2.1.0: 產品營收與銷量達成率:221022_0158" u="1"/>
        <s v="P.2.1.0:220628_0080" u="1"/>
        <s v="P.2.1.0:220628_0090" u="1"/>
        <s v="P.2.1.0: 產品營收與銷量達成率:221029_0128" u="1"/>
        <s v="P.3.10.0:220609_0054" u="1"/>
        <s v="FIN:221101_0049" u="1"/>
        <s v="P.3.10.0:220701_0017" u="1"/>
        <s v="P.2.1.0: 產品營收與銷量達成率:221029_0138" u="1"/>
        <s v="P.3.10.0:221101_0021" u="1"/>
        <s v="P.2.1.0: 產品營收與銷量達成率:221029_0148" u="1"/>
        <s v="C.4.3.0: 財務分析:220630_0064" u="1"/>
        <s v="P.2.1.0:220628_0001" u="1"/>
        <s v="P.2.1.0:220628_0011" u="1"/>
        <s v="P.2.1.0:220628_0021" u="1"/>
        <s v="P.2.1.0:220628_0031" u="1"/>
        <s v="P.2.1.0: 產品營收與銷量達成率:221029_0158" u="1"/>
        <s v="P.2.1.0:220628_0041" u="1"/>
        <s v="P.2.1.0:220628_0051" u="1"/>
        <s v="P.2.1.0:220628_0061" u="1"/>
        <s v="P.2.1.0:220628_0071" u="1"/>
        <s v="P.2.1.0:220628_0081" u="1"/>
        <s v="P.2.1.0:220628_0091" u="1"/>
        <s v="C.4.3.0: 財務分析:220602_0068" u="1"/>
        <s v="P.3.10.0:221101_0031" u="1"/>
        <s v="P.2.1.0:220628_0002" u="1"/>
        <s v="P.2.1.0:220628_0012" u="1"/>
        <s v="P.2.1.0:220628_0022" u="1"/>
        <s v="P.2.1.0:220628_0032" u="1"/>
        <s v="P.2.1.0:220628_0042" u="1"/>
        <s v="P.2.1.0:220628_0052" u="1"/>
        <s v="C.4.3.0: 財務分析:221101_0020" u="1"/>
        <s v="P.2.1.0:220628_0062" u="1"/>
        <s v="P.2.1.0:220628_0072" u="1"/>
        <s v="FIN:220628_0053" u="1"/>
        <s v="P.2.1.0:220628_0082" u="1"/>
        <s v="P.2.1.0:220628_0092" u="1"/>
        <s v="QAM:221022_0030" u="1"/>
        <s v="C.4.3.0: 財務分析:220614_0058" u="1"/>
        <s v="C.4.3.0: 財務分析:220616_0048" u="1"/>
        <s v="FIN:220628_0054" u="1"/>
        <s v="P.3.10.0:221101_0041" u="1"/>
        <s v="C.4.3.0: 財務分析:221029_0057" u="1"/>
        <s v="P.2.1.0:220628_0003" u="1"/>
        <s v="P.2.1.0:220628_0013" u="1"/>
        <s v="P390:220628_0001" u="1"/>
        <s v="P.2.1.0:220628_0023" u="1"/>
        <s v="P.2.1.0:220628_0033" u="1"/>
        <s v="QAM:221022_0031" u="1"/>
        <s v="P.2.1.0:220628_0043" u="1"/>
        <s v="P.2.1.0:220628_0053" u="1"/>
        <s v="P.2.1.0:220628_0063" u="1"/>
        <s v="P.2.1.0:220628_0073" u="1"/>
        <s v="FIN:220628_0055" u="1"/>
        <s v="P.2.1.0:220628_0083" u="1"/>
        <s v="P.2.1.0:220628_0093" u="1"/>
        <s v="QAM:221022_0032" u="1"/>
        <s v="C.4.3.0: 財務分析:220622_0068" u="1"/>
        <s v="C.4.3.0: 財務分析:220628_0038" u="1"/>
        <s v="FIN:220628_0056" u="1"/>
        <s v="P.2.2.0:220609_0100" u="1"/>
        <s v="P.2.2.0:220609_0110" u="1"/>
        <s v="P.2.2.0:220629_0010" u="1"/>
        <s v="P.3.10.0:221101_0051" u="1"/>
        <s v="P.2.2.0:220609_0120" u="1"/>
        <s v="P.2.2.0:220629_0020" u="1"/>
        <s v="P.2.2.0:220629_0030" u="1"/>
        <s v="P.2.2.0:220629_0040" u="1"/>
        <s v="P.2.2.0:220629_0050" u="1"/>
        <s v="P.2.2.0:220629_0060" u="1"/>
        <s v="P.2.2.0:220629_0070" u="1"/>
        <s v="P.2.1.0:220628_0004" u="1"/>
        <s v="P.2.2.0:220629_0080" u="1"/>
        <s v="P.2.1.0:220628_0014" u="1"/>
        <s v="P.2.2.0:220629_0090" u="1"/>
        <s v="P.2.1.0:220628_0024" u="1"/>
        <s v="QAM:221101_0050" u="1"/>
        <s v="P.2.1.0:220628_0034" u="1"/>
        <s v="QAM:221022_0033" u="1"/>
        <s v="P.2.1.0:220628_0044" u="1"/>
        <s v="P.2.1.0:220628_0054" u="1"/>
        <s v="P.3.10.0:220615_0076" u="1"/>
        <s v="P.2.1.0:220628_0064" u="1"/>
        <s v="P.2.1.0:220628_0074" u="1"/>
        <s v="FIN:220628_0057" u="1"/>
        <s v="P.2.1.0:220628_0084" u="1"/>
        <s v="P.2.1.0:220628_0094" u="1"/>
        <s v="QAM:221101_0051" u="1"/>
        <s v="QAM:221022_0034" u="1"/>
        <s v="FIN:220628_0058" u="1"/>
        <s v="STG:220607_0010" u="1"/>
        <s v="P.2.2.0:220609_0101" u="1"/>
        <s v="P.2.2.0:220629_0001" u="1"/>
        <s v="P.2.2.0:220609_0111" u="1"/>
        <s v="P.2.2.0:220629_0011" u="1"/>
        <s v="P.3.10.0:221101_0061" u="1"/>
        <s v="P.2.2.0:220609_0121" u="1"/>
        <s v="P.2.2.0:220629_0021" u="1"/>
        <s v="P.2.2.0:220629_0031" u="1"/>
        <s v="C.4.3.0: 財務分析:220701_0003" u="1"/>
        <s v="P.2.2.0:220629_0041" u="1"/>
        <s v="P.2.2.0:220629_0051" u="1"/>
        <s v="P.2.2.0:220629_0061" u="1"/>
        <s v="P.2.2.0:220629_0071" u="1"/>
        <s v="P.2.1.0:220628_0005" u="1"/>
        <s v="P.2.2.0:220629_0081" u="1"/>
        <s v="P.2.1.0:220628_0015" u="1"/>
        <s v="P.2.2.0:220629_0091" u="1"/>
        <s v="P.2.1.0:220628_0025" u="1"/>
        <s v="QAM:221101_0052" u="1"/>
        <s v="P.2.1.0:220628_0035" u="1"/>
        <s v="P.2.1.0: 產品營收與銷量達成率:221022_0005" u="1"/>
        <s v="QAM:221022_0035" u="1"/>
        <s v="P.2.1.0:220628_0045" u="1"/>
        <s v="P.2.1.0:220628_0055" u="1"/>
        <s v="P.3.10.0:220615_0086" u="1"/>
        <s v="P.2.1.0:220628_0065" u="1"/>
        <s v="P.2.1.0:220628_0075" u="1"/>
        <s v="FIN:220628_0059" u="1"/>
        <s v="STG:220607_0011" u="1"/>
        <s v="STG:220609_0001" u="1"/>
        <s v="P.2.1.0:220628_0085" u="1"/>
        <s v="P.2.1.0:220628_0095" u="1"/>
        <s v="P.2.1.0: 產品營收與銷量達成率:221022_0015" u="1"/>
        <s v="QAM:221101_0053" u="1"/>
        <s v="P.2.1.0: 產品營收與銷量達成率:221022_0025" u="1"/>
        <s v="QAM:221022_0036" u="1"/>
        <s v="STG:220607_0012" u="1"/>
        <s v="STG:220609_0002" u="1"/>
        <s v="P.2.2.0:220609_0102" u="1"/>
        <s v="P.2.2.0:220629_0002" u="1"/>
        <s v="P.2.2.0:220609_0112" u="1"/>
        <s v="P.2.2.0:220629_0012" u="1"/>
        <s v="P.3.10.0:221101_0071" u="1"/>
        <s v="P.2.2.0:220609_0122" u="1"/>
        <s v="P.2.2.0:220629_0022" u="1"/>
        <s v="P.2.2.0:220629_0032" u="1"/>
        <s v="P.2.1.0: 產品營收與銷量達成率:221022_0035" u="1"/>
        <s v="P.2.2.0:220629_0042" u="1"/>
        <s v="P.2.2.0:220629_0052" u="1"/>
        <s v="C.4.3.0: 財務分析:221101_0034" u="1"/>
        <s v="P.2.2.0:220629_0062" u="1"/>
        <s v="P.2.2.0:220629_0072" u="1"/>
        <s v="P.2.1.0: 產品營收與銷量達成率:221029_0005" u="1"/>
        <s v="P.2.1.0:220628_0006" u="1"/>
        <s v="P.2.2.0:220629_0082" u="1"/>
        <s v="C.4.3.0: 財務分析:221022_0022" u="1"/>
        <s v="P.2.1.0:220628_0016" u="1"/>
        <s v="P.2.2.0:220629_0092" u="1"/>
        <s v="P.2.1.0:220628_0026" u="1"/>
        <s v="QAM:221101_0054" u="1"/>
        <s v="P.2.1.0:220628_0036" u="1"/>
        <s v="P.2.1.0: 產品營收與銷量達成率:221022_0045" u="1"/>
        <s v="QAM:221022_0037" u="1"/>
        <s v="P.2.1.0:220628_0046" u="1"/>
        <s v="P.2.1.0:220628_0056" u="1"/>
        <s v="P.2.1.0:220628_0066" u="1"/>
        <s v="P.2.1.0:220628_0076" u="1"/>
        <s v="P.2.1.0: 產品營收與銷量達成率:221029_0015" u="1"/>
        <s v="STG:220607_0013" u="1"/>
        <s v="STG:220609_0003" u="1"/>
        <s v="P.2.1.0:220628_0086" u="1"/>
        <s v="P.2.1.0:220628_0096" u="1"/>
        <s v="P.2.1.0: 產品營收與銷量達成率:221022_0055" u="1"/>
        <s v="P.2.1.0: 產品營收與銷量達成率:221029_0025" u="1"/>
        <s v="QAM:221101_0055" u="1"/>
        <s v="P.2.1.0: 產品營收與銷量達成率:221022_0065" u="1"/>
        <s v="QAM:221022_0038" u="1"/>
        <s v="P.2.1.0: 產品營收與銷量達成率:221029_0035" u="1"/>
        <s v="STG:220607_0014" u="1"/>
        <s v="STG:220609_0004" u="1"/>
        <s v="P.2.2.0:220609_0103" u="1"/>
        <s v="P.2.2.0:220629_0003" u="1"/>
        <s v="P.2.2.0:220609_0113" u="1"/>
        <s v="P.2.2.0:220629_0013" u="1"/>
        <s v="P.3.10.0:221101_0081" u="1"/>
        <s v="P.2.2.0:220609_0123" u="1"/>
        <s v="P.2.2.0:220629_0023" u="1"/>
        <s v="P.2.2.0:220629_0033" u="1"/>
        <s v="P.2.1.0: 產品營收與銷量達成率:221022_0075" u="1"/>
        <s v="P.2.2.0:220629_0043" u="1"/>
        <s v="P.2.2.0:220629_0053" u="1"/>
        <s v="P.2.2.0:220629_0063" u="1"/>
        <s v="P.2.2.0:220629_0073" u="1"/>
        <s v="P.2.1.0: 產品營收與銷量達成率:221029_0045" u="1"/>
        <s v="P.2.1.0:220628_0007" u="1"/>
        <s v="P.2.2.0:220629_0083" u="1"/>
        <s v="P.2.1.0:220628_0017" u="1"/>
        <s v="P.2.2.0:220629_0093" u="1"/>
        <s v="P.2.1.0:220628_0027" u="1"/>
        <s v="QAM:221101_0056" u="1"/>
        <s v="P.2.1.0:220628_0037" u="1"/>
        <s v="P.2.1.0: 產品營收與銷量達成率:221022_0085" u="1"/>
        <s v="QAM:221022_0039" u="1"/>
        <s v="P.2.1.0:220628_0047" u="1"/>
        <s v="P.2.1.0:220628_0057" u="1"/>
        <s v="P.2.1.0:220628_0067" u="1"/>
        <s v="P.2.1.0:220628_0077" u="1"/>
        <s v="P.2.1.0: 產品營收與銷量達成率:221029_0055" u="1"/>
        <s v="STG:220607_0015" u="1"/>
        <s v="STG:220609_0005" u="1"/>
        <s v="P.2.1.0:220628_0087" u="1"/>
        <s v="STG:220622_0020" u="1"/>
        <s v="P.2.1.0:220628_0097" u="1"/>
        <s v="P.2.1.0: 產品營收與銷量達成率:221022_0095" u="1"/>
        <s v="P.2.1.0: 產品營收與銷量達成率:221029_0065" u="1"/>
        <s v="QAM:221101_0057" u="1"/>
        <s v="P.2.1.0: 產品營收與銷量達成率:221029_0075" u="1"/>
        <s v="STG:220607_0016" u="1"/>
        <s v="STG:220609_0006" u="1"/>
        <s v="P.2.2.0:220609_0104" u="1"/>
        <s v="P.2.2.0:220629_0004" u="1"/>
        <s v="P.2.2.0:220609_0114" u="1"/>
        <s v="P.2.2.0:220629_0014" u="1"/>
        <s v="P.2.2.0:220609_0124" u="1"/>
        <s v="P.2.2.0:220629_0024" u="1"/>
        <s v="P.2.2.0:220629_0034" u="1"/>
        <s v="P.2.2.0:220629_0044" u="1"/>
        <s v="P.2.2.0:220629_0054" u="1"/>
        <s v="P.2.2.0:220629_0064" u="1"/>
        <s v="P.2.2.0:220629_0074" u="1"/>
        <s v="P.2.1.0: 產品營收與銷量達成率:221029_0085" u="1"/>
        <s v="P.2.1.0:220628_0008" u="1"/>
        <s v="P.2.2.0:220629_0084" u="1"/>
        <s v="P.2.2.0:220629_0094" u="1"/>
        <s v="QAM:221101_0058" u="1"/>
        <s v="P.2.1.0: 產品營收與銷量達成率:221029_0095" u="1"/>
        <s v="STG:220607_0017" u="1"/>
        <s v="STG:220609_0007" u="1"/>
        <s v="PNC:221029_0037" u="1"/>
        <s v="QAM:221101_0059" u="1"/>
        <s v="C.4.3.0: 財務分析:220701_0017" u="1"/>
        <s v="STG:220607_0018" u="1"/>
        <s v="STG:220609_0008" u="1"/>
        <s v="P.2.2.0:220609_0105" u="1"/>
        <s v="P.2.2.0:220629_0005" u="1"/>
        <s v="P.2.2.0:220609_0115" u="1"/>
        <s v="P.2.2.0:220629_0015" u="1"/>
        <s v="P.2.2.0:220609_0125" u="1"/>
        <s v="P.2.2.0:220629_0025" u="1"/>
        <s v="P.2.2.0:220629_0035" u="1"/>
        <s v="P.2.2.0:220629_0045" u="1"/>
        <s v="P.2.2.0:220629_0055" u="1"/>
        <s v="P.3.10.0:220629_0068" u="1"/>
        <s v="P.2.2.0:220629_0065" u="1"/>
        <s v="P.2.2.0:220629_0075" u="1"/>
        <s v="P.2.2.0:220629_0085" u="1"/>
        <s v="P.2.2.0:220629_0095" u="1"/>
        <s v="PNC:221029_0038" u="1"/>
        <s v="STG:220607_0019" u="1"/>
        <s v="STG:220609_0009" u="1"/>
        <s v="PNC:221029_0039" u="1"/>
        <s v="C.4.3.0: 財務分析:221101_0048" u="1"/>
        <s v="P.2.2.0:220609_0106" u="1"/>
        <s v="P.2.2.0:220629_0006" u="1"/>
        <s v="C.4.3.0: 財務分析:221022_0036" u="1"/>
        <s v="P.2.2.0:220609_0116" u="1"/>
        <s v="P.2.2.0:220629_0016" u="1"/>
        <s v="P.2.2.0:220609_0126" u="1"/>
        <s v="P.2.2.0:220629_0026" u="1"/>
        <s v="P.2.2.0:220629_0036" u="1"/>
        <s v="P.2.2.0:220629_0046" u="1"/>
        <s v="P.2.2.0:220629_0056" u="1"/>
        <s v="P.2.2.0:220629_0066" u="1"/>
        <s v="P.2.2.0:220629_0076" u="1"/>
        <s v="P.2.2.0:220629_0086" u="1"/>
        <s v="P.2.2.0:220629_0096" u="1"/>
        <s v="P.2.2.0:220609_0107" u="1"/>
        <s v="P.2.2.0:220629_0007" u="1"/>
        <s v="P.2.2.0:220609_0117" u="1"/>
        <s v="P.2.2.0:220629_0017" u="1"/>
        <s v="P.2.2.0:220609_0127" u="1"/>
        <s v="P.2.2.0:220629_0027" u="1"/>
        <s v="P.2.2.0:220629_0037" u="1"/>
        <s v="P.2.2.0:220629_0047" u="1"/>
        <s v="FIN:220610_0010" u="1"/>
        <s v="P.2.2.0:220629_0057" u="1"/>
        <s v="P.2.2.0:220629_0067" u="1"/>
        <s v="P.2.2.0:220629_0077" u="1"/>
        <s v="P.2.2.0:220629_0087" u="1"/>
        <s v="P.2.2.0:220629_0097" u="1"/>
        <s v="C.4.3.0: 財務分析:220607_0021" u="1"/>
        <s v="C.4.3.0: 財務分析:220609_0011" u="1"/>
        <s v="C.4.3.0: 財務分析:220701_0051" u="1"/>
        <s v="FIN:220610_0011" u="1"/>
        <s v="P.2.2.0:220609_0108" u="1"/>
        <s v="P.2.2.0:220629_0008" u="1"/>
        <s v="P.2.2.0:220609_0118" u="1"/>
        <s v="P.2.2.0:220629_0018" u="1"/>
        <s v="P.2.2.0:220629_0028" u="1"/>
        <s v="P.2.2.0:220629_0038" u="1"/>
        <s v="P.2.2.0:220629_0048" u="1"/>
        <s v="FIN:220610_0012" u="1"/>
        <s v="P.2.2.0:220629_0058" u="1"/>
        <s v="P.2.2.0:220629_0068" u="1"/>
        <s v="P.2.2.0:220629_0078" u="1"/>
        <s v="P.2.2.0:220629_0088" u="1"/>
        <s v="P.2.2.0:220629_0098" u="1"/>
        <s v="C.4.3.0: 財務分析:220615_0031" u="1"/>
        <s v="C.4.3.0: 財務分析:221022_0070" u="1"/>
        <s v="FIN:220610_0013" u="1"/>
        <s v="P.2.2.0:220609_0109" u="1"/>
        <s v="P.2.2.0:220629_0009" u="1"/>
        <s v="P.2.2.0:220609_0119" u="1"/>
        <s v="P.2.2.0:220629_0019" u="1"/>
        <s v="P.2.2.0:220629_0029" u="1"/>
        <s v="P.3.13.0:220630_0001" u="1"/>
        <s v="P.2.2.0:220629_0039" u="1"/>
        <s v="P.3.13.0:220630_0101" u="1"/>
        <s v="P.2.2.0:220629_0049" u="1"/>
        <s v="FIN:220610_0014" u="1"/>
        <s v="P.2.2.0:220629_0059" u="1"/>
        <s v="P.2.2.0:220629_0069" u="1"/>
        <s v="P.2.2.0:220629_0079" u="1"/>
        <s v="P.2.2.0:220629_0089" u="1"/>
        <s v="P.2.2.0:220629_0099" u="1"/>
        <s v="C.4.3.0: 財務分析:220627_0021" u="1"/>
        <s v="C.4.3.0: 財務分析:220629_0011" u="1"/>
        <s v="P.2.1.0: 產品營收與銷量達成率:221022_0006" u="1"/>
        <s v="P.2.1.0: 產品營收與銷量達成率:221022_0016" u="1"/>
        <s v="FIN:220610_0015" u="1"/>
        <s v="P.2.1.0: 產品營收與銷量達成率:221022_0026" u="1"/>
        <s v="C.1.1.0:220701_0100" u="1"/>
        <s v="C.1.1.0:220701_0110" u="1"/>
        <s v="P.3.13.0:220630_0011" u="1"/>
        <s v="P.2.1.0: 產品營收與銷量達成率:221022_0036" u="1"/>
        <s v="FIN:220610_0016" u="1"/>
        <s v="P.2.1.0: 產品營收與銷量達成率:221029_0006" u="1"/>
        <s v="P.2.1.0: 產品營收與銷量達成率:221022_0046" u="1"/>
        <s v="P.2.1.0: 產品營收與銷量達成率:221029_0016" u="1"/>
        <s v="P.2.1.0: 產品營收與銷量達成率:221022_0056" u="1"/>
        <s v="FIN:220610_0017" u="1"/>
        <s v="P.2.1.0: 產品營收與銷量達成率:221029_0026" u="1"/>
        <s v="P.2.1.0: 產品營收與銷量達成率:221022_0066" u="1"/>
        <s v="C.1.1.0:220701_0101" u="1"/>
        <s v="C.1.1.0:220701_0111" u="1"/>
        <s v="P.2.1.0: 產品營收與銷量達成率:221029_0036" u="1"/>
        <s v="P.3.13.0:220630_0021" u="1"/>
        <s v="C.4.3.0: 財務分析:220607_0035" u="1"/>
        <s v="C.4.3.0: 財務分析:220609_0025" u="1"/>
        <s v="P.2.1.0: 產品營收與銷量達成率:221022_0076" u="1"/>
        <s v="C.4.3.0: 財務分析:220701_0065" u="1"/>
        <s v="FIN:220610_0018" u="1"/>
        <s v="P.2.1.0: 產品營收與銷量達成率:221029_0046" u="1"/>
        <s v="QAM:221029_0050" u="1"/>
        <s v="P.2.1.0: 產品營收與銷量達成率:221022_0086" u="1"/>
        <s v="P.2.1.0: 產品營收與銷量達成率:221029_0056" u="1"/>
        <s v="P.2.1.0: 產品營收與銷量達成率:221022_0096" u="1"/>
        <s v="FIN:220610_0019" u="1"/>
        <s v="P.2.1.0: 產品營收與銷量達成率:221029_0066" u="1"/>
        <s v="QAM:221029_0051" u="1"/>
        <s v="C.1.1.0:220701_0102" u="1"/>
        <s v="C.1.1.0:220701_0112" u="1"/>
        <s v="P.2.1.0: 產品營收與銷量達成率:221029_0076" u="1"/>
        <s v="P.3.13.0:220630_0031" u="1"/>
        <s v="C.4.3.0: 財務分析:220615_0045" u="1"/>
        <s v="FIN:220607_0010" u="1"/>
        <s v="P.2.1.0: 產品營收與銷量達成率:221029_0086" u="1"/>
        <s v="QAM:221029_0052" u="1"/>
        <s v="P.2.1.0: 產品營收與銷量達成率:221029_0096" u="1"/>
        <s v="FIN:220607_0011" u="1"/>
        <s v="FIN:220609_0001" u="1"/>
        <s v="QAM:221029_0053" u="1"/>
        <s v="C.1.1.0:220701_0103" u="1"/>
        <s v="C.4.2.0: 生產力:221022_0004" u="1"/>
        <s v="P.3.13.0:220630_0041" u="1"/>
        <s v="C.4.3.0: 財務分析:220627_0035" u="1"/>
        <s v="C.4.3.0: 財務分析:220629_0025" u="1"/>
        <s v="FIN:220607_0012" u="1"/>
        <s v="FIN:220609_0002" u="1"/>
        <s v="QAM:221029_0054" u="1"/>
        <s v="P.3.13.0:220607_0046" u="1"/>
        <s v="P.3.13.0:220609_0036" u="1"/>
        <s v="FIN:220607_0013" u="1"/>
        <s v="FIN:220609_0003" u="1"/>
        <s v="QAM:221029_0055" u="1"/>
        <s v="C.1.1.0:220701_0104" u="1"/>
        <s v="P.3.13.0:220602_0076" u="1"/>
        <s v="P.3.9.0:220602_0010" u="1"/>
        <s v="P.3.9.0:220602_0020" u="1"/>
        <s v="P.3.9.0:220602_0030" u="1"/>
        <s v="P.3.13.0:220630_0051" u="1"/>
        <s v="P.3.9.0:220602_0040" u="1"/>
        <s v="FIN:220607_0014" u="1"/>
        <s v="FIN:220609_0004" u="1"/>
        <s v="P.3.9.0:220602_0050" u="1"/>
        <s v="P.3.9.0:220602_0060" u="1"/>
        <s v="P.3.9.0:220602_0070" u="1"/>
        <s v="P.3.9.0:220602_0080" u="1"/>
        <s v="P.3.9.0:220602_0090" u="1"/>
        <s v="QAM:221029_0056" u="1"/>
        <s v="P.3.13.0:220607_0056" u="1"/>
        <s v="P.3.13.0:220609_0046" u="1"/>
        <s v="FIN:220607_0015" u="1"/>
        <s v="FIN:220609_0005" u="1"/>
        <s v="P.3.13.0:220701_0009" u="1"/>
        <s v="FIN:220622_0020" u="1"/>
        <s v="P.3.13.0:220701_0109" u="1"/>
        <s v="QAM:221029_0057" u="1"/>
        <s v="C.4.3.0: 財務分析:220607_0049" u="1"/>
        <s v="C.4.3.0: 財務分析:220609_0039" u="1"/>
        <s v="C.1.1.0:220701_0105" u="1"/>
        <s v="C.4.2.0: 生產力:221022_0014" u="1"/>
        <s v="P.3.9.0:220602_0001" u="1"/>
        <s v="P.3.13.0:220602_0086" u="1"/>
        <s v="P.3.9.0:220602_0011" u="1"/>
        <s v="P.3.9.0:220602_0021" u="1"/>
        <s v="P.3.9.0:220602_0031" u="1"/>
        <s v="P.3.13.0:220630_0061" u="1"/>
        <s v="P.3.9.0:220602_0041" u="1"/>
        <s v="FIN:220607_0016" u="1"/>
        <s v="FIN:220609_0006" u="1"/>
        <s v="P.3.9.0:220602_0051" u="1"/>
        <s v="FIN:220622_0021" u="1"/>
        <s v="P.3.9.0:220602_0061" u="1"/>
        <s v="P.3.9.0:220602_0071" u="1"/>
        <s v="P.3.9.0:220602_0081" u="1"/>
        <s v="P.3.9.0:220602_0091" u="1"/>
        <s v="P390:220628_0002" u="1"/>
        <s v="QAM:221029_0058" u="1"/>
        <s v="C.4.2.0: 生產力:220701_0012" u="1"/>
        <s v="P.3.13.0:220607_0066" u="1"/>
        <s v="P.3.13.0:220609_0056" u="1"/>
        <s v="FIN:220607_0017" u="1"/>
        <s v="FIN:220609_0007" u="1"/>
        <s v="FIN:220622_0022" u="1"/>
        <s v="QAM:221029_0059" u="1"/>
        <s v="C.4.3.0: 財務分析:220615_0059" u="1"/>
        <s v="C.1.1.0:220701_0106" u="1"/>
        <s v="P.3.9.0:220602_0002" u="1"/>
        <s v="P.3.13.0:220602_0096" u="1"/>
        <s v="P.3.9.0:220602_0012" u="1"/>
        <s v="P.3.9.0:220602_0022" u="1"/>
        <s v="P.3.9.0:220602_0032" u="1"/>
        <s v="P.3.13.0:220630_0071" u="1"/>
        <s v="P.3.9.0:220602_0042" u="1"/>
        <s v="FIN:220607_0018" u="1"/>
        <s v="FIN:220609_0008" u="1"/>
        <s v="FIN:220701_0040" u="1"/>
        <s v="P.3.9.0:220602_0052" u="1"/>
        <s v="FIN:220622_0023" u="1"/>
        <s v="P.3.9.0:220602_0062" u="1"/>
        <s v="P.3.9.0:220602_0072" u="1"/>
        <s v="P.3.9.0:220602_0082" u="1"/>
        <s v="P.3.9.0:220602_0092" u="1"/>
        <s v="P.3.13.0:220607_0076" u="1"/>
        <s v="P.3.13.0:220609_0066" u="1"/>
        <s v="FIN:220607_0019" u="1"/>
        <s v="FIN:220609_0009" u="1"/>
        <s v="FIN:220701_0041" u="1"/>
        <s v="FIN:220622_0024" u="1"/>
        <s v="C.4.3.0: 財務分析:220627_0049" u="1"/>
        <s v="C.4.3.0: 財務分析:220629_0039" u="1"/>
        <s v="C.1.1.0:220701_0107" u="1"/>
        <s v="P.3.9.0:220602_0003" u="1"/>
        <s v="P.3.9.0:220602_0013" u="1"/>
        <s v="P.3.9.0:220602_0023" u="1"/>
        <s v="P.3.9.0:220602_0033" u="1"/>
        <s v="P.3.13.0:220630_0081" u="1"/>
        <s v="P.3.9.0:220602_0043" u="1"/>
        <s v="FIN:220701_0042" u="1"/>
        <s v="P.3.9.0:220602_0053" u="1"/>
        <s v="FIN:220622_0025" u="1"/>
        <s v="P.3.9.0:220602_0063" u="1"/>
        <s v="P.3.9.0:220602_0073" u="1"/>
        <s v="P.3.9.0:220602_0083" u="1"/>
        <s v="C.4.3.0: 財務分析:221101_0033" u="1"/>
        <s v="P.3.9.0:220602_0093" u="1"/>
        <s v="P.2.1.0: 產品營收與銷量達成率:221022_0007" u="1"/>
        <s v="P.3.13.0:220607_0086" u="1"/>
        <s v="P.3.13.0:220609_0076" u="1"/>
        <s v="P.2.1.0: 產品營收與銷量達成率:221022_0017" u="1"/>
        <s v="FIN:220701_0043" u="1"/>
        <s v="FIN:220622_0026" u="1"/>
        <s v="P.2.1.0: 產品營收與銷量達成率:221022_0027" u="1"/>
        <s v="C.1.1.0:220701_0108" u="1"/>
        <s v="C.4.3.0: 財務分析:220602_0004" u="1"/>
        <s v="P.3.13.0:220630_0091" u="1"/>
        <s v="P.2.1.0: 產品營收與銷量達成率:221022_0037" u="1"/>
        <s v="FIN:220701_0044" u="1"/>
        <s v="FIN:220622_0027" u="1"/>
        <s v="P.3.13.0:220615_0068" u="1"/>
        <s v="P.2.1.0: 產品營收與銷量達成率:221029_0007" u="1"/>
        <s v="P.2.1.0: 產品營收與銷量達成率:221022_0047" u="1"/>
        <s v="P.3.13.0:220607_0096" u="1"/>
        <s v="P.3.13.0:220609_0086" u="1"/>
        <s v="P.2.1.0: 產品營收與銷量達成率:221029_0017" u="1"/>
        <s v="P.2.1.0: 產品營收與銷量達成率:221022_0057" u="1"/>
        <s v="FIN:220701_0045" u="1"/>
        <s v="FIN:220622_0028" u="1"/>
        <s v="P.3.13.0:220610_0098" u="1"/>
        <s v="P.3.13.0:220614_0078" u="1"/>
        <s v="P.3.13.0:220616_0068" u="1"/>
        <s v="P.2.1.0: 產品營收與銷量達成率:221029_0027" u="1"/>
        <s v="P.2.1.0: 產品營收與銷量達成率:221022_0067" u="1"/>
        <s v="C.1.1.0:220701_0109" u="1"/>
        <s v="P.2.1.0: 產品營收與銷量達成率:221029_0037" u="1"/>
        <s v="C.4.3.0: 財務分析:220610_0014" u="1"/>
        <s v="P.2.1.0: 產品營收與銷量達成率:221022_0077" u="1"/>
        <s v="FIN:220701_0046" u="1"/>
        <s v="FIN:220622_0029" u="1"/>
        <s v="P.3.13.0:220615_0078" u="1"/>
        <s v="P.2.1.0: 產品營收與銷量達成率:221029_0047" u="1"/>
        <s v="P.2.1.0: 產品營收與銷量達成率:221022_0087" u="1"/>
        <s v="P.3.13.0:220609_0096" u="1"/>
        <s v="P.2.1.0: 產品營收與銷量達成率:221029_0057" u="1"/>
        <s v="P.2.1.0: 產品營收與銷量達成率:221022_0097" u="1"/>
        <s v="FIN:220701_0047" u="1"/>
        <s v="P.3.13.0:220614_0088" u="1"/>
        <s v="P.3.13.0:220616_0078" u="1"/>
        <s v="P.2.1.0: 產品營收與銷量達成率:221029_0067" u="1"/>
        <s v="P.2.1.0: 產品營收與銷量達成率:221029_0077" u="1"/>
        <s v="C.4.3.0: 財務分析:220622_0004" u="1"/>
        <s v="FIN:220615_0041" u="1"/>
        <s v="FIN:220701_0048" u="1"/>
        <s v="P.3.10.0:220602_0005" u="1"/>
        <s v="P.3.13.0:220615_0088" u="1"/>
        <s v="P.2.1.0: 產品營收與銷量達成率:221029_0087" u="1"/>
        <s v="P.2.1.0: 產品營收與銷量達成率:221029_0097" u="1"/>
        <s v="FIN:220615_0042" u="1"/>
        <s v="FIN:220701_0049" u="1"/>
        <s v="P.3.13.0:220614_0098" u="1"/>
        <s v="P.3.13.0:220616_0088" u="1"/>
        <s v="C.4.3.0: 財務分析:221101_0047" u="1"/>
        <s v="C.4.3.0: 財務分析:220630_0014" u="1"/>
        <s v="FIN:220615_0043" u="1"/>
        <s v="P.3.10.0:220602_0015" u="1"/>
        <s v="P.3.13.0:220615_0098" u="1"/>
        <s v="FIN:220615_0044" u="1"/>
        <s v="P.3.13.0:220616_0098" u="1"/>
        <s v="C.4.3.0: 財務分析:220602_0018" u="1"/>
        <s v="FIN:220615_0045" u="1"/>
        <s v="FIN:220630_0050" u="1"/>
        <s v="P.3.10.0:220602_0025" u="1"/>
        <s v="FIN:220615_0046" u="1"/>
        <s v="FIN:220630_0051" u="1"/>
        <s v="P.3.10.0:220607_0005" u="1"/>
        <s v="C.4.3.0: 財務分析:220610_0028" u="1"/>
        <s v="C.4.3.0: 財務分析:220614_0008" u="1"/>
        <s v="P.3.10.0:220610_0007" u="1"/>
        <s v="C.1.1.0:220615_0106" u="1"/>
        <s v="C.4.3.0: 財務分析:221029_0007" u="1"/>
        <s v="FIN:220615_0047" u="1"/>
        <s v="FIN:220630_0052" u="1"/>
        <s v="P.3.10.0:220602_0035" u="1"/>
        <s v="FIN:220615_0048" u="1"/>
        <s v="FIN:220630_0053" u="1"/>
        <s v="P.3.10.0:220607_0015" u="1"/>
        <s v="P.3.10.0:220609_0005" u="1"/>
        <s v="C.4.3.0: 財務分析:220622_0018" u="1"/>
        <s v="P.3.10.0:220610_0017" u="1"/>
        <s v="C.1.1.0:220615_0107" u="1"/>
        <s v="P.3.5.0:220609_0010" u="1"/>
        <s v="P.3.5.0:220609_0020" u="1"/>
        <s v="P.3.5.0:220609_0030" u="1"/>
        <s v="FIN:220615_0049" u="1"/>
        <s v="FIN:220630_0054" u="1"/>
        <s v="P.3.10.0:220602_0045" u="1"/>
        <s v="C.4.3.0: 財務分析:220602_0052" u="1"/>
        <s v="P.3.13.0: 良率管理:221101_0040" u="1"/>
        <s v="FIN:220630_0055" u="1"/>
        <s v="P.3.10.0:220607_0025" u="1"/>
        <s v="P.3.10.0:220609_0015" u="1"/>
        <s v="C.4.3.0: 財務分析:220630_0028" u="1"/>
        <s v="P.3.5.0:220609_0001" u="1"/>
        <s v="P.3.10.0:220610_0027" u="1"/>
        <s v="P.3.10.0:220614_0007" u="1"/>
        <s v="C.1.1.0:220615_0108" u="1"/>
        <s v="P.3.5.0:220609_0011" u="1"/>
        <s v="P.3.5.0:220609_0021" u="1"/>
        <s v="P.3.5.0:220609_0031" u="1"/>
        <s v="FIN:220630_0056" u="1"/>
        <s v="P.2.1.0: 產品營收與銷量達成率:221101_0100" u="1"/>
        <s v="C.4.3.0: 財務分析:220610_0062" u="1"/>
        <s v="C.4.3.0: 財務分析:220614_0042" u="1"/>
        <s v="C.4.3.0: 財務分析:220616_0032" u="1"/>
        <s v="P.2.1.0: 產品營收與銷量達成率:221022_0008" u="1"/>
        <s v="P.3.10.0:220615_0007" u="1"/>
        <s v="P.3.10.0:220615_0107" u="1"/>
        <s v="C.4.3.0: 財務分析:221029_0041" u="1"/>
        <s v="P.2.1.0: 產品營收與銷量達成率:221101_0110" u="1"/>
        <s v="P.2.1.0: 產品營收與銷量達成率:221022_0018" u="1"/>
        <s v="FIN:220630_0057" u="1"/>
        <s v="P.3.10.0:220607_0035" u="1"/>
        <s v="P.3.10.0:220609_0025" u="1"/>
        <s v="P.2.1.0: 產品營收與銷量達成率:221101_0120" u="1"/>
        <s v="P.2.1.0: 產品營收與銷量達成率:221022_0028" u="1"/>
        <s v="P.3.5.0:220609_0002" u="1"/>
        <s v="P.3.10.0:220610_0037" u="1"/>
        <s v="P.3.10.0:220614_0017" u="1"/>
        <s v="P.3.10.0:220616_0007" u="1"/>
        <s v="C.1.1.0:220615_0109" u="1"/>
        <s v="P.3.5.0:220609_0012" u="1"/>
        <s v="P.3.5.0:220609_0022" u="1"/>
        <s v="P.2.1.0: 產品營收與銷量達成率:221101_0130" u="1"/>
        <s v="P.3.5.0:220609_0032" u="1"/>
        <s v="P.2.1.0: 產品營收與銷量達成率:221022_0038" u="1"/>
        <s v="FIN:220630_0058" u="1"/>
        <s v="P.2.1.0: 產品營收與銷量達成率:221029_0008" u="1"/>
        <s v="P.2.1.0: 產品營收與銷量達成率:221101_0140" u="1"/>
        <s v="C.4.3.0: 財務分析:220622_0052" u="1"/>
        <s v="C.4.3.0: 財務分析:220628_0022" u="1"/>
        <s v="P.2.1.0: 產品營收與銷量達成率:221022_0048" u="1"/>
        <s v="P.3.10.0:220615_0017" u="1"/>
        <s v="P.3.10.0:220615_0117" u="1"/>
        <s v="P.2.1.0: 產品營收與銷量達成率:221029_0018" u="1"/>
        <s v="P.2.1.0: 產品營收與銷量達成率:221101_0150" u="1"/>
        <s v="P.2.1.0: 產品營收與銷量達成率:221022_0058" u="1"/>
        <s v="FIN:220630_0059" u="1"/>
        <s v="P.2.1.0: 產品營收與銷量達成率:221029_0028" u="1"/>
        <s v="P.2.1.0: 產品營收與銷量達成率:221101_0160" u="1"/>
        <s v="P.2.1.0: 產品營收與銷量達成率:221022_0068" u="1"/>
        <s v="P.3.10.0:221022_0003" u="1"/>
        <s v="P.3.5.0:220609_0003" u="1"/>
        <s v="P.3.10.0:220610_0047" u="1"/>
        <s v="P.3.10.0:220614_0027" u="1"/>
        <s v="P.3.10.0:220616_0017" u="1"/>
        <s v="P.3.5.0:220609_0013" u="1"/>
        <s v="P.3.5.0:220609_0023" u="1"/>
        <s v="P.2.1.0: 產品營收與銷量達成率:221029_0038" u="1"/>
        <s v="P.3.5.0:220609_0033" u="1"/>
        <s v="P.3.10.0:221101_0002" u="1"/>
        <s v="P.2.1.0: 產品營收與銷量達成率:221022_0078" u="1"/>
        <s v="P.2.1.0: 產品營收與銷量達成率:221029_0048" u="1"/>
        <s v="C.4.3.0: 財務分析:220630_0062" u="1"/>
        <s v="P.2.1.0: 產品營收與銷量達成率:221022_0088" u="1"/>
        <s v="P.3.10.0:220615_0027" u="1"/>
        <s v="P.3.10.0:220615_0127" u="1"/>
        <s v="FIN:220629_0041" u="1"/>
        <s v="P.3.10.0:220622_0009" u="1"/>
        <s v="P.3.10.0:221022_0013" u="1"/>
        <s v="P.3.5.0:220609_0004" u="1"/>
        <s v="P.3.10.0:220610_0057" u="1"/>
        <s v="P.3.10.0:220614_0037" u="1"/>
        <s v="P.3.10.0:220616_0027" u="1"/>
        <s v="P.3.5.0:220609_0014" u="1"/>
        <s v="P.3.5.0:220609_0024" u="1"/>
        <s v="P.3.5.0:220609_0034" u="1"/>
        <s v="P.3.10.0:221101_0012" u="1"/>
        <s v="C.4.3.0: 財務分析:220602_0066" u="1"/>
        <s v="FIN:220629_0042" u="1"/>
        <s v="C.4.2.0: 生產力:221101_0007" u="1"/>
        <s v="P.3.10.0:220615_0037" u="1"/>
        <s v="FIN:220629_0043" u="1"/>
        <s v="P.3.10.0:220622_0019" u="1"/>
        <s v="P.3.10.0:221022_0023" u="1"/>
        <s v="P.2.1.0:220616_0100" u="1"/>
        <s v="P.3.5.0:220609_0005" u="1"/>
        <s v="P.3.10.0:220614_0047" u="1"/>
        <s v="P.3.10.0:220616_0037" u="1"/>
        <s v="P.3.5.0:220609_0015" u="1"/>
        <s v="P.3.5.0:220609_0025" u="1"/>
        <s v="P.3.5.0:220609_0035" u="1"/>
        <s v="P.3.9.0:220616_0010" u="1"/>
        <s v="P.3.9.0:220616_0020" u="1"/>
        <s v="P.3.10.0:221101_0022" u="1"/>
        <s v="C.4.3.0: 財務分析:220614_0056" u="1"/>
        <s v="C.4.3.0: 財務分析:220616_0046" u="1"/>
        <s v="P.3.9.0:220616_0030" u="1"/>
        <s v="P.3.9.0:220616_0040" u="1"/>
        <s v="FIN:220629_0044" u="1"/>
        <s v="P.3.9.0:220616_0050" u="1"/>
        <s v="P.3.9.0:220616_0060" u="1"/>
        <s v="P.3.9.0:220616_0070" u="1"/>
        <s v="P.3.9.0:220616_0080" u="1"/>
        <s v="C.4.3.0: 財務分析:221029_0055" u="1"/>
        <s v="P.3.9.0:220616_0090" u="1"/>
        <s v="P.3.10.0:220615_0047" u="1"/>
        <s v="FIN:220627_0055" u="1"/>
        <s v="FIN:220629_0045" u="1"/>
        <s v="P.3.10.0:220622_0029" u="1"/>
        <s v="P.3.10.0:220701_0028" u="1"/>
        <s v="P.3.10.0:221022_0033" u="1"/>
        <s v="P.3.5.0:220609_0006" u="1"/>
        <s v="P.3.10.0:220614_0057" u="1"/>
        <s v="P.3.10.0:220616_0047" u="1"/>
        <s v="P.3.5.0:220609_0016" u="1"/>
        <s v="P.3.5.0:220609_0026" u="1"/>
        <s v="P.3.9.0:220616_0001" u="1"/>
        <s v="P.3.5.0:220609_0036" u="1"/>
        <s v="P.3.9.0:220616_0011" u="1"/>
        <s v="P.3.9.0:220616_0021" u="1"/>
        <s v="P.3.10.0:221101_0032" u="1"/>
        <s v="C.4.3.0: 財務分析:220622_0066" u="1"/>
        <s v="C.4.3.0: 財務分析:220628_0036" u="1"/>
        <s v="P.3.9.0:220616_0031" u="1"/>
        <s v="P.3.9.0:220616_0041" u="1"/>
        <s v="FIN:220627_0056" u="1"/>
        <s v="FIN:220629_0046" u="1"/>
        <s v="P.3.9.0:220616_0051" u="1"/>
        <s v="P.3.9.0:220616_0061" u="1"/>
        <s v="P.3.10.0:220627_0009" u="1"/>
        <s v="P.3.9.0:220616_0071" u="1"/>
        <s v="C.4.2.0: 生產力:221101_0017" u="1"/>
        <s v="P.3.9.0:220616_0081" u="1"/>
        <s v="P.3.9.0:220616_0091" u="1"/>
        <s v="P.3.10.0:221029_0003" u="1"/>
        <s v="FIN:220627_0057" u="1"/>
        <s v="FIN:220629_0047" u="1"/>
        <s v="P.3.10.0:220622_0039" u="1"/>
        <s v="P.3.10.0:220628_0009" u="1"/>
        <s v="P.3.10.0:220701_0038" u="1"/>
        <s v="P.3.10.0:221022_0043" u="1"/>
        <s v="P.3.5.0:220609_0007" u="1"/>
        <s v="P.3.5.0:220609_0017" u="1"/>
        <s v="P.3.5.0:220609_0027" u="1"/>
        <s v="P.3.9.0:220616_0002" u="1"/>
        <s v="P.3.5.0:220609_0037" u="1"/>
        <s v="P.3.9.0:220616_0012" u="1"/>
        <s v="P.3.9.0:220616_0022" u="1"/>
        <s v="P.3.10.0:221101_0042" u="1"/>
        <s v="P.3.9.0:220616_0032" u="1"/>
        <s v="P.3.9.0:220616_0042" u="1"/>
        <s v="FIN:220627_0058" u="1"/>
        <s v="FIN:220629_0048" u="1"/>
        <s v="STG:220602_0030" u="1"/>
        <s v="P.3.9.0:220616_0052" u="1"/>
        <s v="P.3.9.0:220616_0062" u="1"/>
        <s v="P.3.10.0:220627_0019" u="1"/>
        <s v="P.3.10.0:220629_0009" u="1"/>
        <s v="P.3.9.0:220616_0072" u="1"/>
        <s v="P.3.9.0:220616_0082" u="1"/>
        <s v="C.4.3.0: 財務分析:220701_0001" u="1"/>
        <s v="P.3.9.0:220616_0092" u="1"/>
        <s v="P.3.10.0:221029_0013" u="1"/>
        <s v="FIN:220627_0059" u="1"/>
        <s v="FIN:220629_0049" u="1"/>
        <s v="STG:220602_0031" u="1"/>
        <s v="P.3.10.0:220622_0049" u="1"/>
        <s v="P.3.10.0:220628_0019" u="1"/>
        <s v="P.3.10.0:220701_0048" u="1"/>
        <s v="P.3.10.0:221022_0053" u="1"/>
        <s v="P.3.5.0:220609_0008" u="1"/>
        <s v="P.3.5.0:220609_0018" u="1"/>
        <s v="P.3.5.0:220609_0028" u="1"/>
        <s v="P.3.9.0:220616_0003" u="1"/>
        <s v="P.3.5.0:220609_0038" u="1"/>
        <s v="P.3.9.0:220616_0013" u="1"/>
        <s v="P.3.9.0:220616_0023" u="1"/>
        <s v="P.3.10.0:221101_0052" u="1"/>
        <s v="P.3.9.0:220616_0033" u="1"/>
        <s v="P.3.9.0:220616_0043" u="1"/>
        <s v="COS:221101_0010" u="1"/>
        <s v="P.3.9.0:220616_0053" u="1"/>
        <s v="P.3.9.0:220616_0063" u="1"/>
        <s v="P.3.10.0:220627_0029" u="1"/>
        <s v="P.3.10.0:220629_0019" u="1"/>
        <s v="P.3.9.0:220616_0073" u="1"/>
        <s v="P.3.9.0:220616_0083" u="1"/>
        <s v="P.3.9.0:220616_0093" u="1"/>
        <s v="C.4.3.0: 財務分析:221101_0032" u="1"/>
        <s v="P.3.10.0:221029_0023" u="1"/>
        <s v="C.4.3.0: 財務分析:221022_0020" u="1"/>
        <s v="C.4.3.0: 財務分析:220628_0070" u="1"/>
        <s v="COS:221101_0011" u="1"/>
        <s v="P.3.10.0:220622_0059" u="1"/>
        <s v="P.3.10.0:220628_0029" u="1"/>
        <s v="P.3.10.0:220701_0058" u="1"/>
        <s v="P.3.10.0:221022_0063" u="1"/>
        <s v="P.3.5.0:220609_0009" u="1"/>
        <s v="P.3.5.0:220609_0019" u="1"/>
        <s v="P.3.5.0:220609_0029" u="1"/>
        <s v="P.3.9.0:220616_0004" u="1"/>
        <s v="C.4.3.0: 財務分析:221029_0069" u="1"/>
        <s v="P.3.9.0:220616_0014" u="1"/>
        <s v="P.3.9.0:220616_0024" u="1"/>
        <s v="P.3.10.0:221101_0062" u="1"/>
        <s v="P.3.9.0:220616_0034" u="1"/>
        <s v="P.3.9.0:220616_0044" u="1"/>
        <s v="COS:221101_0012" u="1"/>
        <s v="P.3.9.0:220616_0054" u="1"/>
        <s v="P.3.9.0:220616_0064" u="1"/>
        <s v="P.3.10.0:220627_0039" u="1"/>
        <s v="P.3.10.0:220629_0029" u="1"/>
        <s v="P.3.9.0:220616_0074" u="1"/>
        <s v="P.3.9.0:220616_0084" u="1"/>
        <s v="P.2.1.0: 產品營收與銷量達成率:221101_0101" u="1"/>
        <s v="P.3.9.0:220616_0094" u="1"/>
        <s v="P.3.10.0:221029_0033" u="1"/>
        <s v="P.2.1.0: 產品營收與銷量達成率:221101_0111" u="1"/>
        <s v="COS:221101_0013" u="1"/>
        <s v="P.3.10.0:220622_0069" u="1"/>
        <s v="P.3.10.0:220628_0039" u="1"/>
        <s v="P.2.1.0: 產品營收與銷量達成率:221101_0121" u="1"/>
        <s v="P.3.10.0:220701_0068" u="1"/>
        <s v="P.3.10.0:221022_0073" u="1"/>
        <s v="PNC:221022_0065" u="1"/>
        <s v="P.3.9.0:220616_0005" u="1"/>
        <s v="P.2.1.0: 產品營收與銷量達成率:221101_0131" u="1"/>
        <s v="P.3.9.0:220616_0015" u="1"/>
        <s v="P.3.9.0:220616_0025" u="1"/>
        <s v="P.3.10.0:221101_0072" u="1"/>
        <s v="P.3.9.0:220616_0035" u="1"/>
        <s v="P.3.9.0:220616_0045" u="1"/>
        <s v="COS:221101_0014" u="1"/>
        <s v="P.3.9.0:220616_0055" u="1"/>
        <s v="P.3.9.0:220616_0065" u="1"/>
        <s v="P.3.10.0:220627_0049" u="1"/>
        <s v="P.3.10.0:220629_0039" u="1"/>
        <s v="P.3.9.0:220616_0075" u="1"/>
        <s v="P.3.9.0:220616_0085" u="1"/>
        <s v="P.2.1.0: 產品營收與銷量達成率:221101_0141" u="1"/>
        <s v="P.3.9.0:220616_0095" u="1"/>
        <s v="P.3.10.0:221029_0043" u="1"/>
        <s v="PNC:221022_0066" u="1"/>
        <s v="P.2.1.0: 產品營收與銷量達成率:221101_0151" u="1"/>
        <s v="P.3.9.0:221101_0010" u="1"/>
        <s v="P.3.9.0:221101_0020" u="1"/>
        <s v="P.3.9.0:221101_0030" u="1"/>
        <s v="P.3.9.0:221101_0040" u="1"/>
        <s v="COS:221101_0015" u="1"/>
        <s v="P.3.9.0:221101_0050" u="1"/>
        <s v="P.3.9.0:221101_0060" u="1"/>
        <s v="P.3.10.0:220628_0049" u="1"/>
        <s v="P.3.9.0:221101_0070" u="1"/>
        <s v="P.3.9.0:221101_0080" u="1"/>
        <s v="P.2.1.0: 產品營收與銷量達成率:221101_0161" u="1"/>
        <s v="P.3.9.0:221101_0090" u="1"/>
        <s v="P.3.10.0:221022_0083" u="1"/>
        <s v="PNC:221022_0067" u="1"/>
        <s v="P.3.9.0:220616_0006" u="1"/>
        <s v="C.4.3.0: 財務分析:220701_0015" u="1"/>
        <s v="P.3.9.0:220616_0016" u="1"/>
        <s v="P.3.9.0:220616_0026" u="1"/>
        <s v="P.3.10.0:221101_0082" u="1"/>
        <s v="P.3.9.0:220616_0036" u="1"/>
        <s v="P.3.9.0:220616_0046" u="1"/>
        <s v="COS:221101_0016" u="1"/>
        <s v="P.3.9.0:220616_0056" u="1"/>
        <s v="P.3.9.0:220616_0066" u="1"/>
        <s v="P.3.10.0:220627_0059" u="1"/>
        <s v="P.3.10.0:220629_0049" u="1"/>
        <s v="P.3.9.0:220616_0076" u="1"/>
        <s v="P.3.9.0:220616_0086" u="1"/>
        <s v="P.3.9.0:220616_0096" u="1"/>
        <s v="P.3.10.0:221029_0053" u="1"/>
        <s v="PNC:221022_0068" u="1"/>
        <s v="P.3.9.0:221101_0001" u="1"/>
        <s v="P.3.9.0:221101_0011" u="1"/>
        <s v="P.3.9.0:221101_0021" u="1"/>
        <s v="P.3.9.0:221101_0031" u="1"/>
        <s v="P.3.9.0:221101_0041" u="1"/>
        <s v="COS:221101_0017" u="1"/>
        <s v="P.3.9.0:221101_0051" u="1"/>
        <s v="P.3.9.0:221101_0061" u="1"/>
        <s v="P.3.9.0:221101_0071" u="1"/>
        <s v="P.3.9.0:221101_0081" u="1"/>
        <s v="P.3.9.0:221101_0091" u="1"/>
        <s v="PNC:221022_0069" u="1"/>
        <s v="P.3.9.0:220616_0007" u="1"/>
        <s v="P.3.9.0:220616_0017" u="1"/>
        <s v="P.3.9.0:220616_0027" u="1"/>
        <s v="C.4.3.0: 財務分析:221101_0046" u="1"/>
        <s v="P.3.9.0:220616_0037" u="1"/>
        <s v="P.3.9.0:220616_0047" u="1"/>
        <s v="COS:221101_0018" u="1"/>
        <s v="P.3.9.0:220616_0057" u="1"/>
        <s v="C.4.3.0: 財務分析:221022_0034" u="1"/>
        <s v="P.3.9.0:220616_0067" u="1"/>
        <s v="P.3.9.0:220616_0077" u="1"/>
        <s v="P.3.9.0:220616_0087" u="1"/>
        <s v="P.3.9.0:220616_0097" u="1"/>
        <s v="P.3.10.0:221029_0063" u="1"/>
        <s v="P.3.9.0:221101_0002" u="1"/>
        <s v="P.3.9.0:221101_0012" u="1"/>
        <s v="P.3.9.0:221101_0022" u="1"/>
        <s v="P.3.9.0:221101_0032" u="1"/>
        <s v="P.3.9.0:221101_0042" u="1"/>
        <s v="COS:221101_0019" u="1"/>
        <s v="P.3.9.0:221101_0052" u="1"/>
        <s v="P.3.9.0:221101_0062" u="1"/>
        <s v="P.3.9.0:221101_0072" u="1"/>
        <s v="P.3.9.0:221101_0082" u="1"/>
        <s v="P.3.9.0:221101_0092" u="1"/>
        <s v="P.3.10.0:221029_0073" u="1"/>
        <s v="P.3.9.0:221101_0003" u="1"/>
        <s v="P.3.9.0:221101_0013" u="1"/>
        <s v="P.3.9.0:221101_0023" u="1"/>
        <s v="P.3.9.0:221101_0033" u="1"/>
        <s v="P.3.9.0:221101_0043" u="1"/>
        <s v="P.3.9.0:221101_0053" u="1"/>
        <s v="P.3.9.0:221101_0063" u="1"/>
        <s v="P.3.9.0:221101_0073" u="1"/>
        <s v="P.3.9.0:221101_0083" u="1"/>
        <s v="P.3.9.0:221101_0093" u="1"/>
        <s v="P.3.10.0:221029_0083" u="1"/>
        <s v="P.3.9.0:221101_0004" u="1"/>
        <s v="P.3.9.0:221101_0014" u="1"/>
        <s v="P.3.9.0:221101_0024" u="1"/>
        <s v="P.3.9.0:221101_0034" u="1"/>
        <s v="P.3.9.0:221101_0044" u="1"/>
        <s v="STG:220616_0030" u="1"/>
        <s v="P.3.9.0:221101_0054" u="1"/>
        <s v="P.3.9.0:221101_0064" u="1"/>
        <s v="P.3.9.0:221101_0074" u="1"/>
        <s v="P.3.9.0:221101_0084" u="1"/>
        <s v="C.4.3.0: 財務分析:220701_0029" u="1"/>
        <s v="P.3.9.0:221101_0094" u="1"/>
        <s v="P.3.13.0:220602_0007" u="1"/>
        <s v="P.3.13.0:220602_0107" u="1"/>
        <s v="STG:220616_0031" u="1"/>
        <s v="P.3.13.0: 良率管理:221101_0030" u="1"/>
        <s v="P.3.9.0:221101_0005" u="1"/>
        <s v="P.3.9.0:221101_0015" u="1"/>
        <s v="P.3.9.0:221101_0025" u="1"/>
        <s v="P.3.9.0:221101_0035" u="1"/>
        <s v="P.3.13.0: 良率管理:221101_0031" u="1"/>
        <s v="P.3.9.0:221101_0045" u="1"/>
        <s v="P.3.9.0:221101_0055" u="1"/>
        <s v="P.3.9.0:221101_0065" u="1"/>
        <s v="P.3.9.0:221101_0075" u="1"/>
        <s v="C.4.3.0: 財務分析:220615_0009" u="1"/>
        <s v="P.3.13.0: 良率管理:221101_0032" u="1"/>
        <s v="P.3.9.0:221101_0085" u="1"/>
        <s v="P.3.9.0:221101_0095" u="1"/>
        <s v="P.3.13.0: 良率管理:221101_0033" u="1"/>
        <s v="C.4.3.0: 財務分析:221022_0048" u="1"/>
        <s v="STG:221022_0010" u="1"/>
        <s v="P.3.13.0: 良率管理:221101_0034" u="1"/>
        <s v="P.3.13.0:220602_0017" u="1"/>
        <s v="P.3.13.0: 良率管理:221101_0035" u="1"/>
        <s v="P.3.13.0: 良率管理:221101_0036" u="1"/>
        <s v="P.3.13.0: 良率管理:221101_0037" u="1"/>
        <s v="STG:221022_0011" u="1"/>
        <s v="P.3.13.0: 良率管理:221101_0038" u="1"/>
        <s v="P.3.9.0:221101_0006" u="1"/>
        <s v="P.3.9.0:221101_0016" u="1"/>
        <s v="P.3.9.0:221101_0026" u="1"/>
        <s v="P.3.9.0:221101_0036" u="1"/>
        <s v="P.3.13.0: 良率管理:221101_0039" u="1"/>
        <s v="P.3.9.0:221101_0046" u="1"/>
        <s v="P.3.9.0:221101_0056" u="1"/>
        <s v="P.3.9.0:221101_0066" u="1"/>
        <s v="P.3.9.0:221101_0076" u="1"/>
        <s v="P.3.9.0:221101_0086" u="1"/>
        <s v="P.3.9.0:221101_0096" u="1"/>
        <s v="STG:221022_0012" u="1"/>
        <s v="P.3.13.0:220602_0027" u="1"/>
        <s v="C.4.3.0: 財務分析:220607_0033" u="1"/>
        <s v="C.4.3.0: 財務分析:220609_0023" u="1"/>
        <s v="P.2.1.0: 產品營收與銷量達成率:221101_0102" u="1"/>
        <s v="C.4.3.0: 財務分析:220701_0063" u="1"/>
        <s v="STG:221101_0030" u="1"/>
        <s v="STG:221022_0013" u="1"/>
        <s v="P.3.9.0:221101_0007" u="1"/>
        <s v="P.3.13.0:220607_0007" u="1"/>
        <s v="P.2.1.0: 產品營收與銷量達成率:221101_0112" u="1"/>
        <s v="P.3.9.0:221101_0017" u="1"/>
        <s v="P.3.13.0:220607_0107" u="1"/>
        <s v="P.3.9.0:221101_0027" u="1"/>
        <s v="P.3.9.0:221101_0037" u="1"/>
        <s v="P.3.9.0:221101_0047" u="1"/>
        <s v="P.3.9.0:221101_0057" u="1"/>
        <s v="P.3.9.0:221101_0067" u="1"/>
        <s v="P.3.9.0:221101_0077" u="1"/>
        <s v="P.3.9.0:221101_0087" u="1"/>
        <s v="P.3.13.0:220610_0009" u="1"/>
        <s v="P.2.1.0: 產品營收與銷量達成率:221101_0122" u="1"/>
        <s v="P.3.9.0:221101_0097" u="1"/>
        <s v="P.3.13.0:220610_0109" u="1"/>
        <s v="STG:221101_0031" u="1"/>
        <s v="STG:221022_0014" u="1"/>
        <s v="P.3.13.0:220602_0037" u="1"/>
        <s v="P.2.1.0: 產品營收與銷量達成率:221101_0132" u="1"/>
        <s v="P.3.13.0: 良率管理:221029_0030" u="1"/>
        <s v="C.4.3.0: 財務分析:220615_0043" u="1"/>
        <s v="P.2.1.0: 產品營收與銷量達成率:221101_0142" u="1"/>
        <s v="FIN:220602_0030" u="1"/>
        <s v="P.3.13.0: 良率管理:221029_0031" u="1"/>
        <s v="STG:221022_0015" u="1"/>
        <s v="P.3.13.0: 良率管理:221029_0032" u="1"/>
        <s v="P.3.9.0:221101_0008" u="1"/>
        <s v="P.3.13.0:220607_0017" u="1"/>
        <s v="P.3.13.0:220609_0007" u="1"/>
        <s v="P.2.1.0: 產品營收與銷量達成率:221101_0152" u="1"/>
        <s v="P.3.9.0:221101_0018" u="1"/>
        <s v="P.3.13.0:220609_0107" u="1"/>
        <s v="P.3.9.0:221101_0028" u="1"/>
        <s v="P.3.9.0:221101_0038" u="1"/>
        <s v="P.3.13.0: 良率管理:221029_0033" u="1"/>
        <s v="P.3.9.0:221101_0048" u="1"/>
        <s v="P.3.9.0:221101_0058" u="1"/>
        <s v="P.3.9.0:221101_0068" u="1"/>
        <s v="P.3.9.0:221101_0078" u="1"/>
        <s v="P.3.13.0: 良率管理:221029_0034" u="1"/>
        <s v="P.3.9.0:221101_0088" u="1"/>
        <s v="P.3.13.0:220610_0019" u="1"/>
        <s v="P.2.1.0: 產品營收與銷量達成率:221101_0162" u="1"/>
        <s v="FIN:220602_0031" u="1"/>
        <s v="P.3.9.0:221101_0098" u="1"/>
        <s v="P.3.13.0: 良率管理:221029_0035" u="1"/>
        <s v="STG:221022_0016" u="1"/>
        <s v="P.3.13.0: 良率管理:221029_0036" u="1"/>
        <s v="P.3.13.0:220602_0047" u="1"/>
        <s v="P.3.13.0: 良率管理:221029_0037" u="1"/>
        <s v="P.3.13.0: 良率管理:221029_0038" u="1"/>
        <s v="C.4.3.0: 財務分析:220627_0033" u="1"/>
        <s v="C.4.3.0: 財務分析:220629_0023" u="1"/>
        <s v="FIN:220602_0032" u="1"/>
        <s v="P.3.13.0: 良率管理:221029_0039" u="1"/>
        <s v="STG:221022_0017" u="1"/>
        <s v="P.3.9.0:221101_0009" u="1"/>
        <s v="P.3.13.0:220607_0027" u="1"/>
        <s v="P.3.13.0:220609_0017" u="1"/>
        <s v="P.3.9.0:221101_0019" u="1"/>
        <s v="P.3.9.0:221101_0029" u="1"/>
        <s v="P.3.9.0:221101_0039" u="1"/>
        <s v="P.3.9.0:221101_0049" u="1"/>
        <s v="P.3.9.0:221101_0059" u="1"/>
        <s v="P.3.13.0:220610_0029" u="1"/>
        <s v="P.3.13.0:220614_0009" u="1"/>
        <s v="FIN:220602_0033" u="1"/>
        <s v="P.3.13.0:220614_0109" u="1"/>
        <s v="STG:221022_0018" u="1"/>
        <s v="P.2.1.0:220630_0205" u="1"/>
        <s v="P.2.1.0:220630_0215" u="1"/>
        <s v="P.2.1.0:220630_0225" u="1"/>
        <s v="P.3.13.0:220615_0009" u="1"/>
        <s v="FIN:220602_0034" u="1"/>
        <s v="P.3.13.0:220615_0109" u="1"/>
        <s v="C.4.2.0: 生產力:220616_0015" u="1"/>
        <s v="C.4.2.0: 生產力:220628_0005" u="1"/>
        <s v="STG:221022_0019" u="1"/>
        <s v="P.3.13.0:220610_0039" u="1"/>
        <s v="P.3.13.0:220614_0019" u="1"/>
        <s v="P.3.13.0:220616_0009" u="1"/>
        <s v="FIN:220602_0035" u="1"/>
        <s v="P.3.13.0:220616_0109" u="1"/>
        <s v="C.4.3.0: 財務分析:220607_0047" u="1"/>
        <s v="C.4.3.0: 財務分析:220609_0037" u="1"/>
        <s v="P.2.1.0:220630_0206" u="1"/>
        <s v="P.2.1.0:220630_0216" u="1"/>
        <s v="P.2.1.0:220630_0226" u="1"/>
        <s v="P.3.13.0:220615_0019" u="1"/>
        <s v="FIN:220602_0036" u="1"/>
        <s v="P.3.13.0:220615_0119" u="1"/>
        <s v="P.2.2.0:220614_0010" u="1"/>
        <s v="C.4.2.0: 生產力:220607_0015" u="1"/>
        <s v="C.4.2.0: 生產力:220609_0005" u="1"/>
        <s v="P.2.2.0:220614_0020" u="1"/>
        <s v="P.2.2.0:220614_0030" u="1"/>
        <s v="C.4.2.0: 生產力:220627_0015" u="1"/>
        <s v="C.4.2.0: 生產力:220629_0005" u="1"/>
        <s v="P.2.2.0:220614_0040" u="1"/>
        <s v="P.2.2.0:220614_0050" u="1"/>
        <s v="P.2.2.0:220614_0060" u="1"/>
        <s v="P.2.2.0:220614_0070" u="1"/>
        <s v="P.2.2.0:220614_0080" u="1"/>
        <s v="P.2.2.0:220614_0090" u="1"/>
        <s v="P.3.13.0:221022_0005" u="1"/>
        <s v="P.3.13.0:220610_0049" u="1"/>
        <s v="P.3.13.0:220614_0029" u="1"/>
        <s v="P.3.13.0:220616_0019" u="1"/>
        <s v="FIN:220602_0037" u="1"/>
        <s v="C.4.3.0: 財務分析:220615_0057" u="1"/>
        <s v="P.2.1.0:220630_0207" u="1"/>
        <s v="P.2.1.0:220630_0217" u="1"/>
        <s v="P.2.1.0:220630_0227" u="1"/>
        <s v="P.3.13.0:220615_0029" u="1"/>
        <s v="FIN:220602_0038" u="1"/>
        <s v="P.2.2.0:220614_0001" u="1"/>
        <s v="P.3.13.0:220615_0129" u="1"/>
        <s v="P.2.2.0:220614_0011" u="1"/>
        <s v="P.2.2.0:220614_0021" u="1"/>
        <s v="P.2.2.0:220614_0031" u="1"/>
        <s v="C.4.2.0: 生產力:220628_0015" u="1"/>
        <s v="P.2.2.0:220614_0041" u="1"/>
        <s v="P.2.2.0:220614_0051" u="1"/>
        <s v="P.2.2.0:220614_0061" u="1"/>
        <s v="P.2.2.0:220614_0071" u="1"/>
        <s v="P.2.2.0:220614_0081" u="1"/>
        <s v="P.2.2.0:220614_0091" u="1"/>
        <s v="P.3.13.0:220610_0059" u="1"/>
        <s v="P.3.13.0:220614_0039" u="1"/>
        <s v="P.3.13.0:220616_0029" u="1"/>
        <s v="FIN:220602_0039" u="1"/>
        <s v="C.4.3.0: 財務分析:220627_0047" u="1"/>
        <s v="C.4.3.0: 財務分析:220629_0037" u="1"/>
        <s v="P.2.1.0:220630_0208" u="1"/>
        <s v="P.2.1.0:220630_0218" u="1"/>
        <s v="P.2.1.0:220630_0228" u="1"/>
        <s v="P.3.13.0:220615_0039" u="1"/>
        <s v="P.2.2.0:220614_0002" u="1"/>
        <s v="P.2.2.0:220614_0012" u="1"/>
        <s v="C.4.2.0: 生產力:220609_0015" u="1"/>
        <s v="P.2.2.0:220614_0022" u="1"/>
        <s v="P.2.2.0:220614_0032" u="1"/>
        <s v="C.4.2.0: 生產力:220629_0015" u="1"/>
        <s v="C.4.3.0: 財務分析:221101_0031" u="1"/>
        <s v="P.2.2.0:220614_0042" u="1"/>
        <s v="P.2.2.0:220614_0052" u="1"/>
        <s v="P.2.2.0:220614_0062" u="1"/>
        <s v="P.2.2.0:220614_0072" u="1"/>
        <s v="P.2.2.0:220614_0082" u="1"/>
        <s v="P.2.2.0:220614_0092" u="1"/>
        <s v="P.3.13.0:220610_0069" u="1"/>
        <s v="P.3.13.0:220614_0049" u="1"/>
        <s v="P.3.13.0:220616_0039" u="1"/>
        <s v="P.2.1.0:220630_0209" u="1"/>
        <s v="P.2.1.0:220630_0219" u="1"/>
        <s v="P.2.1.0:220630_0229" u="1"/>
        <s v="C.4.3.0: 財務分析:220602_0002" u="1"/>
        <s v="P.3.13.0:220615_0049" u="1"/>
        <s v="P.2.2.0:220614_0003" u="1"/>
        <s v="P.2.2.0:220614_0013" u="1"/>
        <s v="P.2.2.0:220614_0023" u="1"/>
        <s v="P.2.2.0:220614_0033" u="1"/>
        <s v="P.2.2.0:220614_0043" u="1"/>
        <s v="P.2.2.0:220614_0053" u="1"/>
        <s v="P.2.2.0:220614_0063" u="1"/>
        <s v="P.2.2.0:220614_0073" u="1"/>
        <s v="P.2.2.0:220614_0083" u="1"/>
        <s v="P.2.2.0:220614_0093" u="1"/>
        <s v="C.4.3.0: 財務分析:220610_0012" u="1"/>
        <s v="P.2.1.0: 產品營收與銷量達成率:221101_0103" u="1"/>
        <s v="P.2.1.0: 產品營收與銷量達成率:221101_0113" u="1"/>
        <s v="PNC:221022_0001" u="1"/>
        <s v="P.2.1.0: 產品營收與銷量達成率:221101_0123" u="1"/>
        <s v="FIN:220610_0060" u="1"/>
        <s v="FIN:220614_0040" u="1"/>
        <s v="FIN:220616_0030" u="1"/>
        <s v="P.2.1.0: 產品營收與銷量達成率:221101_0133" u="1"/>
        <s v="PNC:221022_0002" u="1"/>
        <s v="C.4.3.0: 財務分析:220622_0002" u="1"/>
        <s v="P.2.1.0: 產品營收與銷量達成率:221101_0143" u="1"/>
        <s v="FIN:220610_0061" u="1"/>
        <s v="FIN:220614_0041" u="1"/>
        <s v="FIN:220616_0031" u="1"/>
        <s v="P.2.1.0: 產品營收與銷量達成率:221101_0153" u="1"/>
        <s v="PNC:221101_0020" u="1"/>
        <s v="PNC:221022_0003" u="1"/>
        <s v="P.2.1.0: 產品營收與銷量達成率:221101_0163" u="1"/>
        <s v="FIN:220610_0062" u="1"/>
        <s v="FIN:220614_0042" u="1"/>
        <s v="FIN:220616_0032" u="1"/>
        <s v="PNC:221101_0021" u="1"/>
        <s v="PNC:221022_0004" u="1"/>
        <s v="C.4.3.0: 財務分析:221101_0045" u="1"/>
        <s v="C.1.2.0: 投資併購管理:220630_0010" u="1"/>
        <s v="C.4.3.0: 財務分析:220630_0012" u="1"/>
        <s v="C.1.2.0: 投資併購管理:220630_0020" u="1"/>
        <s v="FIN:220610_0063" u="1"/>
        <s v="FIN:220614_0043" u="1"/>
        <s v="FIN:220616_0033" u="1"/>
        <s v="C.1.2.0: 投資併購管理:220630_0030" u="1"/>
        <s v="PNC:221101_0022" u="1"/>
        <s v="PNC:221022_0005" u="1"/>
        <s v="FIN:220610_0064" u="1"/>
        <s v="FIN:220614_0044" u="1"/>
        <s v="FIN:220616_0034" u="1"/>
        <s v="C.4.3.0: 財務分析:220602_0016" u="1"/>
        <s v="C.4.2.0: 生產力:221101_0002" u="1"/>
        <s v="PNC:221101_0023" u="1"/>
        <s v="PNC:221022_0006" u="1"/>
        <s v="FIN:220610_0065" u="1"/>
        <s v="FIN:220614_0045" u="1"/>
        <s v="FIN:220616_0035" u="1"/>
        <s v="FIN:221101_0030" u="1"/>
        <s v="PNC:221101_0024" u="1"/>
        <s v="PNC:221022_0007" u="1"/>
        <s v="FIN:220610_0066" u="1"/>
        <s v="FIN:220614_0046" u="1"/>
        <s v="FIN:220616_0036" u="1"/>
        <s v="C.4.3.0: 財務分析:220610_0026" u="1"/>
        <s v="C.4.3.0: 財務分析:220614_0006" u="1"/>
        <s v="BPM:221101_0001" u="1"/>
        <s v="FIN:221101_0031" u="1"/>
        <s v="PNC:221101_0025" u="1"/>
        <s v="C.4.3.0: 財務分析:221029_0005" u="1"/>
        <s v="PNC:221022_0008" u="1"/>
        <s v="FIN:220610_0067" u="1"/>
        <s v="FIN:220614_0047" u="1"/>
        <s v="FIN:220616_0037" u="1"/>
        <s v="BPM:221101_0002" u="1"/>
        <s v="FIN:221101_0032" u="1"/>
        <s v="PNC:221101_0026" u="1"/>
        <s v="PNC:221022_0009" u="1"/>
        <s v="C.4.2.0: 生產力:220701_0008" u="1"/>
        <s v="FIN:220610_0068" u="1"/>
        <s v="FIN:220614_0048" u="1"/>
        <s v="FIN:220616_0038" u="1"/>
        <s v="C.4.3.0: 財務分析:220622_0016" u="1"/>
        <s v="BPM:221101_0003" u="1"/>
        <s v="FIN:221101_0033" u="1"/>
        <s v="C.4.2.0: 生產力:221101_0012" u="1"/>
        <s v="PNC:221101_0027" u="1"/>
        <s v="FIN:220614_0049" u="1"/>
        <s v="FIN:220616_0039" u="1"/>
        <s v="P.3.10.0:220630_0001" u="1"/>
        <s v="C.4.3.0: 財務分析:220602_0050" u="1"/>
        <s v="FIN:221101_0034" u="1"/>
        <s v="P.3.13.0: 良率管理:221101_0020" u="1"/>
        <s v="PNC:221101_0028" u="1"/>
        <s v="P.3.13.0: 良率管理:221101_0021" u="1"/>
        <s v="P.3.13.0: 良率管理:221101_0022" u="1"/>
        <s v="C.4.3.0: 財務分析:221101_0059" u="1"/>
        <s v="C.4.3.0: 財務分析:220630_0026" u="1"/>
        <s v="P.3.13.0: 良率管理:221101_0023" u="1"/>
        <s v="C.1.2.0: 投資併購管理:220630_0001" u="1"/>
        <s v="FIN:221101_0035" u="1"/>
        <s v="P.3.13.0: 良率管理:221101_0024" u="1"/>
        <s v="PNC:221101_0029" u="1"/>
        <s v="C.1.2.0: 投資併購管理:220630_0011" u="1"/>
        <s v="P.3.13.0: 良率管理:221101_0025" u="1"/>
        <s v="C.1.2.0: 投資併購管理:220630_0021" u="1"/>
        <s v="P.3.10.0:220630_0011" u="1"/>
        <s v="P.3.13.0: 良率管理:221101_0026" u="1"/>
        <s v="C.1.2.0: 投資併購管理:220630_0031" u="1"/>
        <s v="P.3.13.0: 良率管理:221101_0027" u="1"/>
        <s v="C.4.3.0: 財務分析:220610_0060" u="1"/>
        <s v="C.4.3.0: 財務分析:220614_0040" u="1"/>
        <s v="C.4.3.0: 財務分析:220616_0030" u="1"/>
        <s v="FIN:221101_0036" u="1"/>
        <s v="P.3.13.0: 良率管理:221101_0028" u="1"/>
        <s v="C.4.2.0: 生產力:220701_0018" u="1"/>
        <s v="P.2.1.0: 產品營收與銷量達成率:221101_0010" u="1"/>
        <s v="P.3.13.0: 良率管理:221101_0029" u="1"/>
        <s v="P.2.1.0: 產品營收與銷量達成率:221101_0020" u="1"/>
        <s v="FIN:221101_0037" u="1"/>
        <s v="P.2.1.0: 產品營收與銷量達成率:221101_0030" u="1"/>
        <s v="P.3.10.0:220630_0021" u="1"/>
        <s v="P.2.1.0: 產品營收與銷量達成率:221101_0040" u="1"/>
        <s v="C.4.3.0: 財務分析:220622_0050" u="1"/>
        <s v="C.4.3.0: 財務分析:220628_0020" u="1"/>
        <s v="FIN:221101_0038" u="1"/>
        <s v="P.2.1.0:220607_0100" u="1"/>
        <s v="P.2.1.0:220607_0110" u="1"/>
        <s v="P.2.1.0:220627_0010" u="1"/>
        <s v="P.2.1.0:220607_0120" u="1"/>
        <s v="P.2.1.0:220627_0020" u="1"/>
        <s v="P.2.1.0:220607_0130" u="1"/>
        <s v="P.2.1.0:220627_0030" u="1"/>
        <s v="P.3.9.0:220607_0010" u="1"/>
        <s v="P.2.1.0: 產品營收與銷量達成率:221101_0050" u="1"/>
        <s v="P.2.1.0:220607_0140" u="1"/>
        <s v="P.2.1.0:220627_0040" u="1"/>
        <s v="P.3.9.0:220607_0020" u="1"/>
        <s v="P.2.1.0:220607_0150" u="1"/>
        <s v="P.2.1.0:220627_0050" u="1"/>
        <s v="P.3.9.0:220607_0030" u="1"/>
        <s v="P.2.1.0:220607_0160" u="1"/>
        <s v="P.2.1.0:220627_0060" u="1"/>
        <s v="P.3.9.0:220607_0040" u="1"/>
        <s v="P.2.1.0:220607_0170" u="1"/>
        <s v="P.2.1.0:220627_0070" u="1"/>
        <s v="P.3.9.0:220607_0050" u="1"/>
        <s v="P.2.1.0:220607_0180" u="1"/>
        <s v="P.2.1.0:220627_0080" u="1"/>
        <s v="P.3.9.0:220607_0060" u="1"/>
        <s v="P.2.1.0:220607_0190" u="1"/>
        <s v="P.2.1.0:220627_0090" u="1"/>
        <s v="P.3.9.0:220607_0070" u="1"/>
        <s v="P.3.9.0:220607_0080" u="1"/>
        <s v="C.4.3.0: 財務分析:221029_0019" u="1"/>
        <s v="P.3.9.0:220607_0090" u="1"/>
        <s v="P.2.1.0: 產品營收與銷量達成率:221101_0060" u="1"/>
        <s v="FIN:221101_0039" u="1"/>
        <s v="P.2.1.0: 產品營收與銷量達成率:221101_0070" u="1"/>
        <s v="P.2.1.0: 產品營收與銷量達成率:221101_0104" u="1"/>
        <s v="FIN:220628_0040" u="1"/>
        <s v="P.3.10.0:220630_0031" u="1"/>
        <s v="P.2.1.0: 產品營收與銷量達成率:221101_0080" u="1"/>
        <s v="C.4.3.0: 財務分析:220630_0060" u="1"/>
        <s v="P.2.1.0: 產品營收與銷量達成率:221101_0114" u="1"/>
        <s v="P.2.1.0:220607_0101" u="1"/>
        <s v="P.2.1.0:220627_0001" u="1"/>
        <s v="P.2.1.0:220607_0111" u="1"/>
        <s v="P.2.1.0:220627_0011" u="1"/>
        <s v="P.2.1.0:220607_0121" u="1"/>
        <s v="P.2.1.0:220627_0021" u="1"/>
        <s v="P.3.9.0:220607_0001" u="1"/>
        <s v="P.2.1.0:220607_0131" u="1"/>
        <s v="P.2.1.0:220627_0031" u="1"/>
        <s v="P.3.9.0:220607_0011" u="1"/>
        <s v="P.2.1.0: 產品營收與銷量達成率:221101_0090" u="1"/>
        <s v="P.2.1.0:220607_0141" u="1"/>
        <s v="P.2.1.0:220627_0041" u="1"/>
        <s v="P.3.9.0:220607_0021" u="1"/>
        <s v="P.2.1.0:220607_0151" u="1"/>
        <s v="P.2.1.0:220627_0051" u="1"/>
        <s v="P.3.9.0:220607_0031" u="1"/>
        <s v="P.2.1.0:220607_0161" u="1"/>
        <s v="P.2.1.0:220627_0061" u="1"/>
        <s v="P.3.9.0:220607_0041" u="1"/>
        <s v="P.2.1.0:220607_0171" u="1"/>
        <s v="P.2.1.0:220627_0071" u="1"/>
        <s v="P.3.9.0:220607_0051" u="1"/>
        <s v="P.2.1.0: 產品營收與銷量達成率:221101_0124" u="1"/>
        <s v="FIN:220628_0041" u="1"/>
        <s v="P.2.1.0:220607_0181" u="1"/>
        <s v="P.2.1.0:220627_0081" u="1"/>
        <s v="P.3.9.0:220607_0061" u="1"/>
        <s v="P.2.1.0:220607_0191" u="1"/>
        <s v="P.2.1.0:220627_0091" u="1"/>
        <s v="P.3.9.0:220607_0071" u="1"/>
        <s v="P.3.9.0:220607_0081" u="1"/>
        <s v="P.3.9.0:220607_0091" u="1"/>
        <s v="P.2.1.0: 產品營收與銷量達成率:221101_0134" u="1"/>
        <s v="C.4.3.0: 財務分析:220602_0064" u="1"/>
        <s v="P.2.1.0: 產品營收與銷量達成率:221101_0144" u="1"/>
        <s v="FIN:220628_0042" u="1"/>
        <s v="P.3.10.0:220630_0041" u="1"/>
        <s v="P.2.1.0: 產品營收與銷量達成率:221101_0154" u="1"/>
        <s v="P.2.1.0:220607_0102" u="1"/>
        <s v="P.2.1.0:220627_0002" u="1"/>
        <s v="P.2.1.0:220607_0112" u="1"/>
        <s v="P.2.1.0:220627_0012" u="1"/>
        <s v="P.2.1.0:220607_0122" u="1"/>
        <s v="P.2.1.0:220627_0022" u="1"/>
        <s v="P.3.9.0:220607_0002" u="1"/>
        <s v="P.2.1.0:220607_0132" u="1"/>
        <s v="P.2.1.0:220627_0032" u="1"/>
        <s v="P.3.9.0:220607_0012" u="1"/>
        <s v="P.2.1.0:220607_0142" u="1"/>
        <s v="P.2.1.0:220627_0042" u="1"/>
        <s v="P.3.9.0:220607_0022" u="1"/>
        <s v="P.2.1.0:220607_0152" u="1"/>
        <s v="P.2.1.0:220627_0052" u="1"/>
        <s v="P.3.9.0:220607_0032" u="1"/>
        <s v="P.3.10.0:220607_0046" u="1"/>
        <s v="P.3.10.0:220609_0036" u="1"/>
        <s v="P.2.1.0:220607_0162" u="1"/>
        <s v="P.2.1.0:220627_0062" u="1"/>
        <s v="P.3.9.0:220607_0042" u="1"/>
        <s v="P.2.1.0:220607_0172" u="1"/>
        <s v="P.2.1.0:220627_0072" u="1"/>
        <s v="P.3.9.0:220607_0052" u="1"/>
        <s v="FIN:220628_0043" u="1"/>
        <s v="P.2.1.0:220607_0182" u="1"/>
        <s v="P.2.1.0:220627_0082" u="1"/>
        <s v="P.3.9.0:220607_0062" u="1"/>
        <s v="P.2.1.0:220607_0192" u="1"/>
        <s v="P.2.1.0:220627_0092" u="1"/>
        <s v="P.3.9.0:220607_0072" u="1"/>
        <s v="P.3.9.0:220607_0082" u="1"/>
        <s v="P.3.9.0:220607_0092" u="1"/>
        <s v="C.1.2.0: 投資併購管理:220630_0002" u="1"/>
        <s v="P.3.10.0:221101_0003" u="1"/>
        <s v="C.1.2.0: 投資併購管理:220630_0012" u="1"/>
        <s v="QAM:221022_0020" u="1"/>
        <s v="C.4.3.0: 財務分析:220614_0054" u="1"/>
        <s v="C.4.3.0: 財務分析:220616_0044" u="1"/>
        <s v="C.1.2.0: 投資併購管理:220630_0022" u="1"/>
        <s v="FIN:220628_0044" u="1"/>
        <s v="P.3.10.0:220630_0051" u="1"/>
        <s v="C.4.3.0: 財務分析:221029_0053" u="1"/>
        <s v="C.1.2.0: 投資併購管理:220630_0032" u="1"/>
        <s v="P.2.1.0:220607_0103" u="1"/>
        <s v="P.2.1.0:220627_0003" u="1"/>
        <s v="P.2.1.0:220607_0113" u="1"/>
        <s v="P.2.1.0:220627_0013" u="1"/>
        <s v="P.2.1.0:220607_0123" u="1"/>
        <s v="P.2.1.0:220627_0023" u="1"/>
        <s v="P.3.9.0:220607_0003" u="1"/>
        <s v="P.2.1.0:220607_0133" u="1"/>
        <s v="P.2.1.0:220627_0033" u="1"/>
        <s v="P.3.9.0:220607_0013" u="1"/>
        <s v="QAM:221022_0021" u="1"/>
        <s v="P.2.1.0:220607_0143" u="1"/>
        <s v="P.2.1.0:220627_0043" u="1"/>
        <s v="P.3.9.0:220607_0023" u="1"/>
        <s v="P.2.1.0:220607_0153" u="1"/>
        <s v="P.2.1.0:220627_0053" u="1"/>
        <s v="P.3.9.0:220607_0033" u="1"/>
        <s v="P.3.10.0:220607_0056" u="1"/>
        <s v="P.3.10.0:220609_0046" u="1"/>
        <s v="P.2.1.0:220607_0163" u="1"/>
        <s v="P.2.1.0:220627_0063" u="1"/>
        <s v="P.3.9.0:220607_0043" u="1"/>
        <s v="P.2.1.0:220607_0173" u="1"/>
        <s v="P.2.1.0:220627_0073" u="1"/>
        <s v="P.3.9.0:220607_0053" u="1"/>
        <s v="FIN:220628_0045" u="1"/>
        <s v="P.2.1.0:220607_0183" u="1"/>
        <s v="P.2.1.0:220627_0083" u="1"/>
        <s v="P.3.9.0:220607_0063" u="1"/>
        <s v="P.2.1.0:220607_0193" u="1"/>
        <s v="P.2.1.0:220627_0093" u="1"/>
        <s v="P.3.9.0:220607_0073" u="1"/>
        <s v="P.3.9.0:220607_0083" u="1"/>
        <s v="P.3.10.0:220701_0009" u="1"/>
        <s v="P.3.9.0:220607_0093" u="1"/>
        <s v="P.3.10.0:221101_0013" u="1"/>
        <s v="QAM:221022_0022" u="1"/>
        <s v="C.4.3.0: 財務分析:220622_0064" u="1"/>
        <s v="C.4.3.0: 財務分析:220628_0034" u="1"/>
        <s v="FIN:220628_0046" u="1"/>
        <s v="P.3.10.0:220630_0061" u="1"/>
        <s v="P.2.2.0:220628_0010" u="1"/>
        <s v="P.2.2.0:220628_0020" u="1"/>
        <s v="P.2.2.0:220628_0030" u="1"/>
        <s v="P.2.2.0:220628_0040" u="1"/>
        <s v="P.2.2.0:220628_0050" u="1"/>
        <s v="P.2.2.0:220628_0060" u="1"/>
        <s v="P.2.2.0:220628_0070" u="1"/>
        <s v="P.2.1.0:220607_0104" u="1"/>
        <s v="P.2.1.0:220627_0004" u="1"/>
        <s v="P.2.2.0:220628_0080" u="1"/>
        <s v="P.2.1.0:220607_0114" u="1"/>
        <s v="P.2.1.0:220627_0014" u="1"/>
        <s v="P.2.2.0:220628_0090" u="1"/>
        <s v="P.2.1.0:220607_0124" u="1"/>
        <s v="P.2.1.0:220627_0024" u="1"/>
        <s v="P.3.9.0:220607_0004" u="1"/>
        <s v="QAM:221101_0040" u="1"/>
        <s v="P.2.1.0:220607_0134" u="1"/>
        <s v="P.2.1.0:220627_0034" u="1"/>
        <s v="P.3.9.0:220607_0014" u="1"/>
        <s v="QAM:221022_0023" u="1"/>
        <s v="P.2.1.0:220607_0144" u="1"/>
        <s v="P.2.1.0:220627_0044" u="1"/>
        <s v="P.3.9.0:220607_0024" u="1"/>
        <s v="P.2.1.0:220607_0154" u="1"/>
        <s v="P.2.1.0:220627_0054" u="1"/>
        <s v="P.3.9.0:220607_0034" u="1"/>
        <s v="P.3.10.0:220609_0056" u="1"/>
        <s v="P.2.1.0:220607_0164" u="1"/>
        <s v="P.2.1.0:220627_0064" u="1"/>
        <s v="P.3.9.0:220607_0044" u="1"/>
        <s v="P.2.1.0:220607_0174" u="1"/>
        <s v="P.2.1.0:220627_0074" u="1"/>
        <s v="P.3.9.0:220607_0054" u="1"/>
        <s v="FIN:220628_0047" u="1"/>
        <s v="P.2.1.0:220607_0184" u="1"/>
        <s v="P.2.1.0:220627_0084" u="1"/>
        <s v="P.3.9.0:220607_0064" u="1"/>
        <s v="P.2.1.0:220607_0194" u="1"/>
        <s v="P.2.1.0:220627_0094" u="1"/>
        <s v="P.3.9.0:220607_0074" u="1"/>
        <s v="P.3.9.0:220607_0084" u="1"/>
        <s v="P.3.9.0:220607_0094" u="1"/>
        <s v="P.3.10.0:221101_0023" u="1"/>
        <s v="QAM:221101_0041" u="1"/>
        <s v="QAM:221022_0024" u="1"/>
        <s v="FIN:220628_0048" u="1"/>
        <s v="P.2.2.0:220628_0001" u="1"/>
        <s v="P.3.10.0:220630_0071" u="1"/>
        <s v="P.2.2.0:220628_0011" u="1"/>
        <s v="P.2.2.0:220628_0021" u="1"/>
        <s v="P.2.2.0:220628_0031" u="1"/>
        <s v="P.2.2.0:220628_0041" u="1"/>
        <s v="P.2.2.0:220628_0051" u="1"/>
        <s v="P.2.2.0:220628_0061" u="1"/>
        <s v="P.2.2.0:220628_0071" u="1"/>
        <s v="P.2.1.0:220607_0105" u="1"/>
        <s v="P.2.1.0:220627_0005" u="1"/>
        <s v="P.2.2.0:220628_0081" u="1"/>
        <s v="P.2.1.0:220607_0115" u="1"/>
        <s v="P.2.1.0:220627_0015" u="1"/>
        <s v="P.2.2.0:220628_0091" u="1"/>
        <s v="P.2.1.0:220607_0125" u="1"/>
        <s v="P.2.1.0:220627_0025" u="1"/>
        <s v="P.3.9.0:220607_0005" u="1"/>
        <s v="QAM:221101_0042" u="1"/>
        <s v="P.2.1.0:220607_0135" u="1"/>
        <s v="P.2.1.0:220627_0035" u="1"/>
        <s v="P.3.9.0:220607_0015" u="1"/>
        <s v="QAM:221022_0025" u="1"/>
        <s v="P.2.1.0:220607_0145" u="1"/>
        <s v="P.2.1.0:220627_0045" u="1"/>
        <s v="P.3.9.0:220607_0025" u="1"/>
        <s v="P.2.1.0:220607_0155" u="1"/>
        <s v="P.2.1.0:220627_0055" u="1"/>
        <s v="P.3.9.0:220607_0035" u="1"/>
        <s v="P.2.1.0:220607_0165" u="1"/>
        <s v="P.2.1.0:220627_0065" u="1"/>
        <s v="P.3.9.0:220607_0045" u="1"/>
        <s v="P.2.1.0:220607_0175" u="1"/>
        <s v="P.2.1.0:220627_0075" u="1"/>
        <s v="P.3.9.0:220607_0055" u="1"/>
        <s v="FIN:220628_0049" u="1"/>
        <s v="STG:220607_0001" u="1"/>
        <s v="P.2.1.0:220607_0185" u="1"/>
        <s v="P.2.1.0:220627_0085" u="1"/>
        <s v="P.3.9.0:220607_0065" u="1"/>
        <s v="P.2.1.0:220607_0195" u="1"/>
        <s v="P.2.1.0:220627_0095" u="1"/>
        <s v="P.3.9.0:220607_0075" u="1"/>
        <s v="P.3.9.0:220607_0085" u="1"/>
        <s v="P.3.9.0:220607_0095" u="1"/>
        <s v="P.3.10.0:221101_0033" u="1"/>
        <s v="QAM:221101_0043" u="1"/>
        <s v="C.1.1.0:221022_0100" u="1"/>
        <s v="QAM:221022_0026" u="1"/>
        <s v="C.1.1.0:221022_0110" u="1"/>
        <s v="STG:220607_0002" u="1"/>
        <s v="P.2.2.0:220628_0002" u="1"/>
        <s v="P.2.2.0:220628_0012" u="1"/>
        <s v="P.2.2.0:220628_0022" u="1"/>
        <s v="P.2.2.0:220628_0032" u="1"/>
        <s v="P.2.2.0:220628_0042" u="1"/>
        <s v="P.2.2.0:220628_0052" u="1"/>
        <s v="C.4.3.0: 財務分析:221101_0030" u="1"/>
        <s v="P.2.2.0:220628_0062" u="1"/>
        <s v="P.2.2.0:220628_0072" u="1"/>
        <s v="P.2.2.0:220628_0082" u="1"/>
        <s v="P.2.2.0:220628_0092" u="1"/>
        <s v="P.3.9.0:220607_0006" u="1"/>
        <s v="QAM:221101_0044" u="1"/>
        <s v="P.3.9.0:220607_0016" u="1"/>
        <s v="QAM:221022_0027" u="1"/>
        <s v="P.3.9.0:220607_0026" u="1"/>
        <s v="P.3.9.0:220607_0036" u="1"/>
        <s v="P.3.9.0:220607_0046" u="1"/>
        <s v="P.3.9.0:220607_0056" u="1"/>
        <s v="STG:220607_0003" u="1"/>
        <s v="P.3.9.0:220607_0066" u="1"/>
        <s v="P.3.9.0:220607_0076" u="1"/>
        <s v="P.3.9.0:220607_0086" u="1"/>
        <s v="P.3.9.0:220607_0096" u="1"/>
        <s v="C.4.3.0: 財務分析:220614_0068" u="1"/>
        <s v="C.4.3.0: 財務分析:220616_0058" u="1"/>
        <s v="C.1.2.0: 投資併購管理:220630_0003" u="1"/>
        <s v="P.3.10.0:221101_0043" u="1"/>
        <s v="PNC:221029_0023" u="1"/>
        <s v="QAM:221101_0045" u="1"/>
        <s v="C.1.1.0:221022_0101" u="1"/>
        <s v="C.4.3.0: 財務分析:221029_0067" u="1"/>
        <s v="C.1.2.0: 投資併購管理:220630_0013" u="1"/>
        <s v="QAM:221022_0028" u="1"/>
        <s v="C.1.1.0:221022_0111" u="1"/>
        <s v="C.1.2.0: 投資併購管理:220630_0023" u="1"/>
        <s v="STG:220607_0004" u="1"/>
        <s v="P.2.2.0:220628_0003" u="1"/>
        <s v="P.2.2.0:220628_0013" u="1"/>
        <s v="P390:220628_0005" u="1"/>
        <s v="P.2.2.0:220628_0023" u="1"/>
        <s v="P.2.2.0:220628_0033" u="1"/>
        <s v="C.1.2.0: 投資併購管理:220630_0033" u="1"/>
        <s v="P.2.1.0: 產品營收與銷量達成率:221101_0001" u="1"/>
        <s v="P.2.2.0:220628_0043" u="1"/>
        <s v="P.2.2.0:220628_0053" u="1"/>
        <s v="P.3.10.0:220615_0068" u="1"/>
        <s v="P.2.2.0:220628_0063" u="1"/>
        <s v="P.2.2.0:220628_0073" u="1"/>
        <s v="P.2.2.0:220628_0083" u="1"/>
        <s v="P.2.2.0:220628_0093" u="1"/>
        <s v="PNC:221029_0024" u="1"/>
        <s v="P.3.9.0:220607_0007" u="1"/>
        <s v="QAM:221101_0046" u="1"/>
        <s v="P.3.9.0:220607_0017" u="1"/>
        <s v="P.2.1.0: 產品營收與銷量達成率:221101_0011" u="1"/>
        <s v="P.3.9.0:220607_0027" u="1"/>
        <s v="P.3.9.0:220607_0037" u="1"/>
        <s v="P.3.9.0:220607_0047" u="1"/>
        <s v="P.3.9.0:220607_0057" u="1"/>
        <s v="STG:220607_0005" u="1"/>
        <s v="P.3.9.0:220607_0067" u="1"/>
        <s v="P.3.9.0:220607_0077" u="1"/>
        <s v="P.3.9.0:220607_0087" u="1"/>
        <s v="P.3.9.0:220607_0097" u="1"/>
        <s v="P.2.1.0: 產品營收與銷量達成率:221101_0021" u="1"/>
        <s v="P.3.10.0:220616_0068" u="1"/>
        <s v="C.4.3.0: 財務分析:220628_0048" u="1"/>
        <s v="BPM:221029_0001" u="1"/>
        <s v="P.3.10.0:221101_0053" u="1"/>
        <s v="PNC:221029_0025" u="1"/>
        <s v="QAM:221101_0047" u="1"/>
        <s v="C.1.1.0:221022_0102" u="1"/>
        <s v="P.2.1.0: 產品營收與銷量達成率:221101_0031" u="1"/>
        <s v="C.1.1.0:221022_0112" u="1"/>
        <s v="STG:220607_0006" u="1"/>
        <s v="P.2.2.0:220628_0004" u="1"/>
        <s v="P.2.2.0:220628_0014" u="1"/>
        <s v="P.2.2.0:220628_0024" u="1"/>
        <s v="P.2.2.0:220628_0034" u="1"/>
        <s v="P.2.1.0: 產品營收與銷量達成率:221101_0041" u="1"/>
        <s v="P.2.2.0:220628_0044" u="1"/>
        <s v="P.2.2.0:220628_0054" u="1"/>
        <s v="P.3.10.0:220615_0078" u="1"/>
        <s v="P.2.2.0:220628_0064" u="1"/>
        <s v="BPM:221029_0002" u="1"/>
        <s v="P.2.2.0:220628_0074" u="1"/>
        <s v="P.2.2.0:220628_0084" u="1"/>
        <s v="P.2.2.0:220628_0094" u="1"/>
        <s v="PNC:221029_0026" u="1"/>
        <s v="P.3.9.0:220607_0008" u="1"/>
        <s v="QAM:221101_0048" u="1"/>
        <s v="P.3.9.0:220607_0018" u="1"/>
        <s v="P.2.1.0: 產品營收與銷量達成率:221101_0051" u="1"/>
        <s v="P.3.9.0:220607_0028" u="1"/>
        <s v="P.3.9.0:220607_0038" u="1"/>
        <s v="P.3.9.0:220607_0048" u="1"/>
        <s v="P.3.9.0:220607_0058" u="1"/>
        <s v="STG:220607_0007" u="1"/>
        <s v="P.3.9.0:220607_0068" u="1"/>
        <s v="P.3.9.0:220607_0078" u="1"/>
        <s v="P.3.9.0:220607_0088" u="1"/>
        <s v="P.3.9.0:220607_0098" u="1"/>
        <s v="P.2.1.0: 產品營收與銷量達成率:221101_0061" u="1"/>
        <s v="BPM:221029_0003" u="1"/>
        <s v="P.3.10.0:221101_0063" u="1"/>
        <s v="PNC:221029_0027" u="1"/>
        <s v="QAM:221101_0049" u="1"/>
        <s v="C.1.1.0:221022_0103" u="1"/>
        <s v="C.4.3.0: 財務分析:220701_0013" u="1"/>
        <s v="P.2.1.0: 產品營收與銷量達成率:221101_0071" u="1"/>
        <s v="P.2.1.0: 產品營收與銷量達成率:221101_0105" u="1"/>
        <s v="STG:220607_0008" u="1"/>
        <s v="STG:220701_0030" u="1"/>
        <s v="P.2.2.0:220628_0005" u="1"/>
        <s v="P.2.2.0:220628_0015" u="1"/>
        <s v="P.2.2.0:220628_0025" u="1"/>
        <s v="P.2.2.0:220628_0035" u="1"/>
        <s v="P.2.1.0: 產品營收與銷量達成率:221101_0081" u="1"/>
        <s v="P.2.2.0:220628_0045" u="1"/>
        <s v="P.2.2.0:220628_0055" u="1"/>
        <s v="P.3.10.0:220615_0088" u="1"/>
        <s v="P.2.2.0:220628_0065" u="1"/>
        <s v="P.2.2.0:220628_0075" u="1"/>
        <s v="P.2.1.0: 產品營收與銷量達成率:221101_0115" u="1"/>
        <s v="P.2.2.0:220628_0085" u="1"/>
        <s v="P.2.2.0:220628_0095" u="1"/>
        <s v="PNC:221029_0028" u="1"/>
        <s v="P.3.9.0:220607_0009" u="1"/>
        <s v="P.3.9.0:220607_0019" u="1"/>
        <s v="P.2.1.0: 產品營收與銷量達成率:221101_0091" u="1"/>
        <s v="P.3.9.0:220607_0029" u="1"/>
        <s v="P.3.9.0:220607_0039" u="1"/>
        <s v="P.3.9.0:220607_0049" u="1"/>
        <s v="P.3.9.0:220607_0059" u="1"/>
        <s v="P.2.1.0: 產品營收與銷量達成率:221101_0125" u="1"/>
        <s v="STG:220607_0009" u="1"/>
        <s v="STG:220701_0031" u="1"/>
        <s v="P.3.9.0:220607_0069" u="1"/>
        <s v="P.3.9.0:220607_0079" u="1"/>
        <s v="P.3.9.0:220607_0089" u="1"/>
        <s v="P.3.9.0:220607_0099" u="1"/>
        <s v="P.2.1.0: 產品營收與銷量達成率:221101_0135" u="1"/>
        <s v="P.3.10.0:221101_0073" u="1"/>
        <s v="PNC:221029_0029" u="1"/>
        <s v="C.1.1.0:221022_0104" u="1"/>
        <s v="C.4.3.0: 財務分析:221101_0044" u="1"/>
        <s v="P.2.1.0: 產品營收與銷量達成率:221101_0145" u="1"/>
        <s v="P.2.2.0:220628_0006" u="1"/>
        <s v="C.4.3.0: 財務分析:221022_0032" u="1"/>
        <s v="P.2.2.0:220628_0016" u="1"/>
        <s v="P.2.2.0:220628_0026" u="1"/>
        <s v="P.2.2.0:220628_0036" u="1"/>
        <s v="P.2.2.0:220628_0046" u="1"/>
        <s v="P.2.2.0:220628_0056" u="1"/>
        <s v="P.3.10.0:220615_0098" u="1"/>
        <s v="P.2.2.0:220628_0066" u="1"/>
        <s v="P.2.2.0:220628_0076" u="1"/>
        <s v="P.2.1.0: 產品營收與銷量達成率:221101_0155" u="1"/>
        <s v="P.2.2.0:220628_0086" u="1"/>
        <s v="P.2.2.0:220628_0096" u="1"/>
        <s v="P.2.1.0: 產品營收與銷量達成率:221101_0165" u="1"/>
        <s v="C.1.2.0: 投資併購管理:220622_0022" u="1"/>
        <s v="C.1.2.0: 投資併購管理:220627_0002" u="1"/>
        <s v="C.1.2.0: 投資併購管理:220630_0004" u="1"/>
        <s v="C.1.2.0: 投資併購管理:220622_0032" u="1"/>
        <s v="C.1.2.0: 投資併購管理:220628_0002" u="1"/>
        <s v="P.3.10.0:221101_0083" u="1"/>
        <s v="C.1.2.0: 投資併購管理:220627_0012" u="1"/>
        <s v="C.1.2.0: 投資併購管理:220629_0002" u="1"/>
        <s v="C.1.1.0:221022_0105" u="1"/>
        <s v="C.1.2.0: 投資併購管理:220630_0014" u="1"/>
        <s v="C.1.2.0: 投資併購管理:220628_0012" u="1"/>
        <s v="C.1.2.0: 投資併購管理:220627_0022" u="1"/>
        <s v="C.1.2.0: 投資併購管理:220629_0012" u="1"/>
        <s v="C.1.2.0: 投資併購管理:220630_0024" u="1"/>
        <s v="P.2.2.0:220628_0007" u="1"/>
        <s v="C.1.2.0: 投資併購管理:220628_0022" u="1"/>
        <s v="P.2.2.0:220628_0017" u="1"/>
        <s v="P.2.2.0:220628_0027" u="1"/>
        <s v="C.1.2.0: 投資併購管理:220627_0032" u="1"/>
        <s v="C.1.2.0: 投資併購管理:220629_0022" u="1"/>
        <s v="P.2.2.0:220628_0037" u="1"/>
        <s v="C.1.2.0: 投資併購管理:220630_0034" u="1"/>
        <s v="P.2.2.0:220628_0047" u="1"/>
        <s v="C.1.2.0: 投資併購管理:220628_0032" u="1"/>
        <s v="P.2.2.0:220628_0057" u="1"/>
        <s v="P.2.2.0:220628_0067" u="1"/>
        <s v="C.1.2.0: 投資併購管理:220629_0032" u="1"/>
        <s v="P.2.2.0:220628_0077" u="1"/>
        <s v="P.2.2.0:220628_0087" u="1"/>
        <s v="P.2.2.0:220628_0097" u="1"/>
        <s v="FIN:220610_0001" u="1"/>
        <s v="C.1.1.0:221022_0106" u="1"/>
        <s v="P.2.2.0:220628_0008" u="1"/>
        <s v="FIN:220610_0002" u="1"/>
        <s v="STG:220615_0030" u="1"/>
        <s v="C.4.3.0: 財務分析:220701_0027" u="1"/>
        <s v="FIN:220610_0003" u="1"/>
        <s v="C.1.1.0:221022_0107" u="1"/>
        <s v="STG:220615_0031" u="1"/>
        <s v="FIN:220610_0004" u="1"/>
        <s v="P.3.13.0: 良率管理:221101_0010" u="1"/>
        <s v="P.3.13.0: 良率管理:221101_0011" u="1"/>
        <s v="C.4.3.0: 財務分析:220615_0007" u="1"/>
        <s v="P.3.13.0: 良率管理:221101_0012" u="1"/>
        <s v="FIN:220610_0005" u="1"/>
        <s v="C.4.3.0: 財務分析:221101_0058" u="1"/>
        <s v="P.3.13.0: 良率管理:221101_0013" u="1"/>
        <s v="C.4.3.0: 財務分析:221022_0046" u="1"/>
        <s v="P.3.13.0: 良率管理:221101_0014" u="1"/>
        <s v="C.1.1.0:221022_0108" u="1"/>
        <s v="P.3.13.0: 良率管理:221101_0015" u="1"/>
        <s v="P.3.13.0:220622_0001" u="1"/>
        <s v="P.3.13.0: 良率管理:221101_0016" u="1"/>
        <s v="P.3.13.0:220622_0101" u="1"/>
        <s v="FIN:220610_0006" u="1"/>
        <s v="P.3.13.0: 良率管理:221101_0017" u="1"/>
        <s v="P.3.13.0: 良率管理:221101_0018" u="1"/>
        <s v="C.1.2.0: 投資併購管理:220622_0003" u="1"/>
        <s v="P.3.13.0: 良率管理:221101_0019" u="1"/>
        <s v="C.1.2.0: 投資併購管理:220622_0013" u="1"/>
        <s v="C.1.2.0: 投資併購管理:220622_0023" u="1"/>
        <s v="FIN:220610_0007" u="1"/>
        <s v="C.1.2.0: 投資併購管理:220627_0003" u="1"/>
        <s v="C.1.2.0: 投資併購管理:220630_0005" u="1"/>
        <s v="C.1.2.0: 投資併購管理:220622_0033" u="1"/>
        <s v="C.1.2.0: 投資併購管理:220628_0003" u="1"/>
        <s v="C.1.2.0: 投資併購管理:220627_0013" u="1"/>
        <s v="C.1.2.0: 投資併購管理:220629_0003" u="1"/>
        <s v="C.1.1.0:221022_0109" u="1"/>
        <s v="C.1.2.0: 投資併購管理:220630_0015" u="1"/>
        <s v="C.1.2.0: 投資併購管理:220628_0013" u="1"/>
        <s v="C.1.2.0: 投資併購管理:220627_0023" u="1"/>
        <s v="C.1.2.0: 投資併購管理:220629_0013" u="1"/>
        <s v="C.1.2.0: 投資併購管理:220630_0025" u="1"/>
        <s v="C.1.2.0: 投資併購管理:220628_0023" u="1"/>
        <s v="P.3.13.0:220622_0011" u="1"/>
        <s v="C.1.2.0: 投資併購管理:220627_0033" u="1"/>
        <s v="C.1.2.0: 投資併購管理:220629_0023" u="1"/>
        <s v="C.4.3.0: 財務分析:220607_0031" u="1"/>
        <s v="C.4.3.0: 財務分析:220609_0021" u="1"/>
        <s v="P.2.1.0: 產品營收與銷量達成率:221101_0002" u="1"/>
        <s v="C.4.3.0: 財務分析:220701_0061" u="1"/>
        <s v="C.1.2.0: 投資併購管理:220628_0033" u="1"/>
        <s v="FIN:220610_0008" u="1"/>
        <s v="C.1.2.0: 投資併購管理:220629_0033" u="1"/>
        <s v="QAM:221029_0040" u="1"/>
        <s v="P.2.1.0: 產品營收與銷量達成率:221101_0012" u="1"/>
        <s v="P.2.1.0: 產品營收與銷量達成率:221101_0022" u="1"/>
        <s v="FIN:220610_0009" u="1"/>
        <s v="QAM:221029_0041" u="1"/>
        <s v="P.2.1.0: 產品營收與銷量達成率:221101_0032" u="1"/>
        <s v="P.3.13.0:220622_0021" u="1"/>
        <s v="P.3.13.0: 良率管理:221029_0010" u="1"/>
        <s v="C.4.3.0: 財務分析:220615_0041" u="1"/>
        <s v="P.2.1.0: 產品營收與銷量達成率:221101_0042" u="1"/>
        <s v="P.3.13.0: 良率管理:221029_0011" u="1"/>
        <s v="P.3.13.0: 良率管理:221029_0012" u="1"/>
        <s v="QAM:221029_0042" u="1"/>
        <s v="P.2.1.0: 產品營收與銷量達成率:221101_0052" u="1"/>
        <s v="P.3.13.0: 良率管理:221029_0013" u="1"/>
        <s v="P.3.13.0:220627_0001" u="1"/>
        <s v="P.3.13.0: 良率管理:221029_0014" u="1"/>
        <s v="P.3.13.0:220627_0101" u="1"/>
        <s v="P.2.1.0: 產品營收與銷量達成率:221101_0062" u="1"/>
        <s v="FIN:220607_0001" u="1"/>
        <s v="P.3.13.0: 良率管理:221029_0015" u="1"/>
        <s v="P.3.13.0:220630_0003" u="1"/>
        <s v="P.3.13.0: 良率管理:221029_0016" u="1"/>
        <s v="QAM:221029_0043" u="1"/>
        <s v="P.3.13.0:220630_0103" u="1"/>
        <s v="P.2.1.0: 產品營收與銷量達成率:221101_0072" u="1"/>
        <s v="P.3.13.0: 良率管理:221029_0017" u="1"/>
        <s v="P.2.1.0: 產品營收與銷量達成率:221101_0106" u="1"/>
        <s v="P.3.13.0:220622_0031" u="1"/>
        <s v="P.3.13.0:220628_0001" u="1"/>
        <s v="P.3.13.0: 良率管理:221029_0018" u="1"/>
        <s v="P.3.13.0:220628_0101" u="1"/>
        <s v="C.4.3.0: 財務分析:220627_0031" u="1"/>
        <s v="C.4.3.0: 財務分析:220629_0021" u="1"/>
        <s v="P.2.1.0: 產品營收與銷量達成率:221101_0082" u="1"/>
        <s v="FIN:220607_0002" u="1"/>
        <s v="P.3.13.0: 良率管理:221029_0019" u="1"/>
        <s v="P.2.1.0: 產品營收與銷量達成率:221101_0116" u="1"/>
        <s v="QAM:221029_0044" u="1"/>
        <s v="P.2.1.0: 產品營收與銷量達成率:221101_0092" u="1"/>
        <s v="P.2.1.0: 產品營收與銷量達成率:221101_0126" u="1"/>
        <s v="P.3.13.0:220627_0011" u="1"/>
        <s v="P.3.13.0:220629_0001" u="1"/>
        <s v="C.1.2.0: 投資併購管理:220602_0010" u="1"/>
        <s v="P.3.13.0:220629_0101" u="1"/>
        <s v="FIN:220607_0003" u="1"/>
        <s v="C.1.2.0: 投資併購管理:220602_0020" u="1"/>
        <s v="P.2.1.0: 產品營收與銷量達成率:221101_0136" u="1"/>
        <s v="P.3.13.0:220630_0013" u="1"/>
        <s v="C.1.2.0: 投資併購管理:220602_0030" u="1"/>
        <s v="QAM:221029_0045" u="1"/>
        <s v="C.1.2.0: 投資併購管理:220607_0010" u="1"/>
        <s v="P.2.1.0: 產品營收與銷量達成率:221101_0146" u="1"/>
        <s v="C.1.2.0: 投資併購管理:220607_0020" u="1"/>
        <s v="C.1.2.0: 投資併購管理:220609_0010" u="1"/>
        <s v="P.3.13.0:220622_0041" u="1"/>
        <s v="P.3.13.0:220628_0011" u="1"/>
        <s v="FIN:220607_0004" u="1"/>
        <s v="C.1.2.0: 投資併購管理:220607_0030" u="1"/>
        <s v="C.1.2.0: 投資併購管理:220609_0020" u="1"/>
        <s v="P.2.1.0: 產品營收與銷量達成率:221101_0156" u="1"/>
        <s v="C.1.2.0: 投資併購管理:220609_0030" u="1"/>
        <s v="QAM:221029_0046" u="1"/>
        <s v="C.1.2.0: 投資併購管理:220622_0004" u="1"/>
        <s v="P.2.1.0: 產品營收與銷量達成率:221101_0166" u="1"/>
        <s v="C.1.2.0: 投資併購管理:220622_0014" u="1"/>
        <s v="P.3.13.0:220627_0021" u="1"/>
        <s v="P.3.13.0:220629_0011" u="1"/>
        <s v="FIN:220607_0005" u="1"/>
        <s v="C.1.2.0: 投資併購管理:220622_0024" u="1"/>
        <s v="FIN:220622_0010" u="1"/>
        <s v="C.1.2.0: 投資併購管理:220627_0004" u="1"/>
        <s v="C.1.2.0: 投資併購管理:220622_0034" u="1"/>
        <s v="C.1.2.0: 投資併購管理:220628_0004" u="1"/>
        <s v="P.3.13.0:220630_0023" u="1"/>
        <s v="C.1.2.0: 投資併購管理:220627_0014" u="1"/>
        <s v="C.1.2.0: 投資併購管理:220629_0004" u="1"/>
        <s v="QAM:221029_0047" u="1"/>
        <s v="C.4.3.0: 財務分析:220607_0045" u="1"/>
        <s v="C.4.3.0: 財務分析:220609_0035" u="1"/>
        <s v="C.1.2.0: 投資併購管理:220628_0014" u="1"/>
        <s v="C.1.2.0: 投資併購管理:220627_0024" u="1"/>
        <s v="C.1.2.0: 投資併購管理:220629_0014" u="1"/>
        <s v="C.1.2.0: 投資併購管理:220628_0024" u="1"/>
        <s v="P.3.13.0:220622_0051" u="1"/>
        <s v="P.3.13.0:220628_0021" u="1"/>
        <s v="C.1.2.0: 投資併購管理:220627_0034" u="1"/>
        <s v="C.1.2.0: 投資併購管理:220629_0024" u="1"/>
        <s v="FIN:220607_0006" u="1"/>
        <s v="C.1.2.0: 投資併購管理:220628_0034" u="1"/>
        <s v="FIN:220622_0011" u="1"/>
        <s v="C.1.2.0: 投資併購管理:220629_0034" u="1"/>
        <s v="QAM:221029_0048" u="1"/>
        <s v="P.3.13.0:220627_0031" u="1"/>
        <s v="P.3.13.0:220629_0021" u="1"/>
        <s v="FIN:220607_0007" u="1"/>
        <s v="FIN:220622_0012" u="1"/>
        <s v="P.3.13.0:220630_0033" u="1"/>
        <s v="QAM:221029_0049" u="1"/>
        <s v="C.4.3.0: 財務分析:220615_0055" u="1"/>
        <s v="STG:220629_0030" u="1"/>
        <s v="P.3.13.0:220622_0061" u="1"/>
        <s v="P.3.13.0:220628_0031" u="1"/>
        <s v="FIN:220607_0008" u="1"/>
        <s v="FIN:220701_0030" u="1"/>
        <s v="FIN:220622_0013" u="1"/>
        <s v="P.3.13.0:220607_0038" u="1"/>
        <s v="P.3.13.0:220609_0028" u="1"/>
        <s v="P.3.13.0:220701_0060" u="1"/>
        <s v="STG:220629_0031" u="1"/>
        <s v="P.3.13.0:220627_0041" u="1"/>
        <s v="P.3.13.0:220629_0031" u="1"/>
        <s v="FIN:220607_0009" u="1"/>
        <s v="FIN:220701_0031" u="1"/>
        <s v="FIN:220622_0014" u="1"/>
        <s v="C.4.2.0: 生產力:221022_0005" u="1"/>
        <s v="P.3.13.0:220602_0068" u="1"/>
        <s v="P.3.13.0:220630_0043" u="1"/>
        <s v="C.4.3.0: 財務分析:220627_0045" u="1"/>
        <s v="C.4.3.0: 財務分析:220629_0035" u="1"/>
        <s v="P.3.13.0:220622_0071" u="1"/>
        <s v="P.3.13.0:220628_0041" u="1"/>
        <s v="FIN:220701_0032" u="1"/>
        <s v="FIN:220622_0015" u="1"/>
        <s v="P.3.13.0:220607_0048" u="1"/>
        <s v="P.3.13.0:220609_0038" u="1"/>
        <s v="P.3.13.0:220701_0070" u="1"/>
        <s v="C.1.2.0: 投資併購管理:220602_0001" u="1"/>
        <s v="P.3.13.0:220627_0051" u="1"/>
        <s v="P.3.13.0:220629_0041" u="1"/>
        <s v="C.1.2.0: 投資併購管理:220602_0011" u="1"/>
        <s v="FIN:220701_0033" u="1"/>
        <s v="FIN:220622_0016" u="1"/>
        <s v="C.1.2.0: 投資併購管理:220602_0021" u="1"/>
        <s v="P.3.13.0:220602_0078" u="1"/>
        <s v="C.1.2.0: 投資併購管理:220607_0001" u="1"/>
        <s v="P.3.13.0:220630_0053" u="1"/>
        <s v="C.1.2.0: 投資併購管理:220602_0031" u="1"/>
        <s v="C.1.2.0: 投資併購管理:220607_0011" u="1"/>
        <s v="C.1.2.0: 投資併購管理:220609_0001" u="1"/>
        <s v="C.1.2.0: 投資併購管理:220607_0021" u="1"/>
        <s v="C.1.2.0: 投資併購管理:220609_0011" u="1"/>
        <s v="P.3.13.0:220622_0081" u="1"/>
        <s v="P.3.13.0:220628_0051" u="1"/>
        <s v="FIN:220701_0034" u="1"/>
        <s v="C.1.2.0: 投資併購管理:220607_0031" u="1"/>
        <s v="C.1.2.0: 投資併購管理:220609_0021" u="1"/>
        <s v="FIN:220622_0017" u="1"/>
        <s v="P.3.13.0:220607_0058" u="1"/>
        <s v="P.3.13.0:220609_0048" u="1"/>
        <s v="P.3.13.0:220701_0080" u="1"/>
        <s v="C.1.2.0: 投資併購管理:220609_0031" u="1"/>
        <s v="C.1.2.0: 投資併購管理:220622_0005" u="1"/>
        <s v="C.4.3.0: 財務分析:221101_0009" u="1"/>
        <s v="C.1.2.0: 投資併購管理:220622_0015" u="1"/>
        <s v="P.3.13.0:220627_0061" u="1"/>
        <s v="P.3.13.0:220629_0051" u="1"/>
        <s v="C.4.3.0: 財務分析:220607_0059" u="1"/>
        <s v="C.4.3.0: 財務分析:220609_0049" u="1"/>
        <s v="FIN:220701_0035" u="1"/>
        <s v="C.1.2.0: 投資併購管理:220622_0025" u="1"/>
        <s v="FIN:220622_0018" u="1"/>
        <s v="C.4.2.0: 生產力:221022_0015" u="1"/>
        <s v="C.1.2.0: 投資併購管理:220627_0005" u="1"/>
        <s v="P.3.13.0:220602_0088" u="1"/>
        <s v="C.1.2.0: 投資併購管理:220628_0005" u="1"/>
        <s v="P.3.13.0:220630_0063" u="1"/>
        <s v="C.1.2.0: 投資併購管理:220627_0015" u="1"/>
        <s v="C.1.2.0: 投資併購管理:220629_0005" u="1"/>
        <s v="C.1.2.0: 投資併購管理:220628_0015" u="1"/>
        <s v="C.1.2.0: 投資併購管理:220627_0025" u="1"/>
        <s v="C.1.2.0: 投資併購管理:220629_0015" u="1"/>
        <s v="C.4.3.0: 財務分析:220610_0010" u="1"/>
        <s v="C.1.2.0: 投資併購管理:220628_0025" u="1"/>
        <s v="P390:220628_0006" u="1"/>
        <s v="P.3.13.0:220622_0091" u="1"/>
        <s v="P.3.13.0:220628_0061" u="1"/>
        <s v="C.1.2.0: 投資併購管理:220629_0025" u="1"/>
        <s v="P.2.1.0: 產品營收與銷量達成率:221101_0003" u="1"/>
        <s v="FIN:220701_0036" u="1"/>
        <s v="FIN:220622_0019" u="1"/>
        <s v="C.4.2.0: 生產力:220701_0013" u="1"/>
        <s v="P.3.13.0:220607_0068" u="1"/>
        <s v="P.3.13.0:220609_0058" u="1"/>
        <s v="P.3.13.0:220701_0090" u="1"/>
        <s v="P.2.1.0: 產品營收與銷量達成率:221101_0013" u="1"/>
        <s v="P.3.13.0:220627_0071" u="1"/>
        <s v="P.3.13.0:220629_0061" u="1"/>
        <s v="C.4.3.0: 財務分析:220615_0069" u="1"/>
        <s v="P.2.1.0: 產品營收與銷量達成率:221101_0023" u="1"/>
        <s v="FIN:220615_0030" u="1"/>
        <s v="FIN:220701_0037" u="1"/>
        <s v="P.3.13.0:220602_0098" u="1"/>
        <s v="P.3.13.0:220630_0073" u="1"/>
        <s v="P.2.1.0: 產品營收與銷量達成率:221101_0033" u="1"/>
        <s v="P.3.13.0:220628_0071" u="1"/>
        <s v="P.2.1.0: 產品營收與銷量達成率:221101_0043" u="1"/>
        <s v="FIN:220615_0031" u="1"/>
        <s v="FIN:220701_0038" u="1"/>
        <s v="P.3.13.0:220607_0078" u="1"/>
        <s v="P.3.13.0:220609_0068" u="1"/>
        <s v="P.2.1.0: 產品營收與銷量達成率:221101_0053" u="1"/>
        <s v="P.3.13.0:220627_0081" u="1"/>
        <s v="P.3.13.0:220629_0071" u="1"/>
        <s v="C.4.3.0: 財務分析:220627_0059" u="1"/>
        <s v="C.4.3.0: 財務分析:220629_0049" u="1"/>
        <s v="P.2.1.0: 產品營收與銷量達成率:221101_0063" u="1"/>
        <s v="FIN:220615_0032" u="1"/>
        <s v="FIN:220701_0039" u="1"/>
        <s v="P.3.13.0:220630_0083" u="1"/>
        <s v="P.2.1.0: 產品營收與銷量達成率:221101_0073" u="1"/>
        <s v="C.1.1.0:220614_0104" u="1"/>
        <s v="C.4.3.0: 財務分析:221101_0043" u="1"/>
        <s v="P.2.1.0: 產品營收與銷量達成率:221101_0107" u="1"/>
        <s v="C.4.3.0: 財務分析:220630_0010" u="1"/>
        <s v="P.3.13.0:220628_0081" u="1"/>
        <s v="P.2.1.0: 產品營收與銷量達成率:221101_0083" u="1"/>
        <s v="FIN:220615_0033" u="1"/>
        <s v="P.3.13.0:220607_0088" u="1"/>
        <s v="P.3.13.0:220609_0078" u="1"/>
        <s v="P.2.1.0: 產品營收與銷量達成率:221101_0117" u="1"/>
        <s v="P.2.1.0: 產品營收與銷量達成率:221101_0093" u="1"/>
        <s v="P.2.1.0: 產品營收與銷量達成率:221101_0127" u="1"/>
        <s v="P.3.13.0:220627_0091" u="1"/>
        <s v="P.3.13.0:220629_0081" u="1"/>
        <s v="FIN:220615_0034" u="1"/>
        <s v="P.2.1.0: 產品營收與銷量達成率:221101_0137" u="1"/>
        <s v="C.4.3.0: 財務分析:220602_0014" u="1"/>
        <s v="P.3.13.0:220630_0093" u="1"/>
        <s v="C.1.1.0:220614_0105" u="1"/>
        <s v="P.2.1.0: 產品營收與銷量達成率:221101_0147" u="1"/>
        <s v="FIN:220615_0035" u="1"/>
        <s v="FIN:220630_0040" u="1"/>
        <s v="P.3.13.0:220607_0098" u="1"/>
        <s v="P.3.13.0:220609_0088" u="1"/>
        <s v="P.2.1.0: 產品營收與銷量達成率:221101_0157" u="1"/>
        <s v="C.1.2.0: 投資併購管理:220622_0006" u="1"/>
        <s v="C.1.2.0: 投資併購管理:220622_0016" u="1"/>
        <s v="FIN:220615_0036" u="1"/>
        <s v="C.1.2.0: 投資併購管理:220622_0026" u="1"/>
        <s v="FIN:220630_0041" u="1"/>
        <s v="C.1.2.0: 投資併購管理:220627_0006" u="1"/>
        <s v="C.4.3.0: 財務分析:220610_0024" u="1"/>
        <s v="C.4.3.0: 財務分析:220614_0004" u="1"/>
        <s v="C.1.2.0: 投資併購管理:220628_0006" u="1"/>
        <s v="C.1.2.0: 投資併購管理:220627_0016" u="1"/>
        <s v="C.1.2.0: 投資併購管理:220629_0006" u="1"/>
        <s v="C.1.2.0: 投資併購管理:220628_0016" u="1"/>
        <s v="C.1.1.0:220614_0106" u="1"/>
        <s v="C.4.3.0: 財務分析:221029_0003" u="1"/>
        <s v="C.1.2.0: 投資併購管理:220627_0026" u="1"/>
        <s v="C.1.2.0: 投資併購管理:220629_0016" u="1"/>
        <s v="C.1.2.0: 投資併購管理:220628_0026" u="1"/>
        <s v="C.1.2.0: 投資併購管理:220629_0026" u="1"/>
        <s v="FIN:220615_0037" u="1"/>
        <s v="FIN:220630_0042" u="1"/>
        <s v="P.3.13.0:220609_0098" u="1"/>
        <s v="FIN:220615_0038" u="1"/>
        <s v="FIN:220630_0043" u="1"/>
        <s v="C.4.3.0: 財務分析:220622_0014" u="1"/>
        <s v="P.3.10.0:220602_0007" u="1"/>
        <s v="C.1.1.0:220614_0107" u="1"/>
        <s v="FIN:220615_0039" u="1"/>
        <s v="FIN:220630_0044" u="1"/>
        <s v="新增-&gt;刪除" u="1"/>
        <s v="P.3.13.0: 良率管理:221101_0001" u="1"/>
        <s v="P.3.13.0: 良率管理:221101_0002" u="1"/>
        <s v="FIN:220630_0045" u="1"/>
        <s v="C.4.3.0: 財務分析:221101_0057" u="1"/>
        <s v="C.4.3.0: 財務分析:220630_0024" u="1"/>
        <s v="P.3.13.0: 良率管理:221101_0003" u="1"/>
        <s v="P.3.13.0: 良率管理:221101_0004" u="1"/>
        <s v="P.3.10.0:220602_0017" u="1"/>
        <s v="C.1.1.0:220614_0108" u="1"/>
        <s v="P.3.13.0: 良率管理:221101_0005" u="1"/>
        <s v="P.3.13.0: 良率管理:221101_0006" u="1"/>
        <s v="FIN:220630_0046" u="1"/>
        <s v="P.3.13.0: 良率管理:221101_0007" u="1"/>
        <s v="P.3.13.0: 良率管理:221101_0008" u="1"/>
        <s v="C.4.3.0: 財務分析:220602_0028" u="1"/>
        <s v="P.3.13.0: 良率管理:221101_0009" u="1"/>
        <s v="FIN:220630_0047" u="1"/>
        <s v="P.3.10.0:220602_0027" u="1"/>
        <s v="C.1.1.0:220614_0109" u="1"/>
        <s v="FIN:220630_0048" u="1"/>
        <s v="C.1.2.0: 投資併購管理:220622_0007" u="1"/>
        <s v="P.3.10.0:220607_0007" u="1"/>
        <s v="C.4.3.0: 財務分析:220610_0038" u="1"/>
        <s v="C.4.3.0: 財務分析:220614_0018" u="1"/>
        <s v="C.4.3.0: 財務分析:220616_0008" u="1"/>
        <s v="C.1.2.0: 投資併購管理:220622_0017" u="1"/>
        <s v="C.1.2.0: 投資併購管理:220622_0027" u="1"/>
        <s v="FIN:220630_0049" u="1"/>
        <s v="P.3.10.0:220610_0009" u="1"/>
        <s v="C.4.3.0: 財務分析:221029_0017" u="1"/>
        <s v="C.1.2.0: 投資併購管理:220627_0007" u="1"/>
        <s v="C.1.2.0: 投資併購管理:220628_0007" u="1"/>
        <s v="C.1.2.0: 投資併購管理:220627_0017" u="1"/>
        <s v="C.1.2.0: 投資併購管理:220629_0007" u="1"/>
        <s v="C.1.2.0: 投資併購管理:220628_0017" u="1"/>
        <s v="P.3.10.0:220602_0037" u="1"/>
        <s v="C.1.2.0: 投資併購管理:220627_0027" u="1"/>
        <s v="C.1.2.0: 投資併購管理:220629_0017" u="1"/>
        <s v="C.1.2.0: 投資併購管理:220628_0027" u="1"/>
        <s v="C.1.2.0: 投資併購管理:220629_0027" u="1"/>
        <s v="P.2.1.0: 產品營收與銷量達成率:221101_0004" u="1"/>
        <s v="FIN:220629_0030" u="1"/>
        <s v="P.2.1.0: 產品營收與銷量達成率:221101_0014" u="1"/>
        <s v="P.3.10.0:220607_0017" u="1"/>
        <s v="P.3.10.0:220609_0007" u="1"/>
        <s v="C.4.3.0: 財務分析:220622_0028" u="1"/>
        <s v="FIN:220627_0041" u="1"/>
        <s v="FIN:220629_0031" u="1"/>
        <s v="P.3.10.0:220610_0019" u="1"/>
        <s v="P.3.10.0:220602_0047" u="1"/>
        <s v="C.4.3.0: 財務分析:220602_0062" u="1"/>
        <s v="FIN:220627_0042" u="1"/>
        <s v="FIN:220629_0032" u="1"/>
        <s v="P.3.10.0:220607_0027" u="1"/>
        <s v="P.3.10.0:220609_0017" u="1"/>
        <s v="C.4.3.0: 財務分析:220630_0038" u="1"/>
        <s v="FIN:220627_0043" u="1"/>
        <s v="FIN:220629_0033" u="1"/>
        <s v="P.3.10.0:220610_0029" u="1"/>
        <s v="P.3.10.0:220614_0009" u="1"/>
        <s v="P.2.1.0: 產品營收與銷量達成率:221101_0074" u="1"/>
        <s v="P.2.1.0: 產品營收與銷量達成率:221101_0108" u="1"/>
        <s v="P.3.9.0:220615_0010" u="1"/>
        <s v="P.3.9.0:220615_0020" u="1"/>
        <s v="C.4.3.0: 財務分析:220614_0052" u="1"/>
        <s v="C.4.3.0: 財務分析:220616_0042" u="1"/>
        <s v="P.3.9.0:220615_0030" u="1"/>
        <s v="P.3.9.0:220615_0040" u="1"/>
        <s v="P.2.1.0: 產品營收與銷量達成率:221101_0084" u="1"/>
        <s v="FIN:220627_0044" u="1"/>
        <s v="FIN:220629_0034" u="1"/>
        <s v="P.3.9.0:220615_0050" u="1"/>
        <s v="P.3.9.0:220615_0060" u="1"/>
        <s v="P.3.10.0:220615_0009" u="1"/>
        <s v="P.3.9.0:220615_0070" u="1"/>
        <s v="P.3.10.0:220615_0109" u="1"/>
        <s v="P.3.9.0:220615_0080" u="1"/>
        <s v="C.4.3.0: 財務分析:221029_0051" u="1"/>
        <s v="P.2.1.0: 產品營收與銷量達成率:221101_0118" u="1"/>
        <s v="P.3.9.0:220615_0090" u="1"/>
        <s v="P.2.1.0: 產品營收與銷量達成率:221101_0094" u="1"/>
        <s v="P.2.1.0: 產品營收與銷量達成率:221101_0128" u="1"/>
        <s v="FIN:220627_0045" u="1"/>
        <s v="FIN:220629_0035" u="1"/>
        <s v="P.3.10.0:220610_0039" u="1"/>
        <s v="P.3.10.0:220614_0019" u="1"/>
        <s v="P.3.10.0:220616_0009" u="1"/>
        <s v="P.2.1.0: 產品營收與銷量達成率:221101_0138" u="1"/>
        <s v="C.1.2.0: 投資併購管理:220610_0006" u="1"/>
        <s v="C.1.2.0: 投資併購管理:220610_0016" u="1"/>
        <s v="P.3.9.0:220615_0001" u="1"/>
        <s v="P.2.1.0: 產品營收與銷量達成率:221101_0148" u="1"/>
        <s v="P.3.9.0:220615_0011" u="1"/>
        <s v="P.3.9.0:220615_0021" u="1"/>
        <s v="C.4.3.0: 財務分析:220622_0062" u="1"/>
        <s v="C.4.3.0: 財務分析:220628_0032" u="1"/>
        <s v="C.1.2.0: 投資併購管理:220610_0026" u="1"/>
        <s v="C.1.2.0: 投資併購管理:220614_0006" u="1"/>
        <s v="P.3.9.0:220615_0031" u="1"/>
        <s v="P.3.9.0:220615_0041" u="1"/>
        <s v="C.1.2.0: 投資併購管理:220615_0006" u="1"/>
        <s v="FIN:220627_0046" u="1"/>
        <s v="FIN:220629_0036" u="1"/>
        <s v="P.3.9.0:220615_0051" u="1"/>
        <s v="P.3.9.0:220615_0061" u="1"/>
        <s v="P.3.10.0:220615_0019" u="1"/>
        <s v="C.1.2.0: 投資併購管理:220614_0016" u="1"/>
        <s v="C.1.2.0: 投資併購管理:220616_0006" u="1"/>
        <s v="P.3.9.0:220615_0071" u="1"/>
        <s v="P.3.10.0:220615_0119" u="1"/>
        <s v="P.3.9.0:220615_0081" u="1"/>
        <s v="C.1.2.0: 投資併購管理:220615_0016" u="1"/>
        <s v="P.2.1.0: 產品營收與銷量達成率:221101_0158" u="1"/>
        <s v="P.3.9.0:220615_0091" u="1"/>
        <s v="C.1.2.0: 投資併購管理:220614_0026" u="1"/>
        <s v="C.1.2.0: 投資併購管理:220616_0016" u="1"/>
        <s v="C.1.2.0: 投資併購管理:220615_0026" u="1"/>
        <s v="C.1.2.0: 投資併購管理:220622_0008" u="1"/>
        <s v="C.1.2.0: 投資併購管理:220616_0026" u="1"/>
        <s v="C.1.2.0: 投資併購管理:220622_0018" u="1"/>
        <s v="FIN:220627_0047" u="1"/>
        <s v="FIN:220629_0037" u="1"/>
        <s v="P.3.10.0:221022_0005" u="1"/>
        <s v="C.1.2.0: 投資併購管理:220622_0028" u="1"/>
        <s v="P.3.10.0:220610_0049" u="1"/>
        <s v="P.3.10.0:220614_0029" u="1"/>
        <s v="P.3.10.0:220616_0019" u="1"/>
        <s v="C.1.2.0: 投資併購管理:220627_0008" u="1"/>
        <s v="C.1.2.0: 投資併購管理:220628_0008" u="1"/>
        <s v="P.3.10.0:221101_0004" u="1"/>
        <s v="C.1.2.0: 投資併購管理:220627_0018" u="1"/>
        <s v="C.1.2.0: 投資併購管理:220629_0008" u="1"/>
        <s v="C.1.2.0: 投資併購管理:220628_0018" u="1"/>
        <s v="C.1.2.0: 投資併購管理:220627_0028" u="1"/>
        <s v="C.1.2.0: 投資併購管理:220629_0018" u="1"/>
        <s v="P.3.9.0:220615_0002" u="1"/>
        <s v="P.3.9.0:220615_0012" u="1"/>
        <s v="C.1.2.0: 投資併購管理:220628_0028" u="1"/>
        <s v="P.3.9.0:220615_0022" u="1"/>
        <s v="P.3.9.0:220615_0032" u="1"/>
        <s v="C.1.2.0: 投資併購管理:220629_0028" u="1"/>
        <s v="P.3.9.0:220615_0042" u="1"/>
        <s v="FIN:220627_0048" u="1"/>
        <s v="FIN:220629_0038" u="1"/>
        <s v="STG:220602_0020" u="1"/>
        <s v="P.3.9.0:220615_0052" u="1"/>
        <s v="P.3.9.0:220615_0062" u="1"/>
        <s v="P.3.10.0:220615_0029" u="1"/>
        <s v="P.3.9.0:220615_0072" u="1"/>
        <s v="P.3.10.0:220615_0129" u="1"/>
        <s v="P.3.9.0:220615_0082" u="1"/>
        <s v="P.3.9.0:220615_0092" u="1"/>
        <s v="FIN:220627_0049" u="1"/>
        <s v="FIN:220629_0039" u="1"/>
        <s v="STG:220602_0021" u="1"/>
        <s v="P.3.10.0:221022_0015" u="1"/>
        <s v="P.3.10.0:220610_0059" u="1"/>
        <s v="P.3.10.0:220614_0039" u="1"/>
        <s v="P.3.10.0:220616_0029" u="1"/>
        <s v="P.3.10.0:221101_0014" u="1"/>
        <s v="PNC:221022_0051" u="1"/>
        <s v="C.4.2.0: 生產力:221101_0008" u="1"/>
        <s v="P.3.9.0:220615_0003" u="1"/>
        <s v="P.3.9.0:220615_0013" u="1"/>
        <s v="P.3.9.0:220615_0023" u="1"/>
        <s v="P.3.9.0:220615_0033" u="1"/>
        <s v="P.3.9.0:220615_0043" u="1"/>
        <s v="STG:220602_0022" u="1"/>
        <s v="P.3.9.0:220615_0053" u="1"/>
        <s v="P.3.9.0:220615_0063" u="1"/>
        <s v="P.3.10.0:220615_0039" u="1"/>
        <s v="P.3.9.0:220615_0073" u="1"/>
        <s v="P.3.9.0:220615_0083" u="1"/>
        <s v="P.3.9.0:220615_0093" u="1"/>
        <s v="PNC:221022_0052" u="1"/>
        <s v="COS:221101_0001" u="1"/>
        <s v="STG:220602_0023" u="1"/>
        <s v="P.3.10.0:221022_0025" u="1"/>
        <s v="P.2.2.0:220616_0100" u="1"/>
        <s v="P.3.10.0:220614_0049" u="1"/>
        <s v="P.3.10.0:220616_0039" u="1"/>
        <s v="P.3.10.0:221101_0024" u="1"/>
        <s v="C.4.3.0: 財務分析:220614_0066" u="1"/>
        <s v="C.4.3.0: 財務分析:220616_0056" u="1"/>
        <s v="PNC:221101_0070" u="1"/>
        <s v="PNC:221022_0053" u="1"/>
        <s v="P.3.9.0:220615_0004" u="1"/>
        <s v="C.4.3.0: 財務分析:221029_0065" u="1"/>
        <s v="P.3.9.0:220615_0014" u="1"/>
        <s v="P.3.9.0:220615_0024" u="1"/>
        <s v="P.3.9.0:220615_0034" u="1"/>
        <s v="P.3.9.0:220615_0044" u="1"/>
        <s v="COS:221101_0002" u="1"/>
        <s v="STG:220602_0024" u="1"/>
        <s v="P.3.9.0:220615_0054" u="1"/>
        <s v="P.3.9.0:220615_0064" u="1"/>
        <s v="P.3.10.0:220615_0049" u="1"/>
        <s v="P.3.9.0:220615_0074" u="1"/>
        <s v="P.3.9.0:220615_0084" u="1"/>
        <s v="P.3.9.0:220615_0094" u="1"/>
        <s v="PNC:221101_0071" u="1"/>
        <s v="PNC:221022_0054" u="1"/>
        <s v="C.4.3.0: 財務分析:221101_0008" u="1"/>
        <s v="COS:221101_0003" u="1"/>
        <s v="STG:220602_0025" u="1"/>
        <s v="P.3.10.0:221022_0035" u="1"/>
        <s v="P.3.10.0:221101_0034" u="1"/>
        <s v="C.4.3.0: 財務分析:220628_0046" u="1"/>
        <s v="C.1.2.0: 投資併購管理:220610_0007" u="1"/>
        <s v="PNC:221101_0072" u="1"/>
        <s v="C.1.2.0: 投資併購管理:220610_0017" u="1"/>
        <s v="PNC:221022_0055" u="1"/>
        <s v="C.4.2.0: 生產力:221101_0018" u="1"/>
        <s v="P.3.9.0:220615_0005" u="1"/>
        <s v="P.3.9.0:220615_0015" u="1"/>
        <s v="P.3.9.0:220615_0025" u="1"/>
        <s v="C.1.2.0: 投資併購管理:220610_0027" u="1"/>
        <s v="C.1.2.0: 投資併購管理:220614_0007" u="1"/>
        <s v="P.3.9.0:220615_0035" u="1"/>
        <s v="P.3.9.0:220615_0045" u="1"/>
        <s v="C.1.2.0: 投資併購管理:220615_0007" u="1"/>
        <s v="COS:221101_0004" u="1"/>
        <s v="STG:220602_0026" u="1"/>
        <s v="P.3.9.0:220615_0055" u="1"/>
        <s v="P.3.10.0:221029_0005" u="1"/>
        <s v="P.3.9.0:220615_0065" u="1"/>
        <s v="C.1.2.0: 投資併購管理:220614_0017" u="1"/>
        <s v="C.1.2.0: 投資併購管理:220616_0007" u="1"/>
        <s v="P.3.9.0:220615_0075" u="1"/>
        <s v="P.3.9.0:220615_0085" u="1"/>
        <s v="C.1.2.0: 投資併購管理:220615_0017" u="1"/>
        <s v="P.3.9.0:220615_0095" u="1"/>
        <s v="C.1.2.0: 投資併購管理:220614_0027" u="1"/>
        <s v="C.1.2.0: 投資併購管理:220616_0017" u="1"/>
        <s v="C.1.2.0: 投資併購管理:220615_0027" u="1"/>
        <s v="C.1.2.0: 投資併購管理:220622_0009" u="1"/>
        <s v="PNC:221101_0073" u="1"/>
        <s v="C.1.2.0: 投資併購管理:220616_0027" u="1"/>
        <s v="PNC:221022_0056" u="1"/>
        <s v="C.1.2.0: 投資併購管理:220622_0019" u="1"/>
        <s v="COS:221101_0005" u="1"/>
        <s v="STG:220602_0027" u="1"/>
        <s v="P.3.10.0:221022_0045" u="1"/>
        <s v="C.1.2.0: 投資併購管理:220622_0029" u="1"/>
        <s v="P.3.13.0: 良率管理:221022_0030" u="1"/>
        <s v="C.1.2.0: 投資併購管理:220627_0009" u="1"/>
        <s v="C.1.2.0: 投資併購管理:220628_0009" u="1"/>
        <s v="P.3.10.0:221101_0044" u="1"/>
        <s v="P.3.13.0: 良率管理:221022_0031" u="1"/>
        <s v="C.1.2.0: 投資併購管理:220627_0019" u="1"/>
        <s v="C.1.2.0: 投資併購管理:220629_0009" u="1"/>
        <s v="C.1.2.0: 投資併購管理:220628_0019" u="1"/>
        <s v="P.3.13.0: 良率管理:221022_0032" u="1"/>
        <s v="PNC:221022_0057" u="1"/>
        <s v="C.1.2.0: 投資併購管理:220627_0029" u="1"/>
        <s v="C.1.2.0: 投資併購管理:220629_0019" u="1"/>
        <s v="C.4.3.0: 財務分析:220701_0011" u="1"/>
        <s v="C.1.2.0: 投資併購管理:220628_0029" u="1"/>
        <s v="P.3.13.0: 良率管理:221022_0033" u="1"/>
        <s v="C.1.2.0: 投資併購管理:220629_0029" u="1"/>
        <s v="P.2.1.0: 產品營收與銷量達成率:221101_0005" u="1"/>
        <s v="COS:221101_0006" u="1"/>
        <s v="STG:220602_0028" u="1"/>
        <s v="P.3.10.0:221029_0015" u="1"/>
        <s v="P.3.13.0: 良率管理:221022_0034" u="1"/>
        <s v="P.3.13.0: 良率管理:221022_0035" u="1"/>
        <s v="P.2.1.0: 產品營收與銷量達成率:221101_0015" u="1"/>
        <s v="P.3.13.0: 良率管理:221022_0036" u="1"/>
        <s v="PNC:221022_0058" u="1"/>
        <s v="P.3.13.0: 良率管理:221022_0037" u="1"/>
        <s v="P.2.1.0: 產品營收與銷量達成率:221101_0025" u="1"/>
        <s v="COS:221101_0007" u="1"/>
        <s v="P.3.10.0:221022_0055" u="1"/>
        <s v="P.3.13.0: 良率管理:221022_0038" u="1"/>
        <s v="P.3.10.0:221101_0054" u="1"/>
        <s v="P.3.13.0: 良率管理:221022_0039" u="1"/>
        <s v="P.2.1.0: 產品營收與銷量達成率:221101_0035" u="1"/>
        <s v="PNC:221022_0059" u="1"/>
        <s v="C.4.3.0: 財務分析:221101_0042" u="1"/>
        <s v="P.2.1.0: 產品營收與銷量達成率:221101_0045" u="1"/>
        <s v="COS:221101_0008" u="1"/>
        <s v="P.3.10.0:221029_0025" u="1"/>
        <s v="C.4.3.0: 財務分析:221022_0030" u="1"/>
        <s v="P.2.1.0: 產品營收與銷量達成率:221101_0055" u="1"/>
        <s v="P.2.1.0: 產品營收與銷量達成率:221101_0065" u="1"/>
        <s v="COS:221101_0009" u="1"/>
        <s v="P.3.10.0:221022_0065" u="1"/>
        <s v="P.3.10.0:221101_0064" u="1"/>
        <s v="P.2.1.0: 產品營收與銷量達成率:221101_0075" u="1"/>
        <s v="P.2.1.0: 產品營收與銷量達成率:221101_0109" u="1"/>
        <s v="P.2.1.0: 產品營收與銷量達成率:221101_0085" u="1"/>
        <s v="P.3.10.0:221029_0035" u="1"/>
        <s v="P.2.1.0: 產品營收與銷量達成率:221101_0119" u="1"/>
        <s v="P.2.1.0: 產品營收與銷量達成率:221101_0095" u="1"/>
        <s v="P.2.1.0: 產品營收與銷量達成率:221101_0129" u="1"/>
        <s v="P.3.10.0:221022_0075" u="1"/>
        <s v="P.2.1.0: 產品營收與銷量達成率:221101_0139" u="1"/>
        <s v="P.3.10.0:221101_0074" u="1"/>
        <s v="C.1.2.0: 投資併購管理:220610_0008" u="1"/>
        <s v="C.1.2.0: 投資併購管理:220610_0018" u="1"/>
        <s v="P.2.1.0: 產品營收與銷量達成率:221101_0149" u="1"/>
        <s v="C.1.2.0: 投資併購管理:220610_0028" u="1"/>
        <s v="C.1.2.0: 投資併購管理:220614_0008" u="1"/>
        <s v="C.1.2.0: 投資併購管理:220615_0008" u="1"/>
        <s v="P.3.10.0:221029_0045" u="1"/>
        <s v="P.2.2.0:221101_0100" u="1"/>
        <s v="C.1.2.0: 投資併購管理:220614_0018" u="1"/>
        <s v="C.1.2.0: 投資併購管理:220616_0008" u="1"/>
        <s v="P.2.2.0:221101_0110" u="1"/>
        <s v="P.2.2.0:221101_0120" u="1"/>
        <s v="C.1.2.0: 投資併購管理:220615_0018" u="1"/>
        <s v="P.2.1.0: 產品營收與銷量達成率:221101_0159" u="1"/>
        <s v="P.2.2.0:221101_0130" u="1"/>
        <s v="P.2.2.0:221101_0140" u="1"/>
        <s v="C.1.2.0: 投資併購管理:220614_0028" u="1"/>
        <s v="C.1.2.0: 投資併購管理:220616_0018" u="1"/>
        <s v="C.1.2.0: 投資併購管理:220615_0028" u="1"/>
        <s v="C.1.2.0: 投資併購管理:220616_0028" u="1"/>
        <s v="STG:220614_0030" u="1"/>
        <s v="STG:220616_0020" u="1"/>
        <s v="P.3.10.0:221022_0085" u="1"/>
        <s v="C.4.3.0: 財務分析:220701_0025" u="1"/>
        <s v="P.3.10.0:221101_0084" u="1"/>
        <s v="STG:220614_0031" u="1"/>
        <s v="STG:220616_0021" u="1"/>
        <s v="P.3.10.0:221029_0055" u="1"/>
        <s v="P.2.2.0:221101_0101" u="1"/>
        <s v="P.2.2.0:221101_0111" u="1"/>
        <s v="P.2.2.0:221101_0121" u="1"/>
        <s v="P.2.2.0:221101_0131" u="1"/>
        <s v="P.2.2.0:221101_0141" u="1"/>
        <s v="STG:220616_0022" u="1"/>
        <s v="C.4.3.0: 財務分析:220615_0005" u="1"/>
        <s v="C.4.3.0: 財務分析:221101_0056" u="1"/>
        <s v="C.4.3.0: 財務分析:221022_0044" u="1"/>
        <s v="C.1.1.0:220628_0108" u="1"/>
        <s v="STG:220616_0023" u="1"/>
        <s v="P.3.10.0:221029_0065" u="1"/>
        <s v="STG:221022_0001" u="1"/>
        <s v="STG:220616_0024" u="1"/>
        <s v="STG:221022_0002" u="1"/>
        <s v="C.1.1.0:220628_0109" u="1"/>
        <s v="STG:220616_0025" u="1"/>
        <s v="P.3.10.0:221029_0075" u="1"/>
        <s v="P.2.2.0:221101_0103" u="1"/>
        <s v="P.2.2.0:221101_0113" u="1"/>
        <s v="P.2.2.0:221101_0123" u="1"/>
        <s v="P.2.2.0:221101_0133" u="1"/>
        <s v="STG:221101_0020" u="1"/>
        <s v="STG:221022_0003" u="1"/>
        <s v="QAM:221022_0070" u="1"/>
        <s v="P.3.5.0:220602_0010" u="1"/>
        <s v="STG:220616_0026" u="1"/>
        <s v="P.3.5.0:220602_0020" u="1"/>
        <s v="P.3.5.0:220602_0030" u="1"/>
        <s v="C.1.2.0: 投資併購管理:220610_0009" u="1"/>
        <s v="STG:221101_0021" u="1"/>
        <s v="STG:221022_0004" u="1"/>
        <s v="C.1.2.0: 投資併購管理:220610_0019" u="1"/>
        <s v="C.1.2.0: 投資併購管理:220610_0029" u="1"/>
        <s v="C.1.2.0: 投資併購管理:220614_0009" u="1"/>
        <s v="C.1.2.0: 投資併購管理:220615_0009" u="1"/>
        <s v="STG:220616_0027" u="1"/>
        <s v="P.3.10.0:221029_0085" u="1"/>
        <s v="P.2.2.0:221101_0104" u="1"/>
        <s v="C.1.2.0: 投資併購管理:220614_0019" u="1"/>
        <s v="C.1.2.0: 投資併購管理:220616_0009" u="1"/>
        <s v="P.2.2.0:221101_0114" u="1"/>
        <s v="P.2.2.0:221101_0124" u="1"/>
        <s v="P.3.13.0:220701_0001" u="1"/>
        <s v="C.1.2.0: 投資併購管理:220615_0019" u="1"/>
        <s v="FIN:220602_0020" u="1"/>
        <s v="P.2.2.0:221101_0134" u="1"/>
        <s v="P.3.13.0:220701_0101" u="1"/>
        <s v="C.1.2.0: 投資併購管理:220614_0029" u="1"/>
        <s v="C.1.2.0: 投資併購管理:220616_0019" u="1"/>
        <s v="C.1.2.0: 投資併購管理:220615_0029" u="1"/>
        <s v="STG:221101_0022" u="1"/>
        <s v="STG:221022_0005" u="1"/>
        <s v="C.1.2.0: 投資併購管理:220616_0029" u="1"/>
        <s v="C.4.3.0: 財務分析:220607_0009" u="1"/>
        <s v="C.4.3.0: 財務分析:220701_0039" u="1"/>
        <s v="C.4.2.0: 生產力:221022_0010" u="1"/>
        <s v="P.3.5.0:220602_0001" u="1"/>
        <s v="P.3.5.0:220602_0011" u="1"/>
        <s v="STG:220616_0028" u="1"/>
        <s v="P.3.5.0:220602_0021" u="1"/>
        <s v="P.3.5.0:220602_0031" u="1"/>
        <s v="P.3.13.0:220602_0009" u="1"/>
        <s v="FIN:220602_0021" u="1"/>
        <s v="P.3.13.0:220602_0109" u="1"/>
        <s v="STG:221101_0023" u="1"/>
        <s v="STG:221022_0006" u="1"/>
        <s v="P.2.1.0: 產品營收與銷量達成率:221101_0006" u="1"/>
        <s v="STG:220616_0029" u="1"/>
        <s v="P.2.2.0:221101_0105" u="1"/>
        <s v="P.2.2.0:221101_0115" u="1"/>
        <s v="P.2.2.0:221101_0125" u="1"/>
        <s v="P.3.13.0:220701_0011" u="1"/>
        <s v="FIN:220602_0022" u="1"/>
        <s v="P.2.2.0:221101_0135" u="1"/>
        <s v="P.2.1.0: 產品營收與銷量達成率:221101_0016" u="1"/>
        <s v="STG:221101_0024" u="1"/>
        <s v="STG:221022_0007" u="1"/>
        <s v="C.4.3.0: 財務分析:220615_0019" u="1"/>
        <s v="P.3.5.0:220602_0002" u="1"/>
        <s v="P.3.5.0:220602_0012" u="1"/>
        <s v="P.2.1.0: 產品營收與銷量達成率:221101_0026" u="1"/>
        <s v="P.3.5.0:220602_0022" u="1"/>
        <s v="C.4.3.0: 財務分析:221022_0058" u="1"/>
        <s v="P.3.5.0:220602_0032" u="1"/>
        <s v="P.3.13.0:220602_0019" u="1"/>
        <s v="FIN:220602_0023" u="1"/>
        <s v="P.2.1.0: 產品營收與銷量達成率:221101_0036" u="1"/>
        <s v="STG:221101_0025" u="1"/>
        <s v="STG:221022_0008" u="1"/>
        <s v="P.2.1.0:220609_0200" u="1"/>
        <s v="P.2.1.0:220629_0100" u="1"/>
        <s v="P.2.1.0:220609_0210" u="1"/>
        <s v="P.2.1.0:220629_0110" u="1"/>
        <s v="P.2.1.0:220609_0220" u="1"/>
        <s v="P.2.1.0:220629_0120" u="1"/>
        <s v="P.3.9.0:220609_0100" u="1"/>
        <s v="P.2.1.0:220609_0230" u="1"/>
        <s v="P.2.1.0:220629_0130" u="1"/>
        <s v="P.3.9.0:220609_0110" u="1"/>
        <s v="P.3.9.0:220629_0010" u="1"/>
        <s v="P.2.1.0:220629_0140" u="1"/>
        <s v="P.3.9.0:220609_0120" u="1"/>
        <s v="P.3.9.0:220629_0020" u="1"/>
        <s v="P.2.1.0:220629_0150" u="1"/>
        <s v="P.3.9.0:220609_0130" u="1"/>
        <s v="P.3.9.0:220629_0030" u="1"/>
        <s v="P.2.1.0:220629_0160" u="1"/>
        <s v="P.3.9.0:220609_0140" u="1"/>
        <s v="P.3.9.0:220629_0040" u="1"/>
        <s v="P.2.1.0: 產品營收與銷量達成率:221101_0046" u="1"/>
        <s v="P.2.1.0:220629_0170" u="1"/>
        <s v="P.3.9.0:220609_0150" u="1"/>
        <s v="P.3.9.0:220629_0050" u="1"/>
        <s v="P.2.1.0:220629_0180" u="1"/>
        <s v="P.2.2.0:221101_0106" u="1"/>
        <s v="P.3.9.0:220609_0160" u="1"/>
        <s v="P.3.9.0:220629_0060" u="1"/>
        <s v="P.2.1.0:220629_0190" u="1"/>
        <s v="P.2.2.0:221101_0116" u="1"/>
        <s v="P.3.9.0:220629_0070" u="1"/>
        <s v="P.2.2.0:221101_0126" u="1"/>
        <s v="P.3.9.0:220629_0080" u="1"/>
        <s v="P.3.13.0:220701_0021" u="1"/>
        <s v="FIN:220602_0024" u="1"/>
        <s v="P.2.2.0:221101_0136" u="1"/>
        <s v="P.3.9.0:220629_0090" u="1"/>
        <s v="P.2.1.0: 產品營收與銷量達成率:221101_0056" u="1"/>
        <s v="STG:221101_0026" u="1"/>
        <s v="STG:221022_0009" u="1"/>
        <s v="C.4.3.0: 財務分析:220627_0009" u="1"/>
        <s v="P.3.5.0:220602_0003" u="1"/>
        <s v="P.3.5.0:220602_0013" u="1"/>
        <s v="P.2.1.0: 產品營收與銷量達成率:221101_0066" u="1"/>
        <s v="P.3.5.0:220602_0023" u="1"/>
        <s v="P.3.5.0:220602_0033" u="1"/>
        <s v="P.3.13.0:220602_0029" u="1"/>
        <s v="FIN:220602_0025" u="1"/>
        <s v="P.2.1.0: 產品營收與銷量達成率:221101_0076" u="1"/>
        <s v="STG:221101_0027" u="1"/>
        <s v="P.2.1.0:220609_0201" u="1"/>
        <s v="P.2.1.0:220629_0101" u="1"/>
        <s v="P.2.1.0:220609_0211" u="1"/>
        <s v="P.2.1.0:220629_0111" u="1"/>
        <s v="P.2.1.0:220609_0221" u="1"/>
        <s v="P.2.1.0:220629_0121" u="1"/>
        <s v="P.3.9.0:220609_0101" u="1"/>
        <s v="P.3.9.0:220629_0001" u="1"/>
        <s v="C.4.3.0: 財務分析:220607_0043" u="1"/>
        <s v="C.4.3.0: 財務分析:220609_0033" u="1"/>
        <s v="P.2.1.0:220609_0231" u="1"/>
        <s v="P.2.1.0:220629_0131" u="1"/>
        <s v="P.3.9.0:220609_0111" u="1"/>
        <s v="P.3.9.0:220629_0011" u="1"/>
        <s v="P.2.1.0:220629_0141" u="1"/>
        <s v="P.3.9.0:220609_0121" u="1"/>
        <s v="P.3.9.0:220629_0021" u="1"/>
        <s v="P.2.1.0:220629_0151" u="1"/>
        <s v="P.3.9.0:220609_0131" u="1"/>
        <s v="P.3.9.0:220629_0031" u="1"/>
        <s v="P.2.1.0:220629_0161" u="1"/>
        <s v="P.3.9.0:220609_0141" u="1"/>
        <s v="P.3.9.0:220629_0041" u="1"/>
        <s v="P.2.1.0: 產品營收與銷量達成率:221101_0086" u="1"/>
        <s v="P.2.1.0:220629_0171" u="1"/>
        <s v="P.3.9.0:220609_0151" u="1"/>
        <s v="P.3.9.0:220629_0051" u="1"/>
        <s v="P.2.1.0:220629_0181" u="1"/>
        <s v="P.2.2.0:221101_0107" u="1"/>
        <s v="P.3.9.0:220629_0061" u="1"/>
        <s v="P.2.1.0:220629_0191" u="1"/>
        <s v="P.2.2.0:221101_0117" u="1"/>
        <s v="P.3.9.0:220629_0071" u="1"/>
        <s v="P.2.2.0:221101_0127" u="1"/>
        <s v="P.3.9.0:220629_0081" u="1"/>
        <s v="P.3.13.0:220607_0009" u="1"/>
        <s v="P.3.13.0:220701_0031" u="1"/>
        <s v="FIN:220602_0026" u="1"/>
        <s v="P.2.2.0:221101_0137" u="1"/>
        <s v="P.3.9.0:220629_0091" u="1"/>
        <s v="P.3.13.0:220607_0109" u="1"/>
        <s v="P.2.1.0: 產品營收與銷量達成率:221101_0096" u="1"/>
        <s v="STG:221101_0028" u="1"/>
        <s v="P.3.13.0:220602_0039" u="1"/>
        <s v="FIN:220602_0027" u="1"/>
        <s v="STG:221101_0029" u="1"/>
        <s v="P.2.1.0:220609_0202" u="1"/>
        <s v="P.2.1.0:220629_0102" u="1"/>
        <s v="P.2.1.0:220609_0212" u="1"/>
        <s v="P.2.1.0:220629_0112" u="1"/>
        <s v="P.2.1.0:220609_0222" u="1"/>
        <s v="P.2.1.0:220629_0122" u="1"/>
        <s v="P.3.9.0:220609_0102" u="1"/>
        <s v="P.3.9.0:220629_0002" u="1"/>
        <s v="C.4.3.0: 財務分析:220615_0053" u="1"/>
        <s v="P.2.1.0:220609_0232" u="1"/>
        <s v="P.2.1.0:220629_0132" u="1"/>
        <s v="P.3.9.0:220609_0112" u="1"/>
        <s v="P.3.9.0:220629_0012" u="1"/>
        <s v="P.2.1.0:220629_0142" u="1"/>
        <s v="P.3.9.0:220609_0122" u="1"/>
        <s v="P.3.9.0:220629_0022" u="1"/>
        <s v="P.2.1.0:220629_0152" u="1"/>
        <s v="P.3.9.0:220609_0132" u="1"/>
        <s v="P.3.9.0:220629_0032" u="1"/>
        <s v="P.2.1.0:220629_0162" u="1"/>
        <s v="P.3.9.0:220609_0142" u="1"/>
        <s v="P.3.9.0:220629_0042" u="1"/>
        <s v="STG:220628_0030" u="1"/>
        <s v="P.2.1.0:220629_0172" u="1"/>
        <s v="P.3.9.0:220609_0152" u="1"/>
        <s v="P.3.9.0:220629_0052" u="1"/>
        <s v="P.2.1.0:220629_0182" u="1"/>
        <s v="P.2.2.0:221101_0108" u="1"/>
        <s v="P.3.9.0:220629_0062" u="1"/>
        <s v="P.2.1.0:220629_0192" u="1"/>
        <s v="P.2.2.0:221101_0118" u="1"/>
        <s v="P.3.9.0:220629_0072" u="1"/>
        <s v="P.2.2.0:221101_0128" u="1"/>
        <s v="P.3.9.0:220629_0082" u="1"/>
        <s v="P.3.13.0:220607_0019" u="1"/>
        <s v="P.3.13.0:220609_0009" u="1"/>
        <s v="P.3.13.0:220701_0041" u="1"/>
        <s v="FIN:220602_0028" u="1"/>
        <s v="P.2.2.0:221101_0138" u="1"/>
        <s v="P.3.9.0:220629_0092" u="1"/>
        <s v="P.3.13.0:220609_0109" u="1"/>
        <s v="STG:220628_0031" u="1"/>
        <s v="FIN:220602_0029" u="1"/>
        <s v="P.3.9.0:220609_0103" u="1"/>
        <s v="P.3.9.0:220629_0003" u="1"/>
        <s v="C.4.3.0: 財務分析:220627_0043" u="1"/>
        <s v="C.4.3.0: 財務分析:220629_0033" u="1"/>
        <s v="P.3.9.0:220609_0113" u="1"/>
        <s v="P.3.9.0:220629_0013" u="1"/>
        <s v="P.3.9.0:220609_0123" u="1"/>
        <s v="P.3.9.0:220629_0023" u="1"/>
        <s v="C.4.2.0: 生產力:220607_0006" u="1"/>
        <s v="P.3.9.0:220609_0133" u="1"/>
        <s v="P.3.9.0:220629_0033" u="1"/>
        <s v="C.4.2.0: 生產力:220615_0016" u="1"/>
        <s v="P.3.9.0:220609_0143" u="1"/>
        <s v="P.3.9.0:220629_0043" u="1"/>
        <s v="C.4.2.0: 生產力:220627_0006" u="1"/>
        <s v="P.3.9.0:220609_0153" u="1"/>
        <s v="P.3.9.0:220629_0053" u="1"/>
        <s v="P.2.2.0:221101_0109" u="1"/>
        <s v="P.3.9.0:220629_0063" u="1"/>
        <s v="P.2.2.0:221101_0119" u="1"/>
        <s v="P.3.9.0:220629_0073" u="1"/>
        <s v="P.2.2.0:221101_0129" u="1"/>
        <s v="P.3.9.0:220629_0083" u="1"/>
        <s v="P.2.2.0:221101_0139" u="1"/>
        <s v="P.3.9.0:220629_0093" u="1"/>
        <s v="P.3.9.0:220609_0104" u="1"/>
        <s v="P.3.9.0:220629_0004" u="1"/>
        <s v="P.3.9.0:220609_0114" u="1"/>
        <s v="P.3.9.0:220629_0014" u="1"/>
        <s v="P.3.9.0:220609_0124" u="1"/>
        <s v="P.3.9.0:220629_0024" u="1"/>
        <s v="P.3.9.0:220609_0134" u="1"/>
        <s v="P.3.9.0:220629_0034" u="1"/>
        <s v="C.4.2.0: 生產力:220616_0016" u="1"/>
        <s v="P.3.9.0:220609_0144" u="1"/>
        <s v="P.3.9.0:220629_0044" u="1"/>
        <s v="C.4.2.0: 生產力:220628_0006" u="1"/>
        <s v="P.3.9.0:220609_0154" u="1"/>
        <s v="P.3.9.0:220629_0054" u="1"/>
        <s v="P.3.9.0:220629_0064" u="1"/>
        <s v="P.3.9.0:220629_0074" u="1"/>
        <s v="P.3.9.0:220629_0084" u="1"/>
        <s v="P.3.9.0:220629_0094" u="1"/>
        <s v="C.4.3.0: 財務分析:221101_0007" u="1"/>
        <s v="C.4.3.0: 財務分析:220607_0057" u="1"/>
        <s v="C.4.3.0: 財務分析:220609_0047" u="1"/>
        <s v="P.3.9.0:220609_0105" u="1"/>
        <s v="P.3.9.0:220629_0005" u="1"/>
        <s v="P.3.9.0:220609_0115" u="1"/>
        <s v="P.3.9.0:220629_0015" u="1"/>
        <s v="P.3.9.0:220609_0125" u="1"/>
        <s v="P.3.9.0:220629_0025" u="1"/>
        <s v="C.4.2.0: 生產力:220607_0016" u="1"/>
        <s v="C.4.2.0: 生產力:220609_0006" u="1"/>
        <s v="P.3.9.0:220609_0135" u="1"/>
        <s v="P.3.9.0:220629_0035" u="1"/>
        <s v="P.3.9.0:220609_0145" u="1"/>
        <s v="P.3.9.0:220629_0045" u="1"/>
        <s v="C.4.2.0: 生產力:220627_0016" u="1"/>
        <s v="C.4.2.0: 生產力:220629_0006" u="1"/>
        <s v="P.3.9.0:220609_0155" u="1"/>
        <s v="P.3.9.0:220629_0055" u="1"/>
        <s v="P.3.9.0:220629_0065" u="1"/>
        <s v="P.3.9.0:220629_0075" u="1"/>
        <s v="P.3.9.0:220629_0095" u="1"/>
        <s v="P.3.13.0:221022_0007" u="1"/>
        <s v="C.1.1.0:220622_0100" u="1"/>
        <s v="C.1.1.0:220622_0110" u="1"/>
        <s v="C.4.3.0: 財務分析:220615_0067" u="1"/>
        <s v="FIN:220610_0050" u="1"/>
        <s v="FIN:220614_0030" u="1"/>
        <s v="FIN:220616_0020" u="1"/>
        <s v="P.3.9.0:220609_0106" u="1"/>
        <s v="P.3.9.0:220629_0006" u="1"/>
        <s v="P.3.9.0:220609_0116" u="1"/>
        <s v="P.3.9.0:220629_0016" u="1"/>
        <s v="P.3.9.0:220609_0126" u="1"/>
        <s v="P.3.9.0:220629_0026" u="1"/>
        <s v="P.3.9.0:220609_0136" u="1"/>
        <s v="P.3.9.0:220629_0036" u="1"/>
        <s v="P.3.9.0:220609_0146" u="1"/>
        <s v="P.3.9.0:220629_0046" u="1"/>
        <s v="C.4.2.0: 生產力:220628_0016" u="1"/>
        <s v="P.3.9.0:220609_0156" u="1"/>
        <s v="P.3.9.0:220629_0056" u="1"/>
        <s v="P.3.9.0:220629_0066" u="1"/>
        <s v="P.3.9.0:220629_0076" u="1"/>
        <s v="FIN:220610_0051" u="1"/>
        <s v="FIN:220614_0031" u="1"/>
        <s v="FIN:220616_0021" u="1"/>
        <s v="P.3.9.0:220629_0096" u="1"/>
        <s v="PNC:221101_0010" u="1"/>
        <s v="C.1.1.0:220622_0101" u="1"/>
        <s v="C.1.1.0:220622_0111" u="1"/>
        <s v="C.4.3.0: 財務分析:220627_0057" u="1"/>
        <s v="C.4.3.0: 財務分析:220629_0047" u="1"/>
        <s v="FIN:220610_0052" u="1"/>
        <s v="FIN:220614_0032" u="1"/>
        <s v="FIN:220616_0022" u="1"/>
        <s v="P.3.9.0:220609_0107" u="1"/>
        <s v="P.3.9.0:220629_0007" u="1"/>
        <s v="P.3.9.0:220609_0117" u="1"/>
        <s v="P.3.9.0:220629_0017" u="1"/>
        <s v="P.3.9.0:220609_0127" u="1"/>
        <s v="P.3.9.0:220629_0027" u="1"/>
        <s v="C.4.2.0: 生產力:220609_0016" u="1"/>
        <s v="PNC:221101_0011" u="1"/>
        <s v="P.3.9.0:220609_0137" u="1"/>
        <s v="P.3.9.0:220629_0037" u="1"/>
        <s v="P.3.9.0:220609_0147" u="1"/>
        <s v="P.3.9.0:220629_0047" u="1"/>
        <s v="C.4.2.0: 生產力:220629_0016" u="1"/>
        <s v="C.4.3.0: 財務分析:221101_0041" u="1"/>
        <s v="P.2.1.0: 產品營收與銷量達成率:221101_0007" u="1"/>
        <s v="P.3.9.0:220609_0157" u="1"/>
        <s v="P.3.9.0:220629_0057" u="1"/>
        <s v="P.3.9.0:220629_0067" u="1"/>
        <s v="P.3.9.0:220629_0077" u="1"/>
        <s v="FIN:220610_0053" u="1"/>
        <s v="FIN:220614_0033" u="1"/>
        <s v="FIN:220616_0023" u="1"/>
        <s v="P.3.9.0:220629_0097" u="1"/>
        <s v="P.2.1.0: 產品營收與銷量達成率:221101_0017" u="1"/>
        <s v="P.2.1.0:220609_0010" u="1"/>
        <s v="P.2.1.0:220609_0020" u="1"/>
        <s v="P.2.1.0:220609_0030" u="1"/>
        <s v="PNC:221101_0012" u="1"/>
        <s v="P.2.1.0:220609_0040" u="1"/>
        <s v="C.1.1.0:220622_0102" u="1"/>
        <s v="P.2.1.0:220609_0050" u="1"/>
        <s v="P.2.1.0: 產品營收與銷量達成率:221101_0027" u="1"/>
        <s v="C.1.1.0:220622_0112" u="1"/>
        <s v="P.2.1.0:220609_0060" u="1"/>
        <s v="P.2.1.0:220609_0070" u="1"/>
        <s v="P.2.1.0:220609_0080" u="1"/>
        <s v="P.2.1.0:220609_0090" u="1"/>
        <s v="FIN:220610_0054" u="1"/>
        <s v="FIN:220614_0034" u="1"/>
        <s v="FIN:220616_0024" u="1"/>
        <s v="P.2.1.0: 產品營收與銷量達成率:221101_0037" u="1"/>
        <s v="C.4.3.0: 財務分析:220602_0012" u="1"/>
        <s v="P.3.9.0:220609_0108" u="1"/>
        <s v="P.3.9.0:220629_0008" u="1"/>
        <s v="P.3.9.0:220609_0118" u="1"/>
        <s v="P.3.9.0:220629_0018" u="1"/>
        <s v="P.3.9.0:220609_0128" u="1"/>
        <s v="P.3.9.0:220629_0028" u="1"/>
        <s v="PNC:221101_0013" u="1"/>
        <s v="P.3.9.0:220609_0138" u="1"/>
        <s v="P.3.9.0:220629_0038" u="1"/>
        <s v="P.3.9.0:220609_0148" u="1"/>
        <s v="P.3.9.0:220629_0048" u="1"/>
        <s v="P.2.1.0: 產品營收與銷量達成率:221101_0047" u="1"/>
        <s v="P.3.9.0:220609_0158" u="1"/>
        <s v="P.3.9.0:220629_0058" u="1"/>
        <s v="P.3.9.0:220629_0068" u="1"/>
        <s v="P.3.9.0:220629_0078" u="1"/>
        <s v="P.3.9.0:220629_0088" u="1"/>
        <s v="FIN:220610_0055" u="1"/>
        <s v="FIN:220614_0035" u="1"/>
        <s v="FIN:220616_0025" u="1"/>
        <s v="P.3.9.0:220629_0098" u="1"/>
        <s v="P.2.1.0: 產品營收與銷量達成率:221101_0057" u="1"/>
        <s v="P.2.1.0:220609_0001" u="1"/>
        <s v="P.2.1.0:220609_0011" u="1"/>
        <s v="FIN:221101_0020" u="1"/>
        <s v="P.2.1.0:220609_0021" u="1"/>
        <s v="P.2.1.0:220609_0031" u="1"/>
        <s v="PNC:221101_0014" u="1"/>
        <s v="P.2.1.0:220609_0041" u="1"/>
        <s v="C.1.1.0:220622_0103" u="1"/>
        <s v="P.2.1.0:220609_0051" u="1"/>
        <s v="P.2.1.0: 產品營收與銷量達成率:221101_0067" u="1"/>
        <s v="P.2.1.0:220609_0061" u="1"/>
        <s v="P.2.1.0:220609_0071" u="1"/>
        <s v="P.2.1.0:220609_0081" u="1"/>
        <s v="P.2.1.0:220609_0091" u="1"/>
        <s v="FIN:220610_0056" u="1"/>
        <s v="FIN:220614_0036" u="1"/>
        <s v="FIN:220616_0026" u="1"/>
        <s v="P.2.1.0: 產品營收與銷量達成率:221101_0077" u="1"/>
        <s v="C.4.3.0: 財務分析:220610_0022" u="1"/>
        <s v="C.4.3.0: 財務分析:220614_0002" u="1"/>
        <s v="P.3.9.0:220609_0109" u="1"/>
        <s v="P.3.9.0:220629_0009" u="1"/>
        <s v="FIN:221101_0021" u="1"/>
        <s v="P.3.9.0:220609_0119" u="1"/>
        <s v="P.3.9.0:220629_0019" u="1"/>
        <s v="P.3.9.0:220609_0129" u="1"/>
        <s v="P.3.9.0:220629_0029" u="1"/>
        <s v="PNC:221101_0015" u="1"/>
        <s v="P.3.9.0:220609_0139" u="1"/>
        <s v="P.3.9.0:220629_0039" u="1"/>
        <s v="C.4.3.0: 財務分析:221029_0001" u="1"/>
        <s v="P.3.9.0:220609_0149" u="1"/>
        <s v="P.3.9.0:220629_0049" u="1"/>
        <s v="P.2.1.0: 產品營收與銷量達成率:221101_0087" u="1"/>
        <s v="P.3.9.0:220609_0159" u="1"/>
        <s v="P.3.9.0:220629_0059" u="1"/>
        <s v="P.3.9.0:220629_0069" u="1"/>
        <s v="P.3.9.0:220629_0079" u="1"/>
        <s v="P.3.9.0:220629_0089" u="1"/>
        <s v="FIN:220610_0057" u="1"/>
        <s v="FIN:220614_0037" u="1"/>
        <s v="FIN:220616_0027" u="1"/>
        <s v="P.3.9.0:220629_0099" u="1"/>
        <s v="P.2.1.0: 產品營收與銷量達成率:221101_0097" u="1"/>
        <s v="STG:221029_0022" u="1"/>
        <s v="C.1.2.0: 投資併購管理:220701_0002" u="1"/>
        <s v="P.2.1.0:220609_0002" u="1"/>
        <s v="P.2.1.0:220609_0012" u="1"/>
        <s v="FIN:221101_0022" u="1"/>
        <s v="P.2.1.0:220609_0022" u="1"/>
        <s v="C.1.2.0: 投資併購管理:220701_0012" u="1"/>
        <s v="P.2.1.0:220609_0032" u="1"/>
        <s v="PNC:221101_0016" u="1"/>
        <s v="P.2.1.0:220609_0042" u="1"/>
        <s v="C.1.1.0:220622_0104" u="1"/>
        <s v="P.2.1.0:220609_0052" u="1"/>
        <s v="P.2.1.0:220609_0062" u="1"/>
        <s v="C.1.2.0: 投資併購管理:220701_0022" u="1"/>
        <s v="P.2.1.0:220609_0072" u="1"/>
        <s v="P.2.1.0:220609_0082" u="1"/>
        <s v="P.2.1.0:220609_0092" u="1"/>
        <s v="FIN:220610_0058" u="1"/>
        <s v="FIN:220614_0038" u="1"/>
        <s v="FIN:220616_0028" u="1"/>
        <s v="C.1.2.0: 投資併購管理:220701_0032" u="1"/>
        <s v="STG:221029_0023" u="1"/>
        <s v="C.4.3.0: 財務分析:220622_0012" u="1"/>
        <s v="FIN:221101_0023" u="1"/>
        <s v="PNC:221101_0017" u="1"/>
        <s v="FIN:220610_0059" u="1"/>
        <s v="FIN:220614_0039" u="1"/>
        <s v="FIN:220616_0029" u="1"/>
        <s v="STG:221029_0024" u="1"/>
        <s v="P.2.1.0:220609_0003" u="1"/>
        <s v="P.2.1.0:220609_0013" u="1"/>
        <s v="FIN:221101_0024" u="1"/>
        <s v="P.2.1.0:220609_0023" u="1"/>
        <s v="P.2.1.0:220609_0033" u="1"/>
        <s v="PNC:221101_0018" u="1"/>
        <s v="P.2.1.0:220609_0043" u="1"/>
        <s v="P.3.13.0:220629_0092" u="1"/>
        <s v="C.1.1.0:220622_0105" u="1"/>
        <s v="P.2.1.0:220609_0053" u="1"/>
        <s v="P.2.1.0:220609_0063" u="1"/>
        <s v="P.2.1.0:220609_0073" u="1"/>
        <s v="P.2.1.0:220609_0083" u="1"/>
        <s v="P.2.1.0:220609_0093" u="1"/>
        <s v="C.4.3.0: 財務分析:221101_0055" u="1"/>
        <s v="STG:221029_0025" u="1"/>
        <s v="C.4.3.0: 財務分析:220630_0022" u="1"/>
        <s v="FIN:221101_0025" u="1"/>
        <s v="PNC:221101_0019" u="1"/>
        <s v="P.3.10.0:220622_0001" u="1"/>
        <s v="STG:221029_0026" u="1"/>
        <s v="P.2.1.0:220609_0004" u="1"/>
        <s v="P.2.1.0:220609_0014" u="1"/>
        <s v="FIN:221101_0026" u="1"/>
        <s v="P.2.1.0:220609_0024" u="1"/>
        <s v="P.2.1.0:220609_0034" u="1"/>
        <s v="P.2.1.0:220609_0044" u="1"/>
        <s v="C.1.1.0:220622_0106" u="1"/>
        <s v="P.2.1.0:220609_0054" u="1"/>
        <s v="P.2.1.0:220609_0064" u="1"/>
        <s v="C.4.3.0: 財務分析:220602_0026" u="1"/>
        <s v="P.2.1.0:220609_0074" u="1"/>
        <s v="P.2.1.0:220609_0084" u="1"/>
        <s v="P.2.1.0:220609_0094" u="1"/>
        <s v="C.4.2.0: 生產力:221101_0003" u="1"/>
        <s v="STG:221029_0027" u="1"/>
        <s v="FIN:221101_0027" u="1"/>
        <s v="P.3.10.0:220622_0011" u="1"/>
        <s v="STG:221029_0028" u="1"/>
        <s v="P.2.1.0:220609_0005" u="1"/>
        <s v="P.2.1.0:220609_0015" u="1"/>
        <s v="FIN:221101_0028" u="1"/>
        <s v="P.2.1.0:220609_0025" u="1"/>
        <s v="P.2.1.0:220609_0035" u="1"/>
        <s v="P.2.1.0:220609_0045" u="1"/>
        <s v="C.1.1.0:220622_0107" u="1"/>
        <s v="P.2.1.0:220609_0055" u="1"/>
        <s v="P.3.5.0:220616_0010" u="1"/>
        <s v="P.2.1.0:220609_0065" u="1"/>
        <s v="P.3.5.0:220616_0020" u="1"/>
        <s v="C.4.3.0: 財務分析:220610_0036" u="1"/>
        <s v="C.4.3.0: 財務分析:220614_0016" u="1"/>
        <s v="C.4.3.0: 財務分析:220616_0006" u="1"/>
        <s v="P.2.1.0:220609_0075" u="1"/>
        <s v="P.3.5.0:220616_0030" u="1"/>
        <s v="P.2.1.0:220609_0085" u="1"/>
        <s v="P.3.5.0:220616_0040" u="1"/>
        <s v="P.2.1.0:220609_0095" u="1"/>
        <s v="C.4.3.0: 財務分析:221029_0015" u="1"/>
        <s v="STG:221029_0029" u="1"/>
        <s v="FIN:221101_0029" u="1"/>
        <s v="FIN:220622_0060" u="1"/>
        <s v="FIN:220628_0030" u="1"/>
        <s v="P.3.10.0:220622_0021" u="1"/>
        <s v="C.4.2.0: 生產力:220701_0009" u="1"/>
        <s v="C.1.2.0: 投資併購管理:220701_0003" u="1"/>
        <s v="P.2.1.0:220609_0006" u="1"/>
        <s v="P.2.1.0:220609_0016" u="1"/>
        <s v="P.2.1.0:220609_0026" u="1"/>
        <s v="C.1.2.0: 投資併購管理:220701_0013" u="1"/>
        <s v="P.2.1.0:220609_0036" u="1"/>
        <s v="P.2.1.0:220609_0046" u="1"/>
        <s v="P.3.5.0:220616_0001" u="1"/>
        <s v="C.1.1.0:220622_0108" u="1"/>
        <s v="P.2.1.0:220609_0056" u="1"/>
        <s v="P.3.5.0:220616_0011" u="1"/>
        <s v="P.2.1.0:220609_0066" u="1"/>
        <s v="P.3.5.0:220616_0021" u="1"/>
        <s v="C.4.3.0: 財務分析:220622_0026" u="1"/>
        <s v="C.1.2.0: 投資併購管理:220701_0023" u="1"/>
        <s v="P.2.1.0:220609_0076" u="1"/>
        <s v="P.3.5.0:220616_0031" u="1"/>
        <s v="P.2.1.0:220609_0086" u="1"/>
        <s v="P.3.5.0:220616_0041" u="1"/>
        <s v="P.2.1.0:220609_0096" u="1"/>
        <s v="FIN:220622_0061" u="1"/>
        <s v="FIN:220628_0031" u="1"/>
        <s v="P.3.10.0:220627_0001" u="1"/>
        <s v="C.1.2.0: 投資併購管理:220701_0033" u="1"/>
        <s v="C.4.2.0: 生產力:221101_0013" u="1"/>
        <s v="P.3.10.0:220630_0003" u="1"/>
        <s v="C.4.3.0: 財務分析:220602_0060" u="1"/>
        <s v="FIN:220622_0062" u="1"/>
        <s v="FIN:220628_0032" u="1"/>
        <s v="P.3.10.0:220622_0031" u="1"/>
        <s v="P.3.10.0:220628_0001" u="1"/>
        <s v="P.2.1.0:220609_0007" u="1"/>
        <s v="P.2.1.0:220609_0017" u="1"/>
        <s v="P.2.1.0:220609_0027" u="1"/>
        <s v="P.2.1.0:220609_0037" u="1"/>
        <s v="P.2.1.0:220609_0047" u="1"/>
        <s v="P.3.5.0:220616_0002" u="1"/>
        <s v="C.1.1.0:220622_0109" u="1"/>
        <s v="P.2.1.0:220609_0057" u="1"/>
        <s v="P.3.5.0:220616_0012" u="1"/>
        <s v="C.4.3.0: 財務分析:221101_0069" u="1"/>
        <s v="P.2.1.0:220609_0067" u="1"/>
        <s v="P.3.5.0:220616_0022" u="1"/>
        <s v="C.4.3.0: 財務分析:220630_0036" u="1"/>
        <s v="P.2.1.0:220609_0077" u="1"/>
        <s v="P.3.5.0:220616_0032" u="1"/>
        <s v="P.2.1.0:220609_0087" u="1"/>
        <s v="P.3.5.0:220616_0042" u="1"/>
        <s v="P.2.1.0:220609_0097" u="1"/>
        <s v="FIN:220622_0063" u="1"/>
        <s v="FIN:220628_0033" u="1"/>
        <s v="P.3.10.0:220627_0011" u="1"/>
        <s v="P.3.10.0:220629_0001" u="1"/>
        <s v="P.3.10.0:220630_0013" u="1"/>
        <s v="P.2.1.0: 產品營收與銷量達成率:221101_0008" u="1"/>
        <s v="QAM:221022_0010" u="1"/>
        <s v="C.4.3.0: 財務分析:220610_0070" u="1"/>
        <s v="C.4.3.0: 財務分析:220614_0050" u="1"/>
        <s v="C.4.3.0: 財務分析:220616_0040" u="1"/>
        <s v="FIN:220622_0064" u="1"/>
        <s v="FIN:220628_0034" u="1"/>
        <s v="P.3.10.0:220622_0041" u="1"/>
        <s v="P.3.10.0:220628_0011" u="1"/>
        <s v="P.2.1.0: 產品營收與銷量達成率:221101_0018" u="1"/>
        <s v="P.2.1.0:220609_0008" u="1"/>
        <s v="P.2.1.0:220609_0018" u="1"/>
        <s v="P.2.1.0:220609_0028" u="1"/>
        <s v="P.2.1.0:220609_0038" u="1"/>
        <s v="P.2.1.0:220609_0048" u="1"/>
        <s v="P.3.5.0:220616_0003" u="1"/>
        <s v="P.2.1.0:220609_0058" u="1"/>
        <s v="P.3.5.0:220616_0013" u="1"/>
        <s v="P.2.1.0: 產品營收與銷量達成率:221101_0028" u="1"/>
        <s v="QAM:221022_0011" u="1"/>
        <s v="P.2.1.0:220609_0068" u="1"/>
        <s v="P.3.5.0:220616_0023" u="1"/>
        <s v="P.2.1.0:220609_0078" u="1"/>
        <s v="P.3.5.0:220616_0033" u="1"/>
        <s v="P.2.1.0:220609_0088" u="1"/>
        <s v="P.3.5.0:220616_0043" u="1"/>
        <s v="P.2.1.0:220609_0098" u="1"/>
        <s v="FIN:220622_0065" u="1"/>
        <s v="FIN:220628_0035" u="1"/>
        <s v="P.3.10.0:220627_0021" u="1"/>
        <s v="P.3.10.0:220629_0011" u="1"/>
        <s v="P.2.1.0: 產品營收與銷量達成率:221101_0038" u="1"/>
        <s v="COS:220615_0001" u="1"/>
        <s v="P.3.10.0:220630_0023" u="1"/>
        <s v="P.2.1.0: 產品營收與銷量達成率:221101_0048" u="1"/>
        <s v="QAM:221022_0012" u="1"/>
        <s v="C.4.3.0: 財務分析:220622_0060" u="1"/>
        <s v="C.4.3.0: 財務分析:220628_0030" u="1"/>
        <s v="FIN:220622_0066" u="1"/>
        <s v="FIN:220628_0036" u="1"/>
        <s v="P.2.2.0:220607_0100" u="1"/>
        <s v="P.3.10.0:220622_0051" u="1"/>
        <s v="P.3.10.0:220628_0021" u="1"/>
        <s v="P.2.2.0:220607_0110" u="1"/>
        <s v="P.2.2.0:220627_0010" u="1"/>
        <s v="P.2.2.0:220607_0120" u="1"/>
        <s v="P.2.2.0:220627_0020" u="1"/>
        <s v="P.2.2.0:220627_0030" u="1"/>
        <s v="P.2.1.0: 產品營收與銷量達成率:221101_0058" u="1"/>
        <s v="P.2.2.0:220627_0040" u="1"/>
        <s v="P.2.2.0:220627_0050" u="1"/>
        <s v="P.2.1.0:220609_0009" u="1"/>
        <s v="P.2.2.0:220627_0060" u="1"/>
        <s v="P.2.1.0:220609_0019" u="1"/>
        <s v="P.2.2.0:220627_0070" u="1"/>
        <s v="COS:220615_0002" u="1"/>
        <s v="P.2.1.0:220609_0029" u="1"/>
        <s v="P.2.2.0:220627_0080" u="1"/>
        <s v="P.2.1.0:220609_0039" u="1"/>
        <s v="P.2.2.0:220627_0090" u="1"/>
        <s v="P.2.1.0:220609_0049" u="1"/>
        <s v="P.3.5.0:220616_0004" u="1"/>
        <s v="C.4.3.0: 財務分析:221029_0029" u="1"/>
        <s v="QAM:221101_0030" u="1"/>
        <s v="P.2.1.0:220609_0059" u="1"/>
        <s v="P.3.5.0:220616_0014" u="1"/>
        <s v="P.2.1.0: 產品營收與銷量達成率:221101_0068" u="1"/>
        <s v="QAM:221022_0013" u="1"/>
        <s v="P.2.1.0:220609_0069" u="1"/>
        <s v="P.3.5.0:220616_0024" u="1"/>
        <s v="P.2.1.0:220609_0079" u="1"/>
        <s v="P.3.5.0:220616_0034" u="1"/>
        <s v="P.2.1.0:220609_0089" u="1"/>
        <s v="P.3.5.0:220616_0044" u="1"/>
        <s v="P.2.1.0:220609_0099" u="1"/>
        <s v="FIN:220622_0067" u="1"/>
        <s v="FIN:220628_0037" u="1"/>
        <s v="P.3.10.0:220627_0031" u="1"/>
        <s v="P.3.10.0:220629_0021" u="1"/>
        <s v="P.2.1.0: 產品營收與銷量達成率:221101_0078" u="1"/>
        <s v="P.3.10.0:220630_0033" u="1"/>
        <s v="QAM:221101_0031" u="1"/>
        <s v="P.2.1.0: 產品營收與銷量達成率:221101_0088" u="1"/>
        <s v="QAM:221022_0014" u="1"/>
        <s v="C.4.3.0: 財務分析:220630_0070" u="1"/>
        <s v="FIN:220622_0068" u="1"/>
        <s v="FIN:220628_0038" u="1"/>
        <s v="P.2.2.0:220607_0101" u="1"/>
        <s v="P.2.2.0:220627_0001" u="1"/>
        <s v="P.3.10.0:220622_0061" u="1"/>
        <s v="P.3.10.0:220628_0031" u="1"/>
        <s v="P.2.2.0:220607_0111" u="1"/>
        <s v="P.2.2.0:220627_0011" u="1"/>
        <s v="P.2.2.0:220607_0121" u="1"/>
        <s v="P.2.2.0:220627_0021" u="1"/>
        <s v="P.2.2.0:220627_0031" u="1"/>
        <s v="P.2.1.0: 產品營收與銷量達成率:221101_0098" u="1"/>
        <s v="P.2.2.0:220627_0041" u="1"/>
        <s v="C.1.2.0: 投資併購管理:220701_0004" u="1"/>
        <s v="P.2.2.0:220627_0051" u="1"/>
        <s v="P.3.10.0:220607_0038" u="1"/>
        <s v="P.3.10.0:220609_0028" u="1"/>
        <s v="P.3.10.0:220701_0060" u="1"/>
        <s v="P.2.2.0:220627_0061" u="1"/>
        <s v="P.2.2.0:220627_0071" u="1"/>
        <s v="P.2.2.0:220627_0081" u="1"/>
        <s v="C.1.2.0: 投資併購管理:220701_0014" u="1"/>
        <s v="P.2.2.0:220627_0091" u="1"/>
        <s v="PNC:221029_0010" u="1"/>
        <s v="P.3.5.0:220616_0005" u="1"/>
        <s v="QAM:221101_0032" u="1"/>
        <s v="P.3.5.0:220616_0015" u="1"/>
        <s v="P.3.5.0:220616_0025" u="1"/>
        <s v="C.1.2.0: 投資併購管理:220701_0024" u="1"/>
        <s v="P.3.5.0:220616_0035" u="1"/>
        <s v="FIN:220628_0039" u="1"/>
        <s v="P.3.10.0:220627_0041" u="1"/>
        <s v="P.3.10.0:220629_0031" u="1"/>
        <s v="C.1.2.0: 投資併購管理:220701_0034" u="1"/>
        <s v="P.3.10.0:220630_0043" u="1"/>
        <s v="PNC:221029_0011" u="1"/>
        <s v="QAM:221101_0033" u="1"/>
        <s v="P.3.5.0:221101_0010" u="1"/>
        <s v="P.3.5.0:221101_0020" u="1"/>
        <s v="P.3.5.0:221101_0030" u="1"/>
        <s v="P.3.5.0:221101_0040" u="1"/>
        <s v="P.3.5.0:221101_0050" u="1"/>
        <s v="P.2.2.0:220607_0102" u="1"/>
        <s v="P.2.2.0:220627_0002" u="1"/>
        <s v="P.3.10.0:220622_0071" u="1"/>
        <s v="P.3.10.0:220628_0041" u="1"/>
        <s v="P.2.2.0:220607_0112" u="1"/>
        <s v="P.2.2.0:220627_0012" u="1"/>
        <s v="P.2.2.0:220607_0122" u="1"/>
        <s v="P.2.2.0:220627_0022" u="1"/>
        <s v="P.2.2.0:220627_0032" u="1"/>
        <s v="P.2.2.0:220627_0042" u="1"/>
        <s v="P.2.2.0:220627_0052" u="1"/>
        <s v="P.3.10.0:220607_0048" u="1"/>
        <s v="P.3.10.0:220609_0038" u="1"/>
        <s v="P.3.10.0:220701_0070" u="1"/>
        <s v="P.2.2.0:220627_0062" u="1"/>
        <s v="P.2.2.0:220627_0072" u="1"/>
        <s v="P.2.2.0:220627_0082" u="1"/>
        <s v="P.2.2.0:220627_0092" u="1"/>
        <s v="PNC:221029_0012" u="1"/>
        <s v="P.3.5.0:220616_0006" u="1"/>
        <s v="QAM:221101_0034" u="1"/>
        <s v="P.3.5.0:220616_0016" u="1"/>
        <s v="P.3.5.0:220616_0026" u="1"/>
        <s v="P.3.5.0:220616_0036" u="1"/>
        <s v="P.3.10.0:220627_0051" u="1"/>
        <s v="P.3.10.0:220629_0041" u="1"/>
        <s v="P.3.10.0:221101_0005" u="1"/>
        <s v="C.4.3.0: 財務分析:220614_0064" u="1"/>
        <s v="C.4.3.0: 財務分析:220616_0054" u="1"/>
        <s v="P.3.10.0:220630_0053" u="1"/>
        <s v="PNC:221029_0013" u="1"/>
        <s v="P.3.5.0:221101_0001" u="1"/>
        <s v="QAM:221101_0035" u="1"/>
        <s v="P.3.5.0:221101_0011" u="1"/>
        <s v="C.4.3.0: 財務分析:221029_0063" u="1"/>
        <s v="P.3.5.0:221101_0021" u="1"/>
        <s v="P.3.5.0:221101_0031" u="1"/>
        <s v="P.3.5.0:221101_0041" u="1"/>
        <s v="P.3.5.0:221101_0051" u="1"/>
        <s v="P.2.2.0:220607_0103" u="1"/>
        <s v="P.2.2.0:220627_0003" u="1"/>
        <s v="P.3.10.0:220628_0051" u="1"/>
        <s v="P.2.2.0:220607_0113" u="1"/>
        <s v="P.2.2.0:220627_0013" u="1"/>
        <s v="P.2.2.0:220607_0123" u="1"/>
        <s v="P.2.2.0:220627_0023" u="1"/>
        <s v="P.2.2.0:220627_0033" u="1"/>
        <s v="P.2.2.0:220627_0043" u="1"/>
        <s v="P.2.2.0:220627_0053" u="1"/>
        <s v="P.3.10.0:220607_0058" u="1"/>
        <s v="P.3.10.0:220609_0048" u="1"/>
        <s v="P.2.2.0:220627_0063" u="1"/>
        <s v="P.2.2.0:220627_0073" u="1"/>
        <s v="P.2.2.0:220627_0083" u="1"/>
        <s v="P.2.2.0:220627_0093" u="1"/>
        <s v="PNC:221029_0014" u="1"/>
        <s v="P.3.5.0:220616_0007" u="1"/>
        <s v="QAM:221101_0036" u="1"/>
        <s v="P.3.5.0:220616_0017" u="1"/>
        <s v="P.3.5.0:220616_0027" u="1"/>
        <s v="C.4.3.0: 財務分析:221101_0006" u="1"/>
        <s v="P.3.5.0:220616_0037" u="1"/>
        <s v="P.3.10.0:220627_0061" u="1"/>
        <s v="P.3.10.0:220629_0051" u="1"/>
        <s v="P.3.10.0:221101_0015" u="1"/>
        <s v="C.4.3.0: 財務分析:220628_0044" u="1"/>
        <s v="P.3.10.0:220630_0063" u="1"/>
        <s v="PNC:221029_0015" u="1"/>
        <s v="P.3.5.0:221101_0002" u="1"/>
        <s v="QAM:221101_0037" u="1"/>
        <s v="P.3.5.0:221101_0012" u="1"/>
        <s v="P.3.5.0:221101_0022" u="1"/>
        <s v="P.3.5.0:221101_0032" u="1"/>
        <s v="P.3.5.0:221101_0042" u="1"/>
        <s v="P.3.5.0:221101_0052" u="1"/>
        <s v="P.2.2.0:220607_0104" u="1"/>
        <s v="P.2.2.0:220627_0004" u="1"/>
        <s v="P.3.10.0:220628_0061" u="1"/>
        <s v="P.2.2.0:220607_0114" u="1"/>
        <s v="P.2.2.0:220627_0014" u="1"/>
        <s v="P.2.2.0:220607_0124" u="1"/>
        <s v="P.2.2.0:220627_0024" u="1"/>
        <s v="P.2.2.0:220627_0034" u="1"/>
        <s v="P.2.2.0:220627_0044" u="1"/>
        <s v="P.2.2.0:220627_0054" u="1"/>
        <s v="P.3.10.0:220609_0058" u="1"/>
        <s v="P.2.2.0:220627_0064" u="1"/>
        <s v="BPM:221213_0001" u="1"/>
        <s v="P.2.2.0:220627_0074" u="1"/>
        <s v="P.2.2.0:220627_0084" u="1"/>
        <s v="P.2.2.0:220627_0094" u="1"/>
        <s v="PNC:221029_0016" u="1"/>
        <s v="QAM:221101_0038" u="1"/>
        <s v="P.3.10.0:220627_0071" u="1"/>
        <s v="P.3.10.0:220629_0061" u="1"/>
        <s v="P.3.10.0:221101_0025" u="1"/>
        <s v="P.3.13.0: 良率管理:221022_0010" u="1"/>
        <s v="P.3.13.0: 良率管理:221022_0011" u="1"/>
        <s v="P.3.10.0:220630_0073" u="1"/>
        <s v="P.3.13.0: 良率管理:221022_0012" u="1"/>
        <s v="PNC:221029_0017" u="1"/>
        <s v="P.3.5.0:221101_0003" u="1"/>
        <s v="QAM:221101_0039" u="1"/>
        <s v="P.3.5.0:221101_0013" u="1"/>
        <s v="P.3.5.0:221101_0023" u="1"/>
        <s v="P.3.5.0:221101_0033" u="1"/>
        <s v="P.3.13.0: 良率管理:221022_0013" u="1"/>
        <s v="P.3.5.0:221101_0043" u="1"/>
        <s v="P.3.5.0:221101_0053" u="1"/>
        <s v="P.2.2.0:220607_0105" u="1"/>
        <s v="P.2.2.0:220627_0005" u="1"/>
        <s v="P.3.10.0:220628_0071" u="1"/>
        <s v="P.2.2.0:220607_0115" u="1"/>
        <s v="P.2.2.0:220627_0015" u="1"/>
        <s v="P.3.13.0: 良率管理:221022_0014" u="1"/>
        <s v="P.2.2.0:220607_0125" u="1"/>
        <s v="P.2.2.0:220627_0025" u="1"/>
        <s v="P.2.2.0:220627_0035" u="1"/>
        <s v="P.2.2.0:220627_0045" u="1"/>
        <s v="C.1.2.0: 投資併購管理:220701_0005" u="1"/>
        <s v="P.2.2.0:220627_0055" u="1"/>
        <s v="P.3.13.0: 良率管理:221022_0015" u="1"/>
        <s v="P.2.2.0:220627_0065" u="1"/>
        <s v="P.2.2.0:220627_0075" u="1"/>
        <s v="P.2.2.0:220627_0085" u="1"/>
        <s v="C.1.2.0: 投資併購管理:220701_0015" u="1"/>
        <s v="P.2.2.0:220627_0095" u="1"/>
        <s v="P.3.13.0: 良率管理:221022_0016" u="1"/>
        <s v="PNC:221029_0018" u="1"/>
        <s v="C.1.2.0: 投資併購管理:220701_0025" u="1"/>
        <s v="P.3.13.0: 良率管理:221022_0017" u="1"/>
        <s v="P.3.10.0:220629_0071" u="1"/>
        <s v="P.3.10.0:221101_0035" u="1"/>
        <s v="P.3.13.0: 良率管理:221022_0018" u="1"/>
        <s v="P.3.13.0: 良率管理:221022_0019" u="1"/>
        <s v="PNC:221029_0019" u="1"/>
        <s v="P.3.5.0:221101_0004" u="1"/>
        <s v="P.3.5.0:221101_0014" u="1"/>
        <s v="P.3.5.0:221101_0024" u="1"/>
        <s v="P.3.5.0:221101_0034" u="1"/>
        <s v="C.4.3.0: 財務分析:221101_0040" u="1"/>
        <s v="P.3.5.0:221101_0044" u="1"/>
        <s v="P.3.5.0:221101_0054" u="1"/>
        <s v="C.4.3.0: 財務分析:220616_0068" u="1"/>
        <s v="P.3.10.0:221101_0045" u="1"/>
        <s v="P.3.5.0:221101_0005" u="1"/>
        <s v="P.3.5.0:221101_0015" u="1"/>
        <s v="P.2.1.0: 產品營收與銷量達成率:221101_0009" u="1"/>
        <s v="P.3.5.0:221101_0025" u="1"/>
        <s v="P.3.5.0:221101_0035" u="1"/>
        <s v="P.3.5.0:221101_0045" u="1"/>
        <s v="P.3.5.0:221101_0055" u="1"/>
        <s v="P.2.1.0: 產品營收與銷量達成率:221101_0019" u="1"/>
        <s v="C.4.3.0: 財務分析:221022_0008" u="1"/>
        <s v="P.2.1.0: 產品營收與銷量達成率:221101_0029" u="1"/>
        <s v="C.4.3.0: 財務分析:220628_0058" u="1"/>
        <s v="P.3.10.0:221101_0055" u="1"/>
        <s v="P.2.1.0: 產品營收與銷量達成率:221101_0039" u="1"/>
        <s v="P.3.5.0:221101_0006" u="1"/>
        <s v="P.3.5.0:221101_0016" u="1"/>
        <s v="P.2.1.0: 產品營收與銷量達成率:221101_0049" u="1"/>
        <s v="P.3.5.0:221101_0026" u="1"/>
        <s v="P.3.5.0:221101_0036" u="1"/>
        <s v="P.3.5.0:221101_0046" u="1"/>
        <s v="P.2.1.0: 產品營收與銷量達成率:221101_0059" u="1"/>
        <s v="P.2.1.0: 產品營收與銷量達成率:221101_0069" u="1"/>
        <s v="STG:220615_0020" u="1"/>
        <s v="P.3.10.0:221101_0065" u="1"/>
        <s v="C.4.3.0: 財務分析:220701_0023" u="1"/>
        <s v="P.2.1.0: 產品營收與銷量達成率:221101_0079" u="1"/>
        <s v="P.3.5.0:221101_0007" u="1"/>
        <s v="P.3.5.0:221101_0017" u="1"/>
        <s v="P.2.1.0: 產品營收與銷量達成率:221101_0089" u="1"/>
        <s v="P.3.5.0:221101_0027" u="1"/>
        <s v="P.3.5.0:221101_0037" u="1"/>
        <s v="P.3.5.0:221101_0047" u="1"/>
        <s v="STG:220615_0021" u="1"/>
        <s v="P.3.13.0:220610_0001" u="1"/>
        <s v="P.3.13.0:220610_0101" u="1"/>
        <s v="P.2.1.0: 產品營收與銷量達成率:221101_0099" u="1"/>
        <s v="C.1.2.0: 投資併購管理:220701_0006" u="1"/>
        <s v="C.1.2.0: 投資併購管理:220701_0016" u="1"/>
        <s v="C.1.2.0: 投資併購管理:220701_0026" u="1"/>
        <s v="STG:220615_0022" u="1"/>
        <s v="P.3.10.0:221101_0075" u="1"/>
        <s v="C.4.3.0: 財務分析:220615_0003" u="1"/>
        <s v="C.4.3.0: 財務分析:221101_0054" u="1"/>
        <s v="C.4.3.0: 財務分析:221022_0042" u="1"/>
        <s v="P.3.5.0:221101_0008" u="1"/>
        <s v="P.3.5.0:221101_0018" u="1"/>
        <s v="P.3.5.0:221101_0028" u="1"/>
        <s v="P.3.5.0:221101_0038" u="1"/>
        <s v="P.3.5.0:221101_0048" u="1"/>
        <s v="STG:220615_0023" u="1"/>
        <s v="P.3.13.0:220610_0011" u="1"/>
        <s v="STG:220615_0024" u="1"/>
        <s v="P.3.10.0:221101_0085" u="1"/>
        <s v="P.3.5.0:221101_0009" u="1"/>
        <s v="P.3.5.0:221101_0019" u="1"/>
        <s v="P.3.5.0:221101_0029" u="1"/>
        <s v="P.3.5.0:221101_0039" u="1"/>
        <s v="P.3.5.0:221101_0049" u="1"/>
        <s v="STG:220615_0025" u="1"/>
        <s v="P.3.13.0:220610_0021" u="1"/>
        <s v="P.3.13.0:220614_0001" u="1"/>
        <s v="P.3.13.0:220614_0101" u="1"/>
        <s v="QAM:221029_0030" u="1"/>
        <s v="STG:220615_0026" u="1"/>
        <s v="P.3.13.0:220615_0001" u="1"/>
        <s v="P.3.13.0:220615_0101" u="1"/>
        <s v="QAM:221029_0031" u="1"/>
        <s v="STG:220615_0027" u="1"/>
        <s v="P.3.13.0:220610_0031" u="1"/>
        <s v="P.3.13.0:220614_0011" u="1"/>
        <s v="P.3.13.0:220616_0001" u="1"/>
        <s v="P.3.13.0:220616_0101" u="1"/>
        <s v="C.4.3.0: 財務分析:220607_0007" u="1"/>
        <s v="QAM:221029_0032" u="1"/>
        <s v="C.4.3.0: 財務分析:220701_0037" u="1"/>
        <s v="STG:220615_0028" u="1"/>
        <s v="P.3.13.0:220615_0011" u="1"/>
        <s v="QAM:221029_0033" u="1"/>
        <s v="STG:220615_0029" u="1"/>
        <s v="P.3.13.0:220610_0041" u="1"/>
        <s v="P.3.13.0:220614_0021" u="1"/>
        <s v="P.3.13.0:220616_0011" u="1"/>
        <s v="C.1.2.0: 投資併購管理:220701_0007" u="1"/>
        <s v="C.1.2.0: 投資併購管理:220701_0017" u="1"/>
        <s v="C.4.3.0: 財務分析:220615_0017" u="1"/>
        <s v="QAM:221029_0034" u="1"/>
        <s v="C.1.2.0: 投資併購管理:220701_0027" u="1"/>
        <s v="C.4.3.0: 財務分析:221101_0068" u="1"/>
        <s v="C.4.3.0: 財務分析:221022_0056" u="1"/>
        <s v="P.3.13.0:220615_0021" u="1"/>
        <s v="P.3.13.0:220615_0121" u="1"/>
        <s v="P.3.13.0:220622_0003" u="1"/>
        <s v="QAM:221029_0035" u="1"/>
        <s v="P.3.13.0:220622_0103" u="1"/>
        <s v="P.3.13.0:220610_0051" u="1"/>
        <s v="P.3.13.0:220614_0031" u="1"/>
        <s v="P.3.13.0:220616_0021" u="1"/>
        <s v="C.4.3.0: 財務分析:220627_0007" u="1"/>
        <s v="QAM:221029_0036" u="1"/>
        <s v="P.3.13.0:220615_0031" u="1"/>
        <s v="P.3.13.0:220615_0131" u="1"/>
        <s v="P.3.13.0:220622_0013" u="1"/>
        <s v="QAM:221029_0037" u="1"/>
        <s v="C.4.3.0: 財務分析:220607_0041" u="1"/>
        <s v="C.4.3.0: 財務分析:220609_0031" u="1"/>
        <s v="P.3.13.0:220610_0061" u="1"/>
        <s v="P.3.13.0:220614_0041" u="1"/>
        <s v="P.3.13.0:220616_0031" u="1"/>
        <s v="FIN:220622_0001" u="1"/>
        <s v="QAM:221029_0038" u="1"/>
        <s v="MFG:221101_0001" u="1"/>
        <s v="P.3.13.0:220615_0041" u="1"/>
        <s v="FIN:220622_0002" u="1"/>
        <s v="P.3.13.0:220622_0023" u="1"/>
        <s v="QAM:221029_0039" u="1"/>
        <s v="C.4.3.0: 財務分析:220615_0051" u="1"/>
        <s v="STG:220627_0030" u="1"/>
        <s v="STG:220629_0020" u="1"/>
        <s v="MFG:221101_0002" u="1"/>
        <s v="P.3.13.0:220610_0071" u="1"/>
        <s v="P.3.13.0:220614_0051" u="1"/>
        <s v="P.3.13.0:220616_0041" u="1"/>
        <s v="FIN:220701_0020" u="1"/>
        <s v="FIN:220622_0003" u="1"/>
        <s v="Name 跟ID取其一" u="1"/>
        <s v="P.3.13.0:220627_0003" u="1"/>
        <s v="P.3.13.0:220627_0103" u="1"/>
        <s v="STG:220627_0031" u="1"/>
        <s v="STG:220629_0021" u="1"/>
        <s v="MFG:221101_0003" u="1"/>
        <s v="P.3.13.0:220615_0051" u="1"/>
        <s v="P.3.13.0:220630_0005" u="1"/>
        <s v="P.3.13.0:220630_0105" u="1"/>
        <s v="FIN:220701_0021" u="1"/>
        <s v="FIN:220622_0004" u="1"/>
        <s v="P.3.13.0:220622_0033" u="1"/>
        <s v="P.3.13.0:220628_0003" u="1"/>
        <s v="P.3.13.0:220628_0103" u="1"/>
        <s v="C.4.3.0: 財務分析:220627_0041" u="1"/>
        <s v="C.4.3.0: 財務分析:220629_0031" u="1"/>
        <s v="STG:220629_0022" u="1"/>
        <s v="MFG:221101_0004" u="1"/>
        <s v="P.3.13.0:220610_0081" u="1"/>
        <s v="P.3.13.0:220614_0061" u="1"/>
        <s v="P.3.13.0:220616_0051" u="1"/>
        <s v="FIN:220701_0022" u="1"/>
        <s v="C.1.2.0: 投資併購管理:220701_0008" u="1"/>
        <s v="FIN:220622_0005" u="1"/>
        <s v="C.1.2.0: 投資併購管理:220701_0018" u="1"/>
        <s v="P.3.13.0:220627_0013" u="1"/>
        <s v="P.3.13.0:220629_0003" u="1"/>
        <s v="P.3.13.0:220629_0103" u="1"/>
        <s v="C.1.2.0: 投資併購管理:220701_0028" u="1"/>
        <s v="C.1.1.0:221101_0010" u="1"/>
        <s v="C.1.1.0:221101_0020" u="1"/>
        <s v="C.1.1.0:221101_0030" u="1"/>
        <s v="STG:220629_0023" u="1"/>
        <s v="C.1.1.0:221101_0040" u="1"/>
        <s v="C.1.1.0:221101_0050" u="1"/>
        <s v="MFG:221101_0005" u="1"/>
        <s v="C.1.1.0:221101_0060" u="1"/>
        <s v="P.3.13.0:220615_0061" u="1"/>
        <s v="P.3.13.0:220630_0015" u="1"/>
        <s v="C.1.1.0:221101_0070" u="1"/>
        <s v="FIN:220701_0023" u="1"/>
        <s v="C.1.1.0:221101_0080" u="1"/>
        <s v="FIN:220622_0006" u="1"/>
        <s v="C.1.1.0:221101_0090" u="1"/>
        <s v="P.3.13.0:220622_0043" u="1"/>
        <s v="P.3.13.0:220628_0013" u="1"/>
        <s v="STG:220629_0024" u="1"/>
        <s v="MFG:221101_0006" u="1"/>
        <s v="P.3.13.0:220610_0091" u="1"/>
        <s v="P.3.13.0:220614_0071" u="1"/>
        <s v="P.3.13.0:220616_0061" u="1"/>
        <s v="FIN:220701_0024" u="1"/>
        <s v="FIN:220622_0007" u="1"/>
        <s v="P.3.13.0:220627_0023" u="1"/>
        <s v="P.3.13.0:220629_0013" u="1"/>
        <s v="C.1.1.0:221101_0001" u="1"/>
        <s v="C.1.1.0:221101_0011" u="1"/>
        <s v="C.1.1.0:221101_0021" u="1"/>
        <s v="C.4.3.0: 財務分析:221101_0005" u="1"/>
        <s v="C.1.1.0:221101_0031" u="1"/>
        <s v="STG:220629_0025" u="1"/>
        <s v="C.1.1.0:221101_0041" u="1"/>
        <s v="C.1.1.0:221101_0051" u="1"/>
        <s v="MFG:221101_0007" u="1"/>
        <s v="C.1.1.0:221101_0061" u="1"/>
        <s v="P.3.13.0:220615_0071" u="1"/>
        <s v="P.3.13.0:220630_0025" u="1"/>
        <s v="C.1.1.0:221101_0071" u="1"/>
        <s v="C.4.3.0: 財務分析:220607_0055" u="1"/>
        <s v="C.4.3.0: 財務分析:220609_0045" u="1"/>
        <s v="FIN:220701_0025" u="1"/>
        <s v="C.1.1.0:221101_0081" u="1"/>
        <s v="FIN:220622_0008" u="1"/>
        <s v="C.1.1.0:221101_0091" u="1"/>
        <s v="P.3.13.0:220622_0053" u="1"/>
        <s v="P.3.13.0:220628_0023" u="1"/>
        <s v="P.3.13.0:220701_0052" u="1"/>
        <s v="STG:220629_0026" u="1"/>
        <s v="P.3.13.0:220614_0081" u="1"/>
        <s v="P.3.13.0:220616_0071" u="1"/>
        <s v="FIN:220701_0026" u="1"/>
        <s v="FIN:220622_0009" u="1"/>
        <s v="P.3.13.0:220627_0033" u="1"/>
        <s v="P.3.13.0:220629_0023" u="1"/>
        <s v="C.1.1.0:221101_0002" u="1"/>
        <s v="C.1.1.0:221101_0012" u="1"/>
        <s v="C.1.1.0:221101_0022" u="1"/>
        <s v="C.1.1.0:221101_0032" u="1"/>
        <s v="STG:220629_0027" u="1"/>
        <s v="C.1.1.0:221101_0042" u="1"/>
        <s v="C.1.1.0:221101_0052" u="1"/>
        <s v="C.1.1.0:221101_0062" u="1"/>
        <s v="P.3.13.0:220615_0081" u="1"/>
        <s v="P.3.13.0:220630_0035" u="1"/>
        <s v="C.1.1.0:221101_0072" u="1"/>
        <s v="C.4.3.0: 財務分析:220615_0065" u="1"/>
        <s v="FIN:220615_0020" u="1"/>
        <s v="FIN:220701_0027" u="1"/>
        <s v="C.1.1.0:221101_0082" u="1"/>
        <s v="C.1.1.0:221101_0092" u="1"/>
        <s v="P.3.13.0:220622_0063" u="1"/>
        <s v="P.3.13.0:220628_0033" u="1"/>
        <s v="P.3.13.0:220701_0062" u="1"/>
        <s v="STG:220629_0028" u="1"/>
        <s v="FIN:220615_0021" u="1"/>
        <s v="FIN:220701_0028" u="1"/>
        <s v="P.3.13.0:220627_0043" u="1"/>
        <s v="P.3.13.0:220629_0033" u="1"/>
        <s v="C.1.1.0:221101_0003" u="1"/>
        <s v="C.1.1.0:221101_0013" u="1"/>
        <s v="C.1.1.0:221101_0023" u="1"/>
        <s v="C.4.2.0: 生產力:221022_0006" u="1"/>
        <s v="C.1.1.0:221101_0033" u="1"/>
        <s v="STG:220629_0029" u="1"/>
        <s v="C.1.1.0:221101_0043" u="1"/>
        <s v="C.1.1.0:221101_0053" u="1"/>
        <s v="C.1.1.0:221101_0063" u="1"/>
        <s v="P.3.13.0:220630_0045" u="1"/>
        <s v="C.1.1.0:221101_0073" u="1"/>
        <s v="C.4.3.0: 財務分析:220627_0055" u="1"/>
        <s v="C.4.3.0: 財務分析:220629_0045" u="1"/>
        <s v="FIN:220615_0022" u="1"/>
        <s v="FIN:220701_0029" u="1"/>
        <s v="C.1.1.0:221101_0083" u="1"/>
        <s v="C.1.1.0:221101_0093" u="1"/>
        <s v="P.3.13.0:220622_0073" u="1"/>
        <s v="P.3.13.0:220628_0043" u="1"/>
        <s v="C.4.2.0: 生產力:220701_0004" u="1"/>
        <s v="P.3.13.0:220701_0072" u="1"/>
        <s v="FIN:220615_0023" u="1"/>
        <s v="C.1.2.0: 投資併購管理:220701_0009" u="1"/>
        <s v="C.1.2.0: 投資併購管理:220701_0019" u="1"/>
        <s v="P.3.13.0:220627_0053" u="1"/>
        <s v="P.3.13.0:220629_0043" u="1"/>
        <s v="C.1.1.0:221101_0004" u="1"/>
        <s v="C.1.2.0: 投資併購管理:220701_0029" u="1"/>
        <s v="C.1.1.0:221101_0014" u="1"/>
        <s v="C.1.1.0:221101_0024" u="1"/>
        <s v="C.1.1.0:221101_0034" u="1"/>
        <s v="C.1.1.0:221101_0044" u="1"/>
        <s v="C.1.1.0:221101_0054" u="1"/>
        <s v="C.1.1.0:221101_0064" u="1"/>
        <s v="P.3.13.0:220630_0055" u="1"/>
        <s v="C.1.1.0:221101_0074" u="1"/>
        <s v="FIN:220615_0024" u="1"/>
        <s v="C.1.1.0:221101_0084" u="1"/>
        <s v="C.1.1.0:221101_0094" u="1"/>
        <s v="C.4.3.0: 財務分析:220602_0010" u="1"/>
        <s v="P.3.13.0:220622_0083" u="1"/>
        <s v="P.3.13.0:220628_0053" u="1"/>
        <s v="P.3.13.0:220701_0082" u="1"/>
        <s v="C.1.1.0:220630_0100" u="1"/>
        <s v="C.1.1.0:220630_0110" u="1"/>
        <s v="FIN:220615_0025" u="1"/>
        <s v="FIN:220630_0030" u="1"/>
        <s v="C.4.3.0: 財務分析:221101_0019" u="1"/>
        <s v="P.3.13.0:220627_0063" u="1"/>
        <s v="P.3.13.0:220629_0053" u="1"/>
        <s v="C.4.3.0: 財務分析:220607_0069" u="1"/>
        <s v="C.4.3.0: 財務分析:220609_0059" u="1"/>
        <s v="C.1.1.0:221101_0005" u="1"/>
        <s v="C.1.1.0:221101_0015" u="1"/>
        <s v="C.1.1.0:221101_0025" u="1"/>
        <s v="C.4.2.0: 生產力:221022_0016" u="1"/>
        <s v="C.1.1.0:221101_0035" u="1"/>
        <s v="C.1.1.0:221101_0045" u="1"/>
        <s v="C.1.1.0:221101_0055" u="1"/>
        <s v="C.1.1.0:221101_0065" u="1"/>
        <s v="P.3.13.0:220630_0065" u="1"/>
        <s v="C.1.1.0:221101_0075" u="1"/>
        <s v="BPM:220630_0001" u="1"/>
        <s v="FIN:220615_0026" u="1"/>
        <s v="C.1.1.0:221101_0085" u="1"/>
        <s v="FIN:220630_0031" u="1"/>
        <s v="C.1.1.0:221101_0095" u="1"/>
        <s v="C.4.3.0: 財務分析:220610_0020" u="1"/>
        <s v="P.3.13.0:220622_0093" u="1"/>
        <s v="P.3.13.0:220628_0063" u="1"/>
        <s v="C.4.2.0: 生產力:220701_0014" u="1"/>
        <s v="P.3.13.0:220701_0092" u="1"/>
        <s v="C.1.1.0:220630_0101" u="1"/>
        <s v="C.1.1.0:220630_0111" u="1"/>
        <s v="BPM:220630_0002" u="1"/>
        <s v="FIN:220615_0027" u="1"/>
        <s v="FIN:220630_0032" u="1"/>
        <s v="P.3.13.0:220627_0073" u="1"/>
        <s v="P.3.13.0:220629_0063" u="1"/>
        <s v="C.1.1.0:221101_0006" u="1"/>
        <s v="C.1.1.0:221101_0016" u="1"/>
        <s v="C.1.1.0:221101_0026" u="1"/>
        <s v="C.1.1.0:221101_0036" u="1"/>
        <s v="C.1.1.0:221101_0046" u="1"/>
        <s v="C.1.1.0:221101_0056" u="1"/>
        <s v="C.1.1.0:221101_0066" u="1"/>
        <s v="P.3.13.0:220630_0075" u="1"/>
        <s v="C.1.1.0:221101_0076" u="1"/>
        <s v="BPM:220630_0003" u="1"/>
        <s v="FIN:220615_0028" u="1"/>
        <s v="C.1.1.0:221101_0086" u="1"/>
        <s v="FIN:220630_0033" u="1"/>
        <s v="C.1.1.0:221101_0096" u="1"/>
        <s v="C.4.3.0: 財務分析:220622_0010" u="1"/>
        <s v="P.3.13.0:220628_0073" u="1"/>
        <s v="P.3.5.0:220607_0010" u="1"/>
        <s v="P.3.5.0:220607_0020" u="1"/>
        <s v="C.1.1.0:220630_0102" u="1"/>
        <s v="P.3.5.0:220607_0030" u="1"/>
        <s v="C.1.1.0:220630_0112" u="1"/>
        <s v="FIN:220615_0029" u="1"/>
        <s v="FIN:220630_0034" u="1"/>
        <s v="P.3.13.0:220627_0083" u="1"/>
        <s v="P.3.13.0:220629_0073" u="1"/>
        <s v="C.4.3.0: 財務分析:220627_0069" u="1"/>
        <s v="C.4.3.0: 財務分析:220629_0059" u="1"/>
        <s v="C.1.1.0:221101_0007" u="1"/>
        <s v="C.1.1.0:221101_0017" u="1"/>
        <s v="C.1.1.0:221101_0027" u="1"/>
        <s v="C.1.1.0:221101_0037" u="1"/>
        <s v="C.1.1.0:221101_0047" u="1"/>
        <s v="C.1.1.0:221101_0057" u="1"/>
        <s v="C.1.1.0:221101_0067" u="1"/>
        <s v="P.3.13.0:220630_0085" u="1"/>
        <s v="C.1.1.0:221101_0077" u="1"/>
        <s v="C.1.1.0:221101_0087" u="1"/>
        <s v="FIN:220630_0035" u="1"/>
        <s v="C.1.1.0:221101_0097" u="1"/>
        <s v="C.4.3.0: 財務分析:221101_0053" u="1"/>
        <s v="C.4.3.0: 財務分析:220630_0020" u="1"/>
        <s v="P.3.5.0:220607_0001" u="1"/>
        <s v="P.3.5.0:220607_0011" u="1"/>
        <s v="P.3.5.0:220607_0021" u="1"/>
        <s v="C.1.1.0:220630_0103" u="1"/>
        <s v="P.3.5.0:220607_0031" u="1"/>
        <s v="FIN:220630_0036" u="1"/>
        <s v="C.1.1.0:221101_0008" u="1"/>
        <s v="C.1.1.0:221101_0018" u="1"/>
        <s v="C.1.1.0:221101_0028" u="1"/>
        <s v="C.1.1.0:221101_0038" u="1"/>
        <s v="C.1.1.0:221101_0048" u="1"/>
        <s v="C.4.3.0: 財務分析:220602_0024" u="1"/>
        <s v="C.1.1.0:221101_0058" u="1"/>
        <s v="C.1.1.0:221101_0068" u="1"/>
        <s v="P.3.13.0:220630_0095" u="1"/>
        <s v="C.1.1.0:221101_0078" u="1"/>
        <s v="C.1.1.0:221101_0088" u="1"/>
        <s v="FIN:220630_0037" u="1"/>
        <s v="C.1.1.0:221101_0098" u="1"/>
        <s v="P.3.5.0:220607_0002" u="1"/>
        <s v="P.3.5.0:220607_0012" u="1"/>
        <s v="P.3.5.0:220607_0022" u="1"/>
        <s v="C.1.1.0:220630_0104" u="1"/>
        <s v="P.3.5.0:220607_0032" u="1"/>
        <s v="FIN:220630_0038" u="1"/>
        <s v="C.1.1.0:221101_0009" u="1"/>
        <s v="C.1.1.0:221101_0019" u="1"/>
        <s v="C.1.1.0:221101_0029" u="1"/>
        <s v="C.1.1.0:221101_0039" u="1"/>
        <s v="C.1.1.0:221101_0049" u="1"/>
        <s v="C.4.3.0: 財務分析:220610_0034" u="1"/>
        <s v="C.4.3.0: 財務分析:220614_0014" u="1"/>
        <s v="C.4.3.0: 財務分析:220616_0004" u="1"/>
        <s v="C.1.1.0:221101_0059" u="1"/>
        <s v="C.1.1.0:221101_0069" u="1"/>
        <s v="C.1.1.0:221101_0079" u="1"/>
        <s v="C.1.1.0:221101_0089" u="1"/>
        <s v="FIN:220630_0039" u="1"/>
        <s v="C.1.1.0:221101_0099" u="1"/>
        <s v="C.4.3.0: 財務分析:221029_0013" u="1"/>
        <s v="P.3.5.0:220607_0003" u="1"/>
        <s v="P.3.5.0:220607_0013" u="1"/>
        <s v="P.3.5.0:220607_0023" u="1"/>
        <s v="C.1.1.0:220630_0105" u="1"/>
        <s v="P.3.5.0:220607_0033" u="1"/>
        <s v="FIN:220627_0030" u="1"/>
        <s v="FIN:220629_0020" u="1"/>
        <s v="P.3.10.0:220701_0001" u="1"/>
        <s v="C.4.3.0: 財務分析:220622_0024" u="1"/>
        <s v="FIN:220627_0031" u="1"/>
        <s v="FIN:220629_0021" u="1"/>
        <s v="P.3.10.0:220602_0009" u="1"/>
        <s v="P.3.5.0:220607_0004" u="1"/>
        <s v="P.3.5.0:220607_0014" u="1"/>
        <s v="P.3.5.0:220607_0024" u="1"/>
        <s v="C.1.1.0:220630_0106" u="1"/>
        <s v="P.3.5.0:220607_0034" u="1"/>
        <s v="FIN:220627_0032" u="1"/>
        <s v="FIN:220629_0022" u="1"/>
        <s v="P.3.10.0:220701_0011" u="1"/>
        <s v="C.4.3.0: 財務分析:221101_0067" u="1"/>
        <s v="C.4.3.0: 財務分析:220630_0034" u="1"/>
        <s v="FIN:220627_0033" u="1"/>
        <s v="FIN:220629_0023" u="1"/>
        <s v="P.3.10.0:220602_0019" u="1"/>
        <s v="P.3.5.0:220607_0005" u="1"/>
        <s v="P.3.5.0:220607_0015" u="1"/>
        <s v="P.3.5.0:220607_0025" u="1"/>
        <s v="C.1.1.0:220630_0107" u="1"/>
        <s v="P.3.5.0:220607_0035" u="1"/>
        <s v="P.3.9.0:220614_0010" u="1"/>
        <s v="P.3.9.0:220614_0020" u="1"/>
        <s v="P.3.9.0:220614_0030" u="1"/>
        <s v="P.3.9.0:220614_0040" u="1"/>
        <s v="FIN:220627_0034" u="1"/>
        <s v="FIN:220629_0024" u="1"/>
        <s v="P.3.9.0:220614_0050" u="1"/>
        <s v="P.3.9.0:220614_0060" u="1"/>
        <s v="P.3.10.0:220701_0021" u="1"/>
        <s v="P.3.9.0:220614_0070" u="1"/>
        <s v="P.3.9.0:220614_0080" u="1"/>
        <s v="P.3.9.0:220614_0090" u="1"/>
        <s v="C.4.3.0: 財務分析:220602_0038" u="1"/>
        <s v="FIN:220627_0035" u="1"/>
        <s v="FIN:220629_0025" u="1"/>
        <s v="P.3.10.0:220602_0029" u="1"/>
        <s v="P.3.5.0:220607_0006" u="1"/>
        <s v="P.3.5.0:220607_0016" u="1"/>
        <s v="P.3.5.0:220607_0026" u="1"/>
        <s v="P.3.9.0:220614_0001" u="1"/>
        <s v="C.1.1.0:220630_0108" u="1"/>
        <s v="P.3.5.0:220607_0036" u="1"/>
        <s v="P.3.9.0:220614_0011" u="1"/>
        <s v="P.3.9.0:220614_0021" u="1"/>
        <s v="P.3.9.0:220614_0031" u="1"/>
        <s v="P.3.9.0:220614_0041" u="1"/>
        <s v="FIN:220627_0036" u="1"/>
        <s v="FIN:220629_0026" u="1"/>
        <s v="P.3.9.0:220614_0051" u="1"/>
        <s v="P.3.9.0:220614_0061" u="1"/>
        <s v="P.3.10.0:220607_0009" u="1"/>
        <s v="P.3.10.0:220701_0031" u="1"/>
        <s v="P.3.9.0:220614_0071" u="1"/>
        <s v="P.3.9.0:220614_0081" u="1"/>
        <s v="P.3.9.0:220614_0091" u="1"/>
        <s v="C.4.3.0: 財務分析:220610_0048" u="1"/>
        <s v="C.4.3.0: 財務分析:220614_0028" u="1"/>
        <s v="C.4.3.0: 財務分析:220616_0018" u="1"/>
        <s v=" " u="1"/>
        <s v="C.4.3.0: 財務分析:221029_0027" u="1"/>
        <s v="FIN:220627_0037" u="1"/>
        <s v="FIN:220629_0027" u="1"/>
        <s v="P.3.10.0:220602_0039" u="1"/>
        <s v="P.3.5.0:220607_0007" u="1"/>
        <s v="P.3.5.0:220607_0017" u="1"/>
        <s v="P.3.5.0:220607_0027" u="1"/>
        <s v="P.3.9.0:220614_0002" u="1"/>
        <s v="C.1.1.0:220630_0109" u="1"/>
        <s v="P.3.5.0:220607_0037" u="1"/>
        <s v="P.3.9.0:220614_0012" u="1"/>
        <s v="P.3.9.0:220614_0022" u="1"/>
        <s v="P.3.9.0:220614_0032" u="1"/>
        <s v="P.3.9.0:220614_0042" u="1"/>
        <s v="FIN:220627_0038" u="1"/>
        <s v="FIN:220629_0028" u="1"/>
        <s v="STG:220602_0010" u="1"/>
        <s v="P.3.9.0:220614_0052" u="1"/>
        <s v="P.3.9.0:220614_0062" u="1"/>
        <s v="P.3.10.0:220607_0019" u="1"/>
        <s v="P.3.10.0:220609_0009" u="1"/>
        <s v="P.3.10.0:220701_0041" u="1"/>
        <s v="P.3.9.0:220614_0072" u="1"/>
        <s v="P.3.9.0:220614_0082" u="1"/>
        <s v="P.3.9.0:220614_0092" u="1"/>
        <s v="C.4.3.0: 財務分析:220622_0038" u="1"/>
        <s v="C.4.3.0: 財務分析:220628_0008" u="1"/>
        <s v="PNC:221022_0040" u="1"/>
        <s v="FIN:220627_0039" u="1"/>
        <s v="FIN:220629_0029" u="1"/>
        <s v="STG:220602_0011" u="1"/>
        <s v="P.3.5.0:220607_0008" u="1"/>
        <s v="PNC:221022_0041" u="1"/>
        <s v="P.3.5.0:220607_0018" u="1"/>
        <s v="P.3.5.0:220607_0028" u="1"/>
        <s v="P.3.9.0:220614_0003" u="1"/>
        <s v="P.3.5.0:220607_0038" u="1"/>
        <s v="P.3.9.0:220614_0013" u="1"/>
        <s v="P.3.9.0:220614_0023" u="1"/>
        <s v="P.3.9.0:220614_0033" u="1"/>
        <s v="P.3.9.0:220614_0043" u="1"/>
        <s v="STG:220602_0012" u="1"/>
        <s v="P.3.9.0:220614_0053" u="1"/>
        <s v="P.3.9.0:220614_0063" u="1"/>
        <s v="P.3.9.0:220614_0073" u="1"/>
        <s v="P.3.9.0:220614_0083" u="1"/>
        <s v="P.3.9.0:220614_0093" u="1"/>
        <s v="C.4.3.0: 財務分析:220630_0048" u="1"/>
        <s v="PNC:221022_0042" u="1"/>
        <s v="C.1.1.0:220610_0003" u="1"/>
        <s v="C.1.1.0:220610_0013" u="1"/>
        <s v="C.1.1.0:220610_0023" u="1"/>
        <s v="STG:220602_0013" u="1"/>
        <s v="C.1.1.0:220610_0033" u="1"/>
        <s v="C.1.1.0:220610_0043" u="1"/>
        <s v="C.1.1.0:220610_0053" u="1"/>
        <s v="C.1.1.0:220610_0063" u="1"/>
        <s v="C.1.1.0:220610_0073" u="1"/>
        <s v="C.1.1.0:220610_0083" u="1"/>
        <s v="C.4.3.0: 財務分析:220614_0062" u="1"/>
        <s v="C.4.3.0: 財務分析:220616_0052" u="1"/>
        <s v="C.1.1.0:220610_0093" u="1"/>
        <s v="P.3.5.0:220607_0009" u="1"/>
        <s v="PNC:221022_0043" u="1"/>
        <s v="P.3.5.0:220607_0019" u="1"/>
        <s v="P.3.5.0:220607_0029" u="1"/>
        <s v="STG:220602_0014" u="1"/>
        <s v="PNC:221022_0044" u="1"/>
        <s v="C.4.3.0: 財務分析:221101_0004" u="1"/>
        <s v="C.1.1.0:220610_0004" u="1"/>
        <s v="C.1.1.0:220610_0014" u="1"/>
        <s v="C.1.1.0:220610_0024" u="1"/>
        <s v="C.1.1.0:220610_0034" u="1"/>
        <s v="C.1.1.0:220610_0044" u="1"/>
        <s v="C.1.1.0:220610_0054" u="1"/>
        <s v="C.1.1.0:220610_0064" u="1"/>
        <s v="C.1.1.0:220610_0074" u="1"/>
        <s v="C.1.1.0:220610_0084" u="1"/>
        <s v="C.4.3.0: 財務分析:220628_0042" u="1"/>
        <s v="C.1.1.0:220610_0094" u="1"/>
        <s v="PNC:221022_0045" u="1"/>
        <s v="P.3.10.0:221022_0007" u="1"/>
        <s v="PNC:221101_0063" u="1"/>
        <s v="PNC:221022_0046" u="1"/>
        <s v="C.1.1.0:220610_0005" u="1"/>
        <s v="P.3.10.0:221101_0006" u="1"/>
        <s v="C.1.1.0:220610_0015" u="1"/>
        <s v="C.1.1.0:220610_0025" u="1"/>
        <s v="C.1.1.0:220610_0035" u="1"/>
        <s v="C.1.1.0:220610_0045" u="1"/>
        <s v="C.1.1.0:220610_0055" u="1"/>
        <s v="C.1.1.0:220610_0065" u="1"/>
        <s v="C.1.1.0:220610_0075" u="1"/>
        <s v="C.1.1.0:220610_0085" u="1"/>
        <s v="C.1.1.0:220610_0095" u="1"/>
        <s v="PNC:221101_0064" u="1"/>
        <s v="PNC:221022_0047" u="1"/>
        <s v="P.3.10.0:221022_0017" u="1"/>
        <s v="PNC:221101_0065" u="1"/>
        <s v="PNC:221022_0048" u="1"/>
        <s v="C.1.1.0:220610_0006" u="1"/>
        <s v="P.3.10.0:221101_0016" u="1"/>
        <s v="C.1.1.0:220610_0016" u="1"/>
        <s v="C.1.1.0:220610_0026" u="1"/>
        <s v="C.1.1.0:220610_0036" u="1"/>
        <s v="C.1.1.0:220610_0046" u="1"/>
        <s v="C.1.1.0:220610_0056" u="1"/>
        <s v="C.4.2.0: 生產力:221101_0009" u="1"/>
        <s v="C.1.1.0:220610_0066" u="1"/>
        <s v="C.1.1.0:220610_0076" u="1"/>
        <s v="C.1.1.0:220610_0086" u="1"/>
        <s v="C.1.1.0:220610_0096" u="1"/>
        <s v="PNC:221101_0066" u="1"/>
        <s v="PNC:221022_0049" u="1"/>
        <s v="P.3.10.0:221022_0027" u="1"/>
        <s v="PNC:221101_0067" u="1"/>
        <s v="C.1.1.0:220610_0007" u="1"/>
        <s v="P.3.10.0:221101_0026" u="1"/>
        <s v="C.4.3.0: 財務分析:220616_0066" u="1"/>
        <s v="C.1.1.0:220610_0017" u="1"/>
        <s v="C.1.1.0:220610_0027" u="1"/>
        <s v="C.1.1.0:220610_0037" u="1"/>
        <s v="C.1.1.0:220610_0047" u="1"/>
        <s v="C.1.1.0:220610_0057" u="1"/>
        <s v="C.1.1.0:220610_0067" u="1"/>
        <s v="C.1.1.0:220610_0077" u="1"/>
        <s v="C.1.1.0:220610_0087" u="1"/>
        <s v="C.1.1.0:220610_0097" u="1"/>
        <s v="PNC:221101_0068" u="1"/>
        <s v="C.4.3.0: 財務分析:221101_0018" u="1"/>
        <s v="C.4.3.0: 財務分析:221022_0006" u="1"/>
        <s v="P.3.10.0:221022_0037" u="1"/>
        <s v="PNC:221101_0069" u="1"/>
        <s v="C.1.1.0:220610_0008" u="1"/>
        <s v="P.3.10.0:221101_0036" u="1"/>
        <s v="C.4.3.0: 財務分析:220628_0056" u="1"/>
        <s v="C.1.1.0:220610_0018" u="1"/>
        <s v="C.1.1.0:220610_0028" u="1"/>
        <s v="C.1.1.0:220610_0038" u="1"/>
        <s v="C.1.1.0:220610_0048" u="1"/>
        <s v="C.1.1.0:220610_0058" u="1"/>
        <s v="C.1.1.0:220610_0068" u="1"/>
        <s v="C.1.1.0:220610_0078" u="1"/>
        <s v="C.1.1.0:220610_0088" u="1"/>
        <s v="C.1.1.0:220610_0098" u="1"/>
        <s v="P.3.10.0:221029_0007" u="1"/>
        <s v="C.1.1.0:220627_0106" u="1"/>
        <s v="P.3.10.0:221022_0047" u="1"/>
        <s v="C.1.1.0:220610_0009" u="1"/>
        <s v="P.3.10.0:221101_0046" u="1"/>
        <s v="C.1.1.0:220610_0019" u="1"/>
        <s v="C.1.1.0:220610_0029" u="1"/>
        <s v="STG:220614_0020" u="1"/>
        <s v="STG:220616_0010" u="1"/>
        <s v="C.1.1.0:220610_0039" u="1"/>
        <s v="C.1.1.0:220610_0049" u="1"/>
        <s v="C.1.1.0:220610_0059" u="1"/>
        <s v="C.1.1.0:220610_0069" u="1"/>
        <s v="C.4.3.0: 財務分析:220701_0021" u="1"/>
        <s v="C.1.1.0:220610_0079" u="1"/>
        <s v="C.1.1.0:220610_0089" u="1"/>
        <s v="C.1.1.0:220610_0099" u="1"/>
        <s v="P.3.10.0:221029_0017" u="1"/>
        <s v="C.1.1.0:220627_0107" u="1"/>
        <s v="STG:220614_0021" u="1"/>
        <s v="STG:220616_0011" u="1"/>
        <s v="P.3.10.0:221022_0057" u="1"/>
        <s v="P.3.10.0:221101_0056" u="1"/>
        <s v="STG:220614_0022" u="1"/>
        <s v="STG:220616_0012" u="1"/>
        <s v="C.4.3.0: 財務分析:220615_0001" u="1"/>
        <s v="C.4.3.0: 財務分析:221101_0052" u="1"/>
        <s v="P.3.10.0:221029_0027" u="1"/>
        <s v="C.4.3.0: 財務分析:221022_0040" u="1"/>
        <s v="C.1.1.0:220627_0108" u="1"/>
        <s v="STG:220614_0023" u="1"/>
        <s v="STG:220616_0013" u="1"/>
        <s v="P.3.10.0:221022_0067" u="1"/>
        <s v="P.3.10.0:221101_0066" u="1"/>
        <s v="STG:220614_0024" u="1"/>
        <s v="STG:220616_0014" u="1"/>
        <s v="P.3.10.0:221029_0037" u="1"/>
        <s v="C.1.1.0:220627_0109" u="1"/>
        <s v="STG:220614_0025" u="1"/>
        <s v="STG:220616_0015" u="1"/>
        <s v="STG:221101_0010" u="1"/>
        <s v="P.3.10.0:221022_0077" u="1"/>
        <s v="QAM:221022_0060" u="1"/>
        <s v="P.3.10.0:221101_0076" u="1"/>
        <s v="C.1.1.0:221029_0072" u="1"/>
        <s v="STG:220614_0026" u="1"/>
        <s v="STG:220616_0016" u="1"/>
        <s v="C.1.1.0:221029_0082" u="1"/>
        <s v="C.1.1.0:221029_0092" u="1"/>
        <s v="STG:221101_0011" u="1"/>
        <s v="P.3.10.0:221029_0047" u="1"/>
        <s v="QAM:221022_0061" u="1"/>
        <s v="STG:220614_0027" u="1"/>
        <s v="STG:220616_0017" u="1"/>
        <s v="FIN:220602_0010" u="1"/>
        <s v="STG:221101_0012" u="1"/>
        <s v="C.1.1.0:221029_0003" u="1"/>
        <s v="P.3.10.0:221022_0087" u="1"/>
        <s v="C.1.1.0:221029_0013" u="1"/>
        <s v="C.1.1.0:221029_0023" u="1"/>
        <s v="C.4.3.0: 財務分析:220607_0005" u="1"/>
        <s v="QAM:221022_0062" u="1"/>
        <s v="C.1.1.0:221029_0033" u="1"/>
        <s v="C.4.3.0: 財務分析:220701_0035" u="1"/>
        <s v="C.1.1.0:221029_0043" u="1"/>
        <s v="C.1.1.0:221029_0053" u="1"/>
        <s v="P.3.10.0:221101_0086" u="1"/>
        <s v="C.1.1.0:221029_0063" u="1"/>
        <s v="C.1.1.0:221029_0073" u="1"/>
        <s v="STG:220614_0028" u="1"/>
        <s v="STG:220616_0018" u="1"/>
        <s v="C.1.1.0:221029_0083" u="1"/>
        <s v="C.1.1.0:221029_0093" u="1"/>
        <s v="FIN:220602_0011" u="1"/>
        <s v="STG:221101_0013" u="1"/>
        <s v="P.3.10.0:221029_0057" u="1"/>
        <s v="QAM:221022_0063" u="1"/>
        <s v="FIN:220602_0012" u="1"/>
        <s v="STG:221101_0014" u="1"/>
        <s v="C.1.1.0:221029_0004" u="1"/>
        <s v="C.1.1.0:221029_0014" u="1"/>
        <s v="C.1.1.0:221029_0024" u="1"/>
        <s v="C.4.3.0: 財務分析:220615_0015" u="1"/>
        <s v="QAM:221022_0064" u="1"/>
        <s v="C.1.1.0:221029_0034" u="1"/>
        <s v="C.1.1.0:221029_0044" u="1"/>
        <s v="C.1.1.0:221029_0054" u="1"/>
        <s v="C.4.3.0: 財務分析:221101_0066" u="1"/>
        <s v="C.1.1.0:221029_0064" u="1"/>
        <s v="STG:220609_0030" u="1"/>
        <s v="C.1.1.0:221029_0074" u="1"/>
        <s v="C.1.1.0:221029_0084" u="1"/>
        <s v="C.4.3.0: 財務分析:221022_0054" u="1"/>
        <s v="C.1.1.0:221029_0094" u="1"/>
        <s v="FIN:220602_0013" u="1"/>
        <s v="STG:221101_0015" u="1"/>
        <s v="P.3.10.0:221029_0067" u="1"/>
        <s v="P.2.1.0:220628_0100" u="1"/>
        <s v="P.2.1.0:220628_0110" u="1"/>
        <s v="QAM:221022_0065" u="1"/>
        <s v="P.2.1.0:220628_0120" u="1"/>
        <s v="P.2.1.0:220628_0130" u="1"/>
        <s v="P.3.9.0:220628_0010" u="1"/>
        <s v="P.2.1.0:220628_0140" u="1"/>
        <s v="P.3.9.0:220628_0020" u="1"/>
        <s v="P.2.1.0:220628_0150" u="1"/>
        <s v="P.3.9.0:220628_0030" u="1"/>
        <s v="STG:220609_0031" u="1"/>
        <s v="P.2.1.0:220628_0160" u="1"/>
        <s v="P.3.9.0:220628_0040" u="1"/>
        <s v="P.2.1.0:220628_0170" u="1"/>
        <s v="P.3.9.0:220628_0050" u="1"/>
        <s v="P.2.1.0:220628_0180" u="1"/>
        <s v="P.3.9.0:220628_0060" u="1"/>
        <s v="P.3.9.0:220628_0070" u="1"/>
        <s v="P.3.9.0:220628_0080" u="1"/>
        <s v="FIN:220602_0014" u="1"/>
        <s v="P.3.9.0:220628_0090" u="1"/>
        <s v="C.4.2.0: 生產力:221022_0001" u="1"/>
        <s v="STG:221101_0016" u="1"/>
        <s v="C.1.1.0:221029_0005" u="1"/>
        <s v="C.1.1.0:221029_0015" u="1"/>
        <s v="C.1.1.0:221029_0025" u="1"/>
        <s v="C.4.3.0: 財務分析:220627_0005" u="1"/>
        <s v="QAM:221022_0066" u="1"/>
        <s v="C.1.1.0:221029_0035" u="1"/>
        <s v="C.1.1.0:221029_0045" u="1"/>
        <s v="C.1.1.0:221029_0055" u="1"/>
        <s v="C.1.1.0:221029_0065" u="1"/>
        <s v="C.1.1.0:221029_0075" u="1"/>
        <s v="C.1.1.0:221029_0085" u="1"/>
        <s v="C.1.1.0:221029_0095" u="1"/>
        <s v="FIN:220602_0015" u="1"/>
        <s v="STG:221101_0017" u="1"/>
        <s v="P.3.10.0:221029_0077" u="1"/>
        <s v="QAM:221022_0067" u="1"/>
        <s v="P.3.9.0:220628_0001" u="1"/>
        <s v="P.3.9.0:220628_0011" u="1"/>
        <s v="P.3.9.0:220628_0021" u="1"/>
        <s v="P.3.9.0:220628_0031" u="1"/>
        <s v="P.3.9.0:220628_0041" u="1"/>
        <s v="P.3.9.1:220628_0001" u="1"/>
        <s v="P.3.9.0:220628_0051" u="1"/>
        <s v="P.3.9.0:220628_0061" u="1"/>
        <s v="P.3.9.0:220628_0071" u="1"/>
        <s v="P.3.9.0:220628_0081" u="1"/>
        <s v="P.3.9.2:220628_0001" u="1"/>
        <s v="FIN:220602_0016" u="1"/>
        <s v="P.3.9.0:220628_0091" u="1"/>
        <s v="STG:221101_0018" u="1"/>
        <s v="C.1.1.0:221029_0006" u="1"/>
        <s v="C.1.1.0:221029_0016" u="1"/>
        <s v="C.1.1.0:221029_0026" u="1"/>
        <s v="QAM:221022_0068" u="1"/>
        <s v="C.1.1.0:221029_0036" u="1"/>
        <s v="C.1.1.0:221029_0046" u="1"/>
        <s v="C.1.1.0:221029_0056" u="1"/>
        <s v="C.1.1.0:221029_0066" u="1"/>
        <s v="C.1.1.0:221029_0076" u="1"/>
        <s v="C.1.1.0:221029_0086" u="1"/>
        <s v="C.1.1.0:221029_0096" u="1"/>
        <s v="FIN:220602_0017" u="1"/>
        <s v="STG:221101_0019" u="1"/>
        <s v="P.3.10.0:221029_0087" u="1"/>
        <s v="QAM:221022_0069" u="1"/>
        <s v="P.3.9.0:220628_0002" u="1"/>
        <s v="P.3.13.0:220701_0003" u="1"/>
        <s v="P.3.9.0:220628_0012" u="1"/>
        <s v="P.3.13.0:220701_0103" u="1"/>
        <s v="P.3.9.0:220628_0022" u="1"/>
        <s v="P.3.9.0:220628_0032" u="1"/>
        <s v="P.3.9.0:220628_0042" u="1"/>
        <s v="STG:220628_0020" u="1"/>
        <s v="P.3.9.0:220628_0052" u="1"/>
        <s v="P.3.9.0:220628_0062" u="1"/>
        <s v="P.3.9.0:220628_0072" u="1"/>
        <s v="C.4.3.0: 財務分析:220607_0019" u="1"/>
        <s v="C.4.3.0: 財務分析:220609_0009" u="1"/>
        <s v="P.3.9.0:220628_0082" u="1"/>
        <s v="C.4.3.0: 財務分析:220701_0049" u="1"/>
        <s v="FIN:220602_0018" u="1"/>
        <s v="P.3.9.0:220628_0092" u="1"/>
        <s v="C.4.2.0: 生產力:221022_0011" u="1"/>
        <s v="C.1.1.0:221029_0007" u="1"/>
        <s v="C.1.1.0:221029_0017" u="1"/>
        <s v="C.1.1.0:221029_0027" u="1"/>
        <s v="C.1.1.0:221029_0037" u="1"/>
        <s v="C.1.1.0:221029_0047" u="1"/>
        <s v="C.1.1.0:221029_0057" u="1"/>
        <s v="C.1.1.0:221029_0067" u="1"/>
        <s v="C.1.1.0:221029_0077" u="1"/>
        <s v="STG:220628_0021" u="1"/>
        <s v="C.1.1.0:221029_0087" u="1"/>
        <s v="C.1.1.0:221029_0097" u="1"/>
        <s v="FIN:220602_0019" u="1"/>
        <s v="P.3.9.0:220628_0003" u="1"/>
        <s v="P.3.13.0:220701_0013" u="1"/>
        <s v="P.3.9.0:220628_0013" u="1"/>
        <s v="P.3.9.0:220628_0023" u="1"/>
        <s v="P.3.9.0:220628_0033" u="1"/>
        <s v="P.3.9.0:220628_0043" u="1"/>
        <s v="STG:220628_0022" u="1"/>
        <s v="P.3.9.0:220628_0053" u="1"/>
        <s v="P.3.9.0:220628_0063" u="1"/>
        <s v="P.3.9.0:220628_0073" u="1"/>
        <s v="C.4.3.0: 財務分析:220615_0029" u="1"/>
        <s v="P.3.9.0:220628_0083" u="1"/>
        <s v="P.3.9.0:220628_0093" u="1"/>
        <s v="C.1.1.0:221029_0008" u="1"/>
        <s v="C.4.3.0: 財務分析:221022_0068" u="1"/>
        <s v="C.1.1.0:221029_0018" u="1"/>
        <s v="C.1.1.0:221029_0028" u="1"/>
        <s v="C.1.1.0:221029_0038" u="1"/>
        <s v="C.1.1.0:221029_0048" u="1"/>
        <s v="C.1.1.0:221029_0058" u="1"/>
        <s v="C.1.1.0:221029_0068" u="1"/>
        <s v="C.1.1.0:221029_0078" u="1"/>
        <s v="STG:220628_0023" u="1"/>
        <s v="C.1.1.0:221029_0088" u="1"/>
        <s v="C.1.1.0:221029_0098" u="1"/>
        <s v="P.2.2.0:220629_0100" u="1"/>
        <s v="P.2.2.0:220629_0110" u="1"/>
        <s v="P.2.2.0:220629_0120" u="1"/>
        <s v="P.3.13.0:220607_0070" u="1"/>
        <s v="P.3.13.0:220609_0060" u="1"/>
        <s v="P.3.9.0:220628_0004" u="1"/>
        <s v="P.3.13.0:220701_0023" u="1"/>
        <s v="P.3.9.0:220628_0014" u="1"/>
        <s v="P.3.9.0:220628_0024" u="1"/>
        <s v="P.3.9.0:220628_0034" u="1"/>
        <s v="P.3.9.0:220628_0044" u="1"/>
        <s v="STG:220628_0024" u="1"/>
        <s v="P.3.9.0:220628_0054" u="1"/>
        <s v="P.3.9.0:220628_0064" u="1"/>
        <s v="P.3.9.0:220628_0074" u="1"/>
        <s v="C.4.3.0: 財務分析:220627_0019" u="1"/>
        <s v="C.4.3.0: 財務分析:220629_0009" u="1"/>
        <s v="P.3.9.0:220628_0084" u="1"/>
        <s v="P.3.9.0:220628_0094" u="1"/>
        <s v="C.1.1.0:221029_0009" u="1"/>
        <s v="C.1.1.0:221029_0019" u="1"/>
        <s v="C.1.1.0:221029_0029" u="1"/>
        <s v="C.1.1.0:221029_0039" u="1"/>
        <s v="C.1.1.0:221029_0049" u="1"/>
        <s v="C.1.1.0:221029_0059" u="1"/>
        <s v="C.1.1.0:221029_0069" u="1"/>
        <s v="C.4.3.0: 財務分析:221101_0003" u="1"/>
        <s v="C.1.1.0:221029_0079" u="1"/>
        <s v="STG:220628_0025" u="1"/>
        <s v="C.1.1.0:221029_0089" u="1"/>
        <s v="C.1.1.0:221029_0099" u="1"/>
        <s v="P.2.2.0:220629_0101" u="1"/>
        <s v="P.2.2.0:220629_0111" u="1"/>
        <s v="P.2.2.0:220629_0121" u="1"/>
        <s v="C.4.3.0: 財務分析:220607_0053" u="1"/>
        <s v="C.4.3.0: 財務分析:220609_0043" u="1"/>
        <s v="P.3.13.0:220607_0080" u="1"/>
        <s v="P.3.13.0:220609_0070" u="1"/>
        <s v="P.3.9.0:220628_0005" u="1"/>
        <s v="P.3.13.0:220701_0033" u="1"/>
        <s v="P.3.9.0:220628_0015" u="1"/>
        <s v="P.3.9.0:220628_0025" u="1"/>
        <s v="P.3.9.0:220628_0035" u="1"/>
        <s v="P.3.9.0:220628_0045" u="1"/>
        <s v="STG:220628_0026" u="1"/>
        <s v="P.3.9.0:220628_0055" u="1"/>
        <s v="P.3.9.0:220628_0065" u="1"/>
        <s v="P.3.9.0:220628_0075" u="1"/>
        <s v="P.3.9.0:220628_0085" u="1"/>
        <s v="P.3.9.0:220628_0095" u="1"/>
        <s v="STG:220628_0027" u="1"/>
        <s v="P.2.2.0:220629_0102" u="1"/>
        <s v="P.2.2.0:220629_0112" u="1"/>
        <s v="P.2.2.0:220629_0122" u="1"/>
        <s v="C.4.3.0: 財務分析:220615_0063" u="1"/>
        <s v="FIN:220610_0040" u="1"/>
        <s v="FIN:220614_0020" u="1"/>
        <s v="FIN:220616_0010" u="1"/>
        <s v="P.3.13.0:220607_0090" u="1"/>
        <s v="P.3.13.0:220609_0080" u="1"/>
        <s v="C.4.2.0: 生產力:220614_0017" u="1"/>
        <s v="C.4.2.0: 生產力:220616_0007" u="1"/>
        <s v="P.3.9.0:220628_0006" u="1"/>
        <s v="P.3.9.0:220628_0016" u="1"/>
        <s v="P.3.9.0:220628_0026" u="1"/>
        <s v="P.3.9.0:220628_0036" u="1"/>
        <s v="P.3.9.0:220628_0046" u="1"/>
        <s v="STG:220628_0028" u="1"/>
        <s v="P.3.9.0:220628_0056" u="1"/>
        <s v="P.3.9.0:220628_0066" u="1"/>
        <s v="P.3.9.0:220628_0076" u="1"/>
        <s v="P.3.9.0:220628_0086" u="1"/>
        <s v="FIN:220610_0041" u="1"/>
        <s v="FIN:220614_0021" u="1"/>
        <s v="FIN:220616_0011" u="1"/>
        <s v="P.3.9.0:220628_0096" u="1"/>
        <s v="STG:220628_0029" u="1"/>
        <s v="C.4.3.0: 財務分析:220627_0053" u="1"/>
        <s v="C.4.3.0: 財務分析:220629_0043" u="1"/>
        <s v="FIN:220610_0042" u="1"/>
        <s v="FIN:220614_0022" u="1"/>
        <s v="FIN:220616_0012" u="1"/>
        <s v="C.4.2.0: 生產力:220607_0007" u="1"/>
        <s v="P.3.13.0:220609_0090" u="1"/>
        <s v="C.4.2.0: 生產力:220615_0017" u="1"/>
        <s v="C.4.2.0: 生產力:220627_0007" u="1"/>
        <s v="P.3.9.0:220628_0007" u="1"/>
        <s v="P.3.9.0:220628_0017" u="1"/>
        <s v="P.3.9.0:220628_0027" u="1"/>
        <s v="PNC:221101_0001" u="1"/>
        <s v="P.3.9.0:220628_0037" u="1"/>
        <s v="P.3.9.0:220628_0047" u="1"/>
        <s v="P.3.9.0:220628_0057" u="1"/>
        <s v="P.3.9.0:220628_0067" u="1"/>
        <s v="P.3.9.0:220628_0077" u="1"/>
        <s v="P.3.9.0:220628_0087" u="1"/>
        <s v="FIN:220610_0043" u="1"/>
        <s v="FIN:220614_0023" u="1"/>
        <s v="FIN:220616_0013" u="1"/>
        <s v="P.3.9.0:220628_0097" u="1"/>
        <s v="C.4.2.0: 生產力:221029_0001" u="1"/>
        <s v="PNC:221101_0002" u="1"/>
        <s v="FIN:220610_0044" u="1"/>
        <s v="FIN:220614_0024" u="1"/>
        <s v="FIN:220616_0014" u="1"/>
        <s v="C.4.2.0: 生產力:220616_0017" u="1"/>
        <s v="C.4.2.0: 生產力:220628_0007" u="1"/>
        <s v="PNC:221101_0003" u="1"/>
        <s v="FIN:220610_0045" u="1"/>
        <s v="FIN:220614_0025" u="1"/>
        <s v="FIN:220616_0015" u="1"/>
        <s v="C.4.3.0: 財務分析:221101_0017" u="1"/>
        <s v="STG:221029_0010" u="1"/>
        <s v="C.4.3.0: 財務分析:220607_0067" u="1"/>
        <s v="C.4.3.0: 財務分析:220609_0057" u="1"/>
        <s v="FIN:221101_0010" u="1"/>
        <s v="PNC:221101_0004" u="1"/>
        <s v="P.3.13.0:220615_0092" u="1"/>
        <s v="FIN:220610_0046" u="1"/>
        <s v="FIN:220614_0026" u="1"/>
        <s v="FIN:220616_0016" u="1"/>
        <s v="C.4.2.0: 生產力:220607_0017" u="1"/>
        <s v="C.4.2.0: 生產力:220609_0007" u="1"/>
        <s v="C.4.2.0: 生產力:220627_0017" u="1"/>
        <s v="C.4.2.0: 生產力:220629_0007" u="1"/>
        <s v="STG:221029_0011" u="1"/>
        <s v="FIN:221101_0011" u="1"/>
        <s v="PNC:221101_0005" u="1"/>
        <s v="P.3.13.0:220616_0092" u="1"/>
        <s v="FIN:220610_0047" u="1"/>
        <s v="FIN:220614_0027" u="1"/>
        <s v="FIN:220616_0017" u="1"/>
        <s v="STG:221029_0012" u="1"/>
        <s v="FIN:221101_0012" u="1"/>
        <s v="PNC:221101_0006" u="1"/>
        <s v="FIN:220610_0048" u="1"/>
        <s v="FIN:220614_0028" u="1"/>
        <s v="FIN:220616_0018" u="1"/>
        <s v="C.4.2.0: 生產力:220628_0017" u="1"/>
        <s v="STG:221029_0013" u="1"/>
        <s v="FIN:221101_0013" u="1"/>
        <s v="PNC:221101_0007" u="1"/>
        <s v="FIN:220610_0049" u="1"/>
        <s v="FIN:220614_0029" u="1"/>
        <s v="FIN:220616_0019" u="1"/>
        <s v="P.3.10.0:220610_0001" u="1"/>
        <s v="STG:221029_0014" u="1"/>
        <s v="C.4.3.0: 財務分析:220627_0067" u="1"/>
        <s v="C.4.3.0: 財務分析:220629_0057" u="1"/>
        <s v="FIN:221101_0014" u="1"/>
        <s v="PNC:221101_0008" u="1"/>
        <s v="C.4.2.0: 生產力:220609_0017" u="1"/>
        <s v="C.4.2.0: 生產力:220629_0017" u="1"/>
        <s v="C.4.3.0: 財務分析:221101_0051" u="1"/>
        <s v="STG:221029_0015" u="1"/>
        <s v="FIN:221101_0015" u="1"/>
        <s v="PNC:221101_0009" u="1"/>
        <s v="P.2.2.0:220609_0010" u="1"/>
        <s v="P.2.2.0:220609_0020" u="1"/>
        <s v="P.3.10.0:220610_0011" u="1"/>
        <s v="P.2.2.0:220609_0030" u="1"/>
        <s v="P.2.2.0:220609_0040" u="1"/>
        <s v="P.2.2.0:220609_0050" u="1"/>
        <s v="STG:221029_0016" u="1"/>
        <s v="P.2.2.0:220609_0060" u="1"/>
        <s v="P.2.2.0:220609_0070" u="1"/>
        <s v="P.2.2.0:220609_0080" u="1"/>
        <s v="P.2.2.0:220609_0090" u="1"/>
        <s v="FIN:221101_0016" u="1"/>
        <s v="C.4.3.0: 財務分析:220602_0022" u="1"/>
        <s v="STG:221029_0017" u="1"/>
        <s v="FIN:221101_0017" u="1"/>
        <s v="P.2.2.0:220609_0001" u="1"/>
        <s v="P.2.2.0:220609_0011" u="1"/>
        <s v="P.2.2.0:220609_0021" u="1"/>
        <s v="P.3.10.0:220610_0021" u="1"/>
        <s v="P.3.10.0:220614_0001" u="1"/>
        <s v="P.2.2.0:220609_0031" u="1"/>
        <s v="P.2.2.0:220609_0041" u="1"/>
        <s v="P.2.2.0:220609_0051" u="1"/>
        <s v="STG:221029_0018" u="1"/>
        <s v="P.2.2.0:220609_0061" u="1"/>
        <s v="P.2.2.0:220609_0071" u="1"/>
        <s v="P.2.2.0:220609_0081" u="1"/>
        <s v="P.2.2.0:220609_0091" u="1"/>
        <s v="FIN:221101_0018" u="1"/>
        <s v="P.3.5.0:220615_0010" u="1"/>
        <s v="P.3.5.0:220615_0020" u="1"/>
        <s v="C.4.3.0: 財務分析:220610_0032" u="1"/>
        <s v="C.4.3.0: 財務分析:220614_0012" u="1"/>
        <s v="C.4.3.0: 財務分析:220616_0002" u="1"/>
        <s v="P.3.5.0:220615_0030" u="1"/>
        <s v="P.3.5.0:220615_0040" u="1"/>
        <s v="P.3.10.0:220615_0001" u="1"/>
        <s v="P.3.10.0:220615_0101" u="1"/>
        <s v="C.4.3.0: 財務分析:221029_0011" u="1"/>
        <s v="STG:221029_0019" u="1"/>
        <s v="FIN:221101_0019" u="1"/>
        <s v="P.2.2.0:220609_0002" u="1"/>
        <s v="P.2.2.0:220609_0012" u="1"/>
        <s v="FIN:220622_0050" u="1"/>
        <s v="FIN:220628_0020" u="1"/>
        <s v="P.2.2.0:220609_0022" u="1"/>
        <s v="P.3.10.0:220610_0031" u="1"/>
        <s v="P.3.10.0:220614_0011" u="1"/>
        <s v="P.3.10.0:220616_0001" u="1"/>
        <s v="P.2.2.0:220609_0032" u="1"/>
        <s v="P.2.2.0:220609_0042" u="1"/>
        <s v="P.3.13.0:220627_0094" u="1"/>
        <s v="P.3.13.0:220629_0084" u="1"/>
        <s v="P.2.2.0:220609_0052" u="1"/>
        <s v="P.2.2.0:220609_0062" u="1"/>
        <s v="P.2.2.0:220609_0072" u="1"/>
        <s v="P.2.2.0:220609_0082" u="1"/>
        <s v="P.2.2.0:220609_0092" u="1"/>
        <s v="P.3.5.0:220615_0001" u="1"/>
        <s v="P.3.5.0:220615_0011" u="1"/>
        <s v="P.3.5.0:220615_0021" u="1"/>
        <s v="C.4.3.0: 財務分析:220622_0022" u="1"/>
        <s v="P.3.5.0:220615_0031" u="1"/>
        <s v="P.3.5.0:220615_0041" u="1"/>
        <s v="FIN:220622_0051" u="1"/>
        <s v="FIN:220628_0021" u="1"/>
        <s v="P.3.10.0:220615_0011" u="1"/>
        <s v="P.3.10.0:220615_0111" u="1"/>
        <s v="P.3.13.0:220628_0094" u="1"/>
        <s v="P.2.2.0:220609_0003" u="1"/>
        <s v="P.2.2.0:220609_0013" u="1"/>
        <s v="FIN:220622_0052" u="1"/>
        <s v="FIN:220628_0022" u="1"/>
        <s v="P.2.2.0:220609_0023" u="1"/>
        <s v="P.3.10.0:220610_0041" u="1"/>
        <s v="P.3.10.0:220614_0021" u="1"/>
        <s v="P.3.10.0:220616_0011" u="1"/>
        <s v="P.2.2.0:220609_0033" u="1"/>
        <s v="P.2.2.0:220609_0043" u="1"/>
        <s v="P.3.13.0:220629_0094" u="1"/>
        <s v="P.2.2.0:220609_0053" u="1"/>
        <s v="P.2.2.0:220609_0063" u="1"/>
        <s v="P.2.2.0:220609_0073" u="1"/>
        <s v="P.2.2.0:220609_0083" u="1"/>
        <s v="P.2.2.0:220609_0093" u="1"/>
        <s v="P.3.5.0:220615_0002" u="1"/>
        <s v="P.3.5.0:220615_0012" u="1"/>
        <s v="C.4.3.0: 財務分析:221101_0065" u="1"/>
        <s v="P.3.5.0:220615_0022" u="1"/>
        <s v="C.4.3.0: 財務分析:220630_0032" u="1"/>
        <s v="P.3.5.0:220615_0032" u="1"/>
        <s v="P.3.5.0:220615_0042" u="1"/>
        <s v="FIN:220622_0053" u="1"/>
        <s v="FIN:220628_0023" u="1"/>
        <s v="P.3.10.0:220615_0021" u="1"/>
        <s v="P.3.10.0:220615_0121" u="1"/>
        <s v="P.3.10.0:220622_0003" u="1"/>
        <s v="P.2.2.0:220609_0004" u="1"/>
        <s v="FIN:220607_0049" u="1"/>
        <s v="FIN:220609_0039" u="1"/>
        <s v="P.2.2.0:220609_0014" u="1"/>
        <s v="FIN:220622_0054" u="1"/>
        <s v="FIN:220628_0024" u="1"/>
        <s v="P.2.2.0:220609_0024" u="1"/>
        <s v="P.3.10.0:220610_0051" u="1"/>
        <s v="P.3.10.0:220614_0031" u="1"/>
        <s v="P.3.10.0:220616_0021" u="1"/>
        <s v="P.2.2.0:220609_0034" u="1"/>
        <s v="P.2.2.0:220609_0044" u="1"/>
        <s v="P.2.2.0:220609_0054" u="1"/>
        <s v="P.2.2.0:220609_0064" u="1"/>
        <s v="C.4.3.0: 財務分析:220602_0036" u="1"/>
        <s v="P.2.2.0:220609_0074" u="1"/>
        <s v="P.2.2.0:220609_0084" u="1"/>
        <s v="P.2.2.0:220609_0094" u="1"/>
        <s v="C.4.2.0: 生產力:221101_0004" u="1"/>
        <s v="P.3.5.0:220615_0003" u="1"/>
        <s v="P.3.5.0:220615_0013" u="1"/>
        <s v="P.3.5.0:220615_0023" u="1"/>
        <s v="P.3.5.0:220615_0033" u="1"/>
        <s v="P.3.5.0:220615_0043" u="1"/>
        <s v="FIN:220622_0055" u="1"/>
        <s v="FIN:220628_0025" u="1"/>
        <s v="P.3.10.0:220615_0031" u="1"/>
        <s v="P.3.10.0:220615_0131" u="1"/>
        <s v="P.3.10.0:220622_0013" u="1"/>
        <s v="P.2.2.0:220609_0005" u="1"/>
        <s v="P.2.2.0:220609_0015" u="1"/>
        <s v="FIN:220622_0056" u="1"/>
        <s v="FIN:220628_0026" u="1"/>
        <s v="P.2.2.0:220609_0025" u="1"/>
        <s v="P.3.10.0:220610_0061" u="1"/>
        <s v="P.3.10.0:220614_0041" u="1"/>
        <s v="P.3.10.0:220616_0031" u="1"/>
        <s v="P.2.2.0:220609_0035" u="1"/>
        <s v="P.2.2.0:220609_0045" u="1"/>
        <s v="P.2.2.0:220609_0055" u="1"/>
        <s v="P.2.2.0:220609_0065" u="1"/>
        <s v="C.4.3.0: 財務分析:220610_0046" u="1"/>
        <s v="C.4.3.0: 財務分析:220614_0026" u="1"/>
        <s v="C.4.3.0: 財務分析:220616_0016" u="1"/>
        <s v="P.2.2.0:220609_0075" u="1"/>
        <s v="P.2.2.0:220609_0085" u="1"/>
        <s v=" " u="1"/>
        <s v="P.2.2.0:220609_0095" u="1"/>
        <s v="P.3.5.0:220615_0004" u="1"/>
        <s v="C.4.3.0: 財務分析:221029_0025" u="1"/>
        <s v="QAM:221101_0020" u="1"/>
        <s v="P.3.5.0:220615_0014" u="1"/>
        <s v="P.3.5.0:220615_0024" u="1"/>
        <s v="P.3.5.0:220615_0034" u="1"/>
        <s v="P.3.5.0:220615_0044" u="1"/>
        <s v="FIN:220622_0057" u="1"/>
        <s v="FIN:220628_0027" u="1"/>
        <s v="P.3.10.0:220615_0041" u="1"/>
        <s v="P.3.10.0:220622_0023" u="1"/>
        <s v="QAM:221101_0021" u="1"/>
        <s v="P.2.2.0:220609_0006" u="1"/>
        <s v="P.2.2.0:220609_0016" u="1"/>
        <s v="FIN:220622_0058" u="1"/>
        <s v="FIN:220628_0028" u="1"/>
        <s v="P.2.2.0:220609_0026" u="1"/>
        <s v="P.3.10.0:220614_0051" u="1"/>
        <s v="P.3.10.0:220616_0041" u="1"/>
        <s v="P.2.2.0:220609_0036" u="1"/>
        <s v="P.2.2.0:220609_0046" u="1"/>
        <s v="P.2.2.0:220609_0056" u="1"/>
        <s v="P.2.2.0:220609_0066" u="1"/>
        <s v="C.4.3.0: 財務分析:220622_0036" u="1"/>
        <s v="C.4.3.0: 財務分析:220628_0006" u="1"/>
        <s v="P.2.2.0:220609_0076" u="1"/>
        <s v="P.2.2.0:220609_0086" u="1"/>
        <s v="P.2.2.0:220609_0096" u="1"/>
        <s v="P.3.10.0:220627_0003" u="1"/>
        <s v="C.4.2.0: 生產力:221101_0014" u="1"/>
        <s v="P.3.5.0:220615_0005" u="1"/>
        <s v="QAM:221101_0022" u="1"/>
        <s v="P.3.5.0:220615_0015" u="1"/>
        <s v="P.3.5.0:220615_0025" u="1"/>
        <s v="P.3.5.0:220615_0035" u="1"/>
        <s v="FIN:220622_0059" u="1"/>
        <s v="FIN:220628_0029" u="1"/>
        <s v="P.3.10.0:220615_0051" u="1"/>
        <s v="P.3.10.0:220630_0005" u="1"/>
        <s v="C.4.3.0: 財務分析:220602_0070" u="1"/>
        <s v="P.3.10.0:220622_0033" u="1"/>
        <s v="P.3.10.0:220628_0003" u="1"/>
        <s v="PNC:221029_0001" u="1"/>
        <s v="QAM:221101_0023" u="1"/>
        <s v="P.2.2.0:220609_0007" u="1"/>
        <s v="P.2.2.0:220609_0017" u="1"/>
        <s v="P.2.2.0:220609_0027" u="1"/>
        <s v="P.3.10.0:220614_0061" u="1"/>
        <s v="P.3.10.0:220616_0051" u="1"/>
        <s v="P.2.2.0:220609_0037" u="1"/>
        <s v="P.2.2.0:220609_0047" u="1"/>
        <s v="P.2.2.0:220609_0057" u="1"/>
        <s v="P.2.2.0:220609_0067" u="1"/>
        <s v="C.4.3.0: 財務分析:220630_0046" u="1"/>
        <s v="P.2.2.0:220609_0077" u="1"/>
        <s v="P.2.2.0:220609_0087" u="1"/>
        <s v="P.2.2.0:220609_0097" u="1"/>
        <s v="P.3.10.0:220627_0013" u="1"/>
        <s v="P.3.10.0:220629_0003" u="1"/>
        <s v="PNC:221029_0002" u="1"/>
        <s v="QAM:221101_0024" u="1"/>
        <s v="P.3.10.0:220615_0061" u="1"/>
        <s v="P.3.10.0:220630_0015" u="1"/>
        <s v="C.4.3.0: 財務分析:220614_0060" u="1"/>
        <s v="C.4.3.0: 財務分析:220616_0050" u="1"/>
        <s v="P.3.10.0:220622_0043" u="1"/>
        <s v="P.3.10.0:220628_0013" u="1"/>
        <s v="PNC:221029_0003" u="1"/>
        <s v="QAM:221101_0025" u="1"/>
        <s v="P.2.2.0:220609_0008" u="1"/>
        <s v="P.2.2.0:220609_0018" u="1"/>
        <s v="P.2.2.0:220609_0028" u="1"/>
        <s v="P.3.10.0:220616_0061" u="1"/>
        <s v="P.2.2.0:220609_0038" u="1"/>
        <s v="P.2.2.0:220609_0048" u="1"/>
        <s v="P.2.2.0:220609_0058" u="1"/>
        <s v="P.2.2.0:220609_0068" u="1"/>
        <s v="P.2.2.0:220609_0078" u="1"/>
        <s v="P.2.2.0:220609_0088" u="1"/>
        <s v="P.2.2.0:220609_0098" u="1"/>
        <s v="P.3.10.0:220627_0023" u="1"/>
        <s v="P.3.10.0:220629_0013" u="1"/>
        <s v="PNC:221029_0004" u="1"/>
        <s v="QAM:221101_0026" u="1"/>
        <s v="C.4.3.0: 財務分析:221101_0002" u="1"/>
        <s v="P.3.10.0:220615_0071" u="1"/>
        <s v="P.3.10.0:220630_0025" u="1"/>
        <s v="C.4.3.0: 財務分析:220622_0070" u="1"/>
        <s v="C.4.3.0: 財務分析:220628_0040" u="1"/>
        <s v="P.3.10.0:220622_0053" u="1"/>
        <s v="P.3.10.0:220628_0023" u="1"/>
        <s v="PNC:221029_0005" u="1"/>
        <s v="QAM:221101_0027" u="1"/>
        <s v="P.3.10.0:220701_0052" u="1"/>
        <s v="P.2.2.0:220609_0009" u="1"/>
        <s v="P.2.2.0:220609_0019" u="1"/>
        <s v="P.2.2.0:220609_0029" u="1"/>
        <s v="P.3.10.0:220616_0071" u="1"/>
        <s v="P.2.2.0:220609_0039" u="1"/>
        <s v="P.2.2.0:220609_0049" u="1"/>
        <s v="C.4.3.0: 財務分析:221029_0039" u="1"/>
        <s v="P.2.2.0:220609_0059" u="1"/>
        <s v="P.2.2.0:220609_0069" u="1"/>
        <s v="P.2.2.0:220609_0079" u="1"/>
        <s v="P.2.2.0:220609_0089" u="1"/>
        <s v="P.2.2.0:220609_0099" u="1"/>
        <s v="P.3.10.0:220627_0033" u="1"/>
        <s v="P.3.10.0:220629_0023" u="1"/>
        <s v="PNC:221029_0006" u="1"/>
        <s v="QAM:221101_0028" u="1"/>
        <s v="P.3.10.0:220630_0035" u="1"/>
        <s v="P.3.10.0:220622_0063" u="1"/>
        <s v="P.3.10.0:220628_0033" u="1"/>
        <s v="PNC:221029_0007" u="1"/>
        <s v="QAM:221101_0029" u="1"/>
        <s v="P.3.10.0:220701_0062" u="1"/>
        <s v="P.3.10.0:220627_0043" u="1"/>
        <s v="P.3.10.0:220629_0033" u="1"/>
        <s v="PNC:221029_0008" u="1"/>
        <s v="P.3.10.0:220630_0045" u="1"/>
        <s v="P.3.10.0:220622_0073" u="1"/>
        <s v="P.3.10.0:220628_0043" u="1"/>
        <s v="PNC:221029_0009" u="1"/>
        <s v="C.1.1.0:220701_0001" u="1"/>
        <s v="C.1.1.0:220701_0011" u="1"/>
        <s v="P.3.10.0:220701_0072" u="1"/>
        <s v="C.1.1.0:220701_0021" u="1"/>
        <s v="C.1.1.0:220701_0031" u="1"/>
        <s v="C.1.1.0:220701_0041" u="1"/>
        <s v="C.1.1.0:220701_0051" u="1"/>
        <s v="C.1.1.0:220701_0061" u="1"/>
        <s v="C.1.1.0:220701_0071" u="1"/>
        <s v="C.1.1.0:220701_0081" u="1"/>
        <s v="C.1.1.0:220701_0091" u="1"/>
        <s v="P.3.10.0:220627_0053" u="1"/>
        <s v="P.3.10.0:220629_0043" u="1"/>
        <s v="P.3.10.0:221101_0007" u="1"/>
        <s v="C.4.3.0: 財務分析:220616_0064" u="1"/>
        <s v="P.3.10.0:220630_0055" u="1"/>
        <s v="P.3.10.0:220628_0053" u="1"/>
        <s v="C.1.1.0:220701_0002" u="1"/>
        <s v="C.1.1.0:220701_0012" u="1"/>
        <s v="C.1.1.0:220701_0022" u="1"/>
        <s v="C.4.3.0: 財務分析:221101_0016" u="1"/>
        <s v="P.3.10.0:221101_0017" u="1"/>
      </sharedItems>
    </cacheField>
    <cacheField name="custom_LocalName" numFmtId="0">
      <sharedItems count="673">
        <s v="標準編號"/>
        <s v="負責領域"/>
        <s v="層級"/>
        <s v="中文名稱"/>
        <s v="英文名稱"/>
        <s v="別名"/>
        <s v="業務定義"/>
        <s v="業務規則"/>
        <s v="項目類型"/>
        <s v="指定同義詞"/>
        <s v="關連項目"/>
        <s v="資料安全分級"/>
        <s v="資料型別"/>
        <s v="代碼編碼規則"/>
        <s v="資料備註"/>
        <s v="標準定義部門"/>
        <s v="資料管家"/>
        <s v="技術窗口"/>
        <s v="技術備註"/>
        <s v="權威系統"/>
        <s v="資料來源"/>
        <s v="來源對應規則"/>
        <s v="特殊取值規則"/>
        <s v="參考資源"/>
        <s v="制定依據"/>
        <s v="相關標準"/>
        <s v="與相關標準關係"/>
        <s v="填表部門及人員"/>
        <s v="計算公式"/>
        <s v="統一命名"/>
        <s v="當地名稱"/>
        <s v="標準更新來源"/>
        <s v="負責BG"/>
        <s v="更新任務編號"/>
        <s v="原料成本比例" u="1"/>
        <s v="主要客戶名稱" u="1"/>
        <s v="實際與預估和董事會預估出貨量差異率" u="1"/>
        <s v="每月預估營業收入" u="1"/>
        <s v="市場確佔度" u="1"/>
        <s v="年初至今實際和目標營業收入差異率" u="1"/>
        <s v="執行中詢價細節" u="1"/>
        <s v="實際和目標營業收入達成率" u="1"/>
        <s v="人均營業利益" u="1"/>
        <s v="技術成熟度" u="1"/>
        <s v="EBO 專案預估營收" u="1"/>
        <s v="收料隸屬季別" u="1"/>
        <s v="產品直通率目標" u="1"/>
        <s v="專案收益率" u="1"/>
        <s v="年度出貨量差異率" u="1"/>
        <s v="採購金額" u="1"/>
        <s v="每月實際和目標出貨量差異" u="1"/>
        <s v="依客戶與事業部代碼呈現年初至今營業收入與出貨達成狀況" u="1"/>
        <s v="重要主階品項屬性" u="1"/>
        <s v="實際和目標出貨量差異率" u="1"/>
        <s v="累計投資額" u="1"/>
        <s v="塑膠PC年度漲跌幅" u="1"/>
        <s v="實際和預估營業收入差異率" u="1"/>
        <s v="應收周轉天數" u="1"/>
        <s v="企業英文名稱" u="1"/>
        <s v="EBO專案營收紀錄表" u="1"/>
        <s v="投資標的估值（依持股比例）" u="1"/>
        <s v="投資併購目標註記" u="1"/>
        <s v="長期借款金額" u="1"/>
        <s v="實際和董事會預估營業收入達成率" u="1"/>
        <s v="報酬率" u="1"/>
        <s v="EBO 專案進度檢查日期" u="1"/>
        <s v="失敗原因代碼" u="1"/>
        <s v="存貨周轉天數" u="1"/>
        <s v="倫敦-鎳金屬年度漲跌幅" u="1"/>
        <s v="PSG 事業處" u="1"/>
        <s v="PSG 廠區" u="1"/>
        <s v="PSG 產品系列" u="1"/>
        <s v="每月營業收入與出貨董事會預估資料" u="1"/>
        <s v="投資標的持股比例" u="1"/>
        <s v="EBO 專案里程碑紀錄日期" u="1"/>
        <s v="獨用料數量" u="1"/>
        <s v="EBO 專案" u="1"/>
        <s v="供應商績效年月" u="1"/>
        <s v="EBO 專案贊助人" u="1"/>
        <s v="年初至今實際和董事會預估營業收入差異率" u="1"/>
        <s v="廠商達交表現" u="1"/>
        <s v="整體不良數總和" u="1"/>
        <s v="實際和目標營業收入差異" u="1"/>
        <s v="累計專案銷貨收入" u="1"/>
        <s v="關鍵零件交貨紀錄 " u="1"/>
        <s v="子階成本分類" u="1"/>
        <s v="年初至今出貨目標" u="1"/>
        <s v="年初至今累積出貨量" u="1"/>
        <s v="產品事業部門名稱" u="1"/>
        <s v="不同時間區間實際營收出貨差異率資料" u="1"/>
        <s v="每月營業收入與出貨實際資料" u="1"/>
        <s v="EBO 專案檢查日期" u="1"/>
        <s v="最新每月預估營業收入" u="1"/>
        <s v="資料上傳日期" u="1"/>
        <s v="計畫專案階段開始時間" u="1"/>
        <s v="倫敦-錫金屬月度漲跌幅" u="1"/>
        <s v="版本二需求計畫類型ID" u="1"/>
        <s v="雛型設計開始年度" u="1"/>
        <s v="整體待修不良數總和" u="1"/>
        <s v="EBO階段發展時間" u="1"/>
        <s v="實際產品營收" u="1"/>
        <s v="事業群代碼" u="1"/>
        <s v="產品型態分類" u="1"/>
        <s v="站點良率目標" u="1"/>
        <s v="員工結構代碼" u="1"/>
        <s v="實際與預估營收出貨差異率和達成率資料" u="1"/>
        <s v="ROA" u="1"/>
        <s v="詢價成功細節" u="1"/>
        <s v="ROE" u="1"/>
        <s v="未結訂單數量" u="1"/>
        <s v="產品不良率明細分析" u="1"/>
        <s v="收料數量" u="1"/>
        <s v="需求計畫達成資料畫面註解" u="1"/>
        <s v="詢價狀態" u="1"/>
        <s v="每月 BS 需求預測數量" u="1"/>
        <s v="連續月紐約黃金年度漲跌幅" u="1"/>
        <s v="資產重點項目金額" u="1"/>
        <s v="年初至今營業收入目標" u="1"/>
        <s v="每月實際和預估出貨量率" u="1"/>
        <s v="各不良類型不良率" u="1"/>
        <s v="年度實際與預估和董事會預估營業收入差異率" u="1"/>
        <s v="每月專案出貨量" u="1"/>
        <s v="PSG 原物料分類" u="1"/>
        <s v="需求計畫類型ID" u="1"/>
        <s v="營業利益" u="1"/>
        <s v="PSG 客戶主檔" u="1"/>
        <s v="每月需求BS供應數量" u="1"/>
        <s v="站點良率目標對照" u="1"/>
        <s v="EBO 專案累計利潤" u="1"/>
        <s v="累計專案利益" u="1"/>
        <s v="投資可能性" u="1"/>
        <s v="年度出貨量差異" u="1"/>
        <s v="個人電腦事業群之需求計畫達成分析" u="1"/>
        <s v="EBO 專案實際毛利" u="1"/>
        <s v="平均員工人數" u="1"/>
        <s v="料號數" u="1"/>
        <s v="需求計畫達成率" u="1"/>
        <s v="專案利益率" u="1"/>
        <s v="畫面註解ID" u="1"/>
        <s v="倫敦-錫金屬季度漲跌幅" u="1"/>
        <s v="年初至今累積營業收入" u="1"/>
        <s v="EBO 專案資助比率" u="1"/>
        <s v="庫存截止日" u="1"/>
        <s v="現金及約當現金金額" u="1"/>
        <s v="CCC 相關指標量值" u="1"/>
        <s v="依產品呈現年度營業收入與出貨達成狀況" u="1"/>
        <s v="產品家族" u="1"/>
        <s v="LT FCST 裡的Shipment" u="1"/>
        <s v="生產力分析指標類別" u="1"/>
        <s v="匯率有效時間起" u="1"/>
        <s v="失敗原因內容" u="1"/>
        <s v="Buy and Sell 材料數量" u="1"/>
        <s v="產品直通率" u="1"/>
        <s v="營收出貨結帳月份" u="1"/>
        <s v="去年同期原料期貨價格" u="1"/>
        <s v="預估產品家族淨利率" u="1"/>
        <s v="每月實際和目標出貨量差異率" u="1"/>
        <s v="採購成績" u="1"/>
        <s v="產品視野" u="1"/>
        <s v="LTA MOU達交率" u="1"/>
        <s v="營業收入" u="1"/>
        <s v="原料期貨種類" u="1"/>
        <s v="LT FCST 出貨數量" u="1"/>
        <s v="負債重點項目金額" u="1"/>
        <s v="整體良率超標註解說明" u="1"/>
        <s v="原物料市場價格波動影響 " u="1"/>
        <s v="生產不良類型代碼" u="1"/>
        <s v="達交率按PartNo排名" u="1"/>
        <s v="年初至今實際和目標出貨量差異率" u="1"/>
        <s v="庫存金額" u="1"/>
        <s v="產品系列首批出貨開始日期資料" u="1"/>
        <s v="鐵礦砂 月度漲跌幅" u="1"/>
        <s v="BS分量與當月FCST差異比例" u="1"/>
        <s v="平均股東權益金額" u="1"/>
        <s v="專案階段時程資料" u="1"/>
        <s v="不良類型目標" u="1"/>
        <s v="每月實際和年度目標出貨量差異" u="1"/>
        <s v="達交率按Vendor排名" u="1"/>
        <s v="預計可能投資額(H)佔年度投資預算餘額比率" u="1"/>
        <s v="董事會預估版本日期" u="1"/>
        <s v="現金循環週期同業及事業群比較" u="1"/>
        <s v="EBO 階段備註" u="1"/>
        <s v="BS分量與當月FCST比率" u="1"/>
        <s v="EBO 專案營收計畫月" u="1"/>
        <s v="投資標的說明" u="1"/>
        <s v="每月專案材料成本" u="1"/>
        <s v="EBO 專案營收檢查日期" u="1"/>
        <s v="資產重點項目佔總資產比例" u="1"/>
        <s v="年度董事會預估營業收入" u="1"/>
        <s v="事業群" u="1"/>
        <s v="累計專案銷貨成本" u="1"/>
        <s v="平均應付帳款金額" u="1"/>
        <s v="投資預算分配季度" u="1"/>
        <s v="投資標的淨利" u="1"/>
        <s v="實際和預估出貨量差異率" u="1"/>
        <s v="EBO 專案資助開始日期" u="1"/>
        <s v="專案時程分布總覽" u="1"/>
        <s v="接單方式" u="1"/>
        <s v="存貨周轉率"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當月累計客戶採購訂單" u="1"/>
        <s v="不良類型目標對照" u="1"/>
        <s v="年度營業收入差異" u="1"/>
        <s v="A廠商達交表現" u="1"/>
        <s v="時間範圍 -&gt; 需求計畫(生產計畫)日期" u="1"/>
        <s v="連續月紐約黃金季度漲跌幅" u="1"/>
        <s v="專案每月銷售數量" u="1"/>
        <s v="周產品良率回報" u="1"/>
        <s v="每月實際和年度目標營業收入差異率" u="1"/>
        <s v="實際和預估營業收入差異" u="1"/>
        <s v="個人電腦事業群之需求計畫版本比較資料" u="1"/>
        <s v="財務會計主檔_員工結構相關" u="1"/>
        <s v="目標幣別" u="1"/>
        <s v="年初至今實際和目標營業收入差異" u="1"/>
        <s v="原物料市場價格波動訊息" u="1"/>
        <s v="最新結算月份" u="1"/>
        <s v="年度實際和預估出貨量" u="1"/>
        <s v="英業達自選料數量" u="1"/>
        <s v="供應商管理" u="1"/>
        <s v="供應商績效主檔" u="1"/>
        <s v="實際每日營業收入" u="1"/>
        <s v="報酬率同業比較" u="1"/>
        <s v="年度實際營業收入" u="1"/>
        <s v="董事會出貨目標達成率" u="1"/>
        <s v="負債重點項目佔總資產比例" u="1"/>
        <s v="MD BU2 ASUS BS分量與當月FCST 比較" u="1"/>
        <s v="每月實際和董事會預估營業收入差異率" u="1"/>
        <s v="廠區名稱" u="1"/>
        <s v="投資預算分配總表" u="1"/>
        <s v="投資主檔" u="1"/>
        <s v="應付帳款及票據金額" u="1"/>
        <s v="DOI實際天數" u="1"/>
        <s v="依產品呈現年初至今營業收入與出貨達成狀況" u="1"/>
        <s v="EBO 階段開始日期" u="1"/>
        <s v="實際銷售數量" u="1"/>
        <s v="倫敦-鋁金屬年度漲跌幅" u="1"/>
        <s v="人均產值及人均營業利益事業群比較" u="1"/>
        <s v="計畫專案階段結束時間" u="1"/>
        <s v="策略清晰度" u="1"/>
        <s v="供應商資料年月" u="1"/>
        <s v="是否獨立料" u="1"/>
        <s v="產品驗證開始日期" u="1"/>
        <s v="年度實際與預估和目標出貨量差異率" u="1"/>
        <s v="投資標的營收貢獻達成率" u="1"/>
        <s v="個人電腦事業群之董事會出貨目標管理" u="1"/>
        <s v="週別" u="1"/>
        <s v="每月實際出貨量" u="1"/>
        <s v="成功詢價機種年度出貨量" u="1"/>
        <s v="年初至今實際和董事會預估出貨量差異率" u="1"/>
        <s v="收料月分" u="1"/>
        <s v="站點直通率目標" u="1"/>
        <s v="年度實際與預估和董事會預估出貨量差異" u="1"/>
        <s v="投資併購目標" u="1"/>
        <s v="每月實際和預估營業收入差異" u="1"/>
        <s v="每月人工與其他成本" u="1"/>
        <s v="每月董事會預估出貨量" u="1"/>
        <s v="EBO 專案營收年" u="1"/>
        <s v="倫敦-鎳金屬月度漲跌幅" u="1"/>
        <s v="供應商主檔" u="1"/>
        <s v="P/L 更新日期" u="1"/>
        <s v="年度營業收入差異率" u="1"/>
        <s v="整體產品良率" u="1"/>
        <s v="材料大類" u="1"/>
        <s v="每月營業收入預估資料by客戶" u="1"/>
        <s v="客戶指定料數量" u="1"/>
        <s v="量產評估開始日期" u="1"/>
        <s v="幣別" u="1"/>
        <s v="需求實際達成量" u="1"/>
        <s v="廠商實際交貨量" u="1"/>
        <s v="EBO 專案進度紀錄表" u="1"/>
        <s v="主階品項影響金額分析" u="1"/>
        <s v="實際收入成本與銷貨相關資訊" u="1"/>
        <s v="上方區域上限" u="1"/>
        <s v="年度實際與預估和目標營業收入差異率" u="1"/>
        <s v="鐵礦砂 季度漲跌幅" u="1"/>
        <s v="版本一預測比較類型名稱" u="1"/>
        <s v="EBO 專案里程碑備註" u="1"/>
        <s v="塑膠射出下一季漲跌幅" u="1"/>
        <s v="依產品呈現月營業收入與出貨達成狀況" u="1"/>
        <s v="個人電腦事業群之需求計畫版本比較" u="1"/>
        <s v="詢價達成率" u="1"/>
        <s v="月初至今實際和最新每月預估出貨量達成率" u="1"/>
        <s v="EBO 專案資助管理" u="1"/>
        <s v="整體產品良率目標" u="1"/>
        <s v="年度實際已投資金額" u="1"/>
        <s v="供應商資料季統計時間" u="1"/>
        <s v="上方區域下限" u="1"/>
        <s v="客戶採購訂單當月要求出貨數量_x000a_" u="1"/>
        <s v="事業處性質" u="1"/>
        <s v="每月實際和目標營業收入差異" u="1"/>
        <s v="預估產品家族成本" u="1"/>
        <s v="上期原料期貨價格" u="1"/>
        <s v="EBO 專案里程碑實際達成日期" u="1"/>
        <s v="失準比率" u="1"/>
        <s v="達交率統計年月" u="1"/>
        <s v="累計產品系列收入" u="1"/>
        <s v="EBO 專案資助紀錄檢查日期" u="1"/>
        <s v="次階品項" u="1"/>
        <s v="EBO 專案預估毛利" u="1"/>
        <s v="產品良率" u="1"/>
        <s v="需求計畫類型名稱" u="1"/>
        <s v="塑膠機殼-塑膠-總成本比例" u="1"/>
        <s v="年度實際與預估和目標出貨量差異" u="1"/>
        <s v="年度實際與預估和董事會預估出貨量差異率" u="1"/>
        <s v="倫敦-銅金屬年度漲跌幅" u="1"/>
        <s v="DOI 目標天數參數檔" u="1"/>
        <s v="月初至今實際和目標營業收入達成率" u="1"/>
        <s v="產品系列" u="1"/>
        <s v="RDP 檔中的Shipment" u="1"/>
        <s v="系統整合開始日期" u="1"/>
        <s v="實際和董事會預估出貨量差異" u="1"/>
        <s v="事業處名稱" u="1"/>
        <s v="投資標的營收" u="1"/>
        <s v="主階品項市場價格波動分析" u="1"/>
        <s v="產品事業部門別名" u="1"/>
        <s v="收料日期" u="1"/>
        <s v="匯率有效時間訖" u="1"/>
        <s v="每月實際和董事會預估營業收入差異" u="1"/>
        <s v="月初至今實際和董事會預估出貨量達成率" u="1"/>
        <s v="EBO 專案主導單位" u="1"/>
        <s v="PSG 工廠廠區" u="1"/>
        <s v="鐵礦砂 年度漲跌幅" u="1"/>
        <s v="倫敦-鎳金屬季度漲跌幅" u="1"/>
        <s v="連續月紐約黃金月度漲跌幅" u="1"/>
        <s v="當年累積報酬率" u="1"/>
        <s v="收料統計月份" u="1"/>
        <s v="累計材料成本" u="1"/>
        <s v="首批出貨開始日期" u="1"/>
        <s v="投資標的認列獲利" u="1"/>
        <s v="匯率主檔" u="1"/>
        <s v="EBO 專案營收計畫幣別" u="1"/>
        <s v="PSG 月採購收料紀錄" u="1"/>
        <s v="年度目標的月營業收入與出貨資料" u="1"/>
        <s v="廠區性質" u="1"/>
        <s v="企業員工統計" u="1"/>
        <s v="PSG 產品家族" u="1"/>
        <s v="需求實際達成量-&gt;實際收單數量" u="1"/>
        <s v="週級別" u="1"/>
        <s v="年初至今實際和董事會預估營業收入差異" u="1"/>
        <s v="整體產品良率分析" u="1"/>
        <s v="雛型設計開始日期" u="1"/>
        <s v="企業代碼" u="1"/>
        <s v="次階品項月度漲跌幅" u="1"/>
        <s v="每日營業收入與出貨實際資料" u="1"/>
        <s v="應付帳款周轉率" u="1"/>
        <s v="品質成績" u="1"/>
        <s v="PSG 工廠廠別" u="1"/>
        <s v="EBO 專案里程碑" u="1"/>
        <s v="每月預估出貨量" u="1"/>
        <s v="每月專案銷貨收入" u="1"/>
        <s v="依客戶與事業部代碼呈現近三年營業收入與出貨達成狀況" u="1"/>
        <s v="需求計畫達成量" u="1"/>
        <s v="年初至今董事會預估營業收入" u="1"/>
        <s v="英業達料號" u="1"/>
        <s v="EBO 專案營收計畫年" u="1"/>
        <s v="各不良類型數量" u="1"/>
        <s v="EBO 專案里程碑完成進度" u="1"/>
        <s v="EBO 專案發展時間" u="1"/>
        <s v="平均總資產金額" u="1"/>
        <s v="達交率小於目標值之料號清單" u="1"/>
        <s v="實際和董事會預估營業收入差異率" u="1"/>
        <s v="供應商績效" u="1"/>
        <s v="塑膠機殼-塑膠-購價成本比例" u="1"/>
        <s v="預計可能投資額" u="1"/>
        <s v="存貨佔總資產比例" u="1"/>
        <s v="各產品需求計畫達成失准區域" u="1"/>
        <s v="團隊領導" u="1"/>
        <s v="實際和董事會預估出貨量達成率" u="1"/>
        <s v="員工結構" u="1"/>
        <s v="股東權益" u="1"/>
        <s v="上一期員工人數" u="1"/>
        <s v="版本二預測比較類型名稱" u="1"/>
        <s v="實際出貨數量" u="1"/>
        <s v="版本數量差異" u="1"/>
        <s v="年度實際與預估和目標營業收入差異" u="1"/>
        <s v="專案階段主檔" u="1"/>
        <s v="產品層級" u="1"/>
        <s v="每月營業收入與出貨預估資料" u="1"/>
        <s v="需求計畫比較類型名稱" u="1"/>
        <s v="預測產生日期-&gt;客戶需求版本" u="1"/>
        <s v="產品系列總體淨利率" u="1"/>
        <s v="客戶識別碼"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投資併購管理" u="1"/>
        <s v="計畫月份 " u="1"/>
        <s v="應收帳款周轉率" u="1"/>
        <s v="實際與預估和董事會預估出貨量差異" u="1"/>
        <s v="主階品項" u="1"/>
        <s v="畫面註解" u="1"/>
        <s v="總資產金額" u="1"/>
        <s v="EBO 專案現在階段" u="1"/>
        <s v="主階品項影響金額" u="1"/>
        <s v="IEC Part Num" u="1"/>
        <s v="員工人數" u="1"/>
        <s v="生產力分析指標量值" u="1"/>
        <s v="產品良率超標日期" u="1"/>
        <s v="材料代號" u="1"/>
        <s v="預估產品家族營收" u="1"/>
        <s v="年初至今實際和目標出貨量差異" u="1"/>
        <s v="財務會計主檔" u="1"/>
        <s v="商模可行性" u="1"/>
        <s v="企業中文名稱" u="1"/>
        <s v="產品不良率明細" u="1"/>
        <s v="計畫年度 " u="1"/>
        <s v="詢價結束日期" u="1"/>
        <s v="DOI 主檔" u="1"/>
        <s v="當月客戶需求計畫量" u="1"/>
        <s v="EBO 專案登錄日期" u="1"/>
        <s v="需求計畫達成量-&gt;實際收單數量" u="1"/>
        <s v="預計可能投資額(H)" u="1"/>
        <s v="專案銷量達成率" u="1"/>
        <s v="原料期貨月度漲跌幅" u="1"/>
        <s v="計算月份" u="1"/>
        <s v="BS 供應月份" u="1"/>
        <s v="應付帳款天數" u="1"/>
        <s v="達交率分析" u="1"/>
        <s v="資助事業群" u="1"/>
        <s v="EBO 階段" u="1"/>
        <s v="累計產品系列成本" u="1"/>
        <s v="EBO 階段結束日期" u="1"/>
        <s v="投資預算管控總表" u="1"/>
        <s v="應用客戶清單" u="1"/>
        <s v="重要主階品項屬性維度" u="1"/>
        <s v="實際淨利率" u="1"/>
        <s v="達交率最差前五名P/N" u="1"/>
        <s v="平均存貨金額" u="1"/>
        <s v="累計專案銷貨數量" u="1"/>
        <s v="累計專案出貨量" u="1"/>
        <s v="應付帳款及票據占總資產比例" u="1"/>
        <s v="主階品項月度漲跌幅" u="1"/>
        <s v="庫存主檔" u="1"/>
        <s v="專案開發年度" u="1"/>
        <s v="EBO 階段檢查日期" u="1"/>
        <s v="STD BU2 ASUS BS分量與當月FCST 比較" u="1"/>
        <s v="計算年度" u="1"/>
        <s v="需求計畫類型" u="1"/>
        <s v="EBO 專案營收計畫檢查日期" u="1"/>
        <s v="財報結算日" u="1"/>
        <s v="營收出貨結帳日期" u="1"/>
        <s v="整體良率超標類型" u="1"/>
        <s v="決策評審點結果" u="1"/>
        <s v="每月實際和董事會預估出貨量差異" u="1"/>
        <s v="業務大類" u="1"/>
        <s v="僅年度銷量分析用標記" u="1"/>
        <s v="年度實際和預估營業收入" u="1"/>
        <s v="應收帳款淨額金額" u="1"/>
        <s v="合格供應商代號" u="1"/>
        <s v="合格供應商名稱" u="1"/>
        <s v="匯率類型" u="1"/>
        <s v="人均產值" u="1"/>
        <s v="董事會出貨目標" u="1"/>
        <s v="廠商累計承諾交貨量" u="1"/>
        <s v="Forecast 管理" u="1"/>
        <s v="產品良率目標" u="1"/>
        <s v="存貨金額_x000a_" u="1"/>
        <s v="沖壓品下一季漲跌幅" u="1"/>
        <s v="EBO 專案實際營收" u="1"/>
        <s v="投資標的名稱" u="1"/>
        <s v="月初至今實際出貨量" u="1"/>
        <s v="實際和目標出貨量差異" u="1"/>
        <s v="產線投入數量" u="1"/>
        <s v="P/L 月份" u="1"/>
        <s v="倫敦-鋁金屬月度漲跌幅" u="1"/>
        <s v="主階品項市場價格波動訊息" u="1"/>
        <s v="RDP 出貨數量" u="1"/>
        <s v="工廠廠區代碼" u="1"/>
        <s v="材料細項" u="1"/>
        <s v="應收帳款天數" u="1"/>
        <s v="年度投資預算" u="1"/>
        <s v="材料主分類" u="1"/>
        <s v="產品規劃周期" u="1"/>
        <s v="倫敦-錫金屬年度漲跌幅" u="1"/>
        <s v="EBO 專案資助結束日期" u="1"/>
        <s v="替代群組編碼" u="1"/>
        <s v="EBO 專案管理" u="1"/>
        <s v="累積 ROE" u="1"/>
        <s v="廠商名稱" u="1"/>
        <s v="連接器下一季漲跌幅" u="1"/>
        <s v="整體產品良率超標說明" u="1"/>
        <s v="版本差異比例" u="1"/>
        <s v="現金及約當現金佔總資產比例" u="1"/>
        <s v="工廠廠別代碼" u="1"/>
        <s v="現金循環週期" u="1"/>
        <s v="負債比" u="1"/>
        <s v="出貨月份" u="1"/>
        <s v="客戶指示當月出貨數量" u="1"/>
        <s v="廠商承諾交貨量" u="1"/>
        <s v="電路板下一季漲跌幅" u="1"/>
        <s v="實際和目標出貨量達成率" u="1"/>
        <s v="預估銷售數量" u="1"/>
        <s v="每月董事會預估營業收入" u="1"/>
        <s v="投資標的淨利達成率" u="1"/>
        <s v="實際和目標營業收入差異率" u="1"/>
        <s v="廠別名稱" u="1"/>
        <s v="累積 ROA" u="1"/>
        <s v="預計可能投資額(L)" u="1"/>
        <s v="次階品項年度漲跌幅" u="1"/>
        <s v="塑膠PC月度漲跌幅" u="1"/>
        <s v="DOI 週期類別" u="1"/>
        <s v="企業" u="1"/>
        <s v="總負債金額" u="1"/>
        <s v="年度營業收入目標" u="1"/>
        <s v="會計期間" u="1"/>
        <s v="稅後淨利" u="1"/>
        <s v="事業群名稱" u="1"/>
        <s v="短期借款佔總資產比例" u="1"/>
        <s v="出貨年度" u="1"/>
        <s v="產品事業部門代碼" u="1"/>
        <s v="站點待修不良數" u="1"/>
        <s v="銷貨成本" u="1"/>
        <s v="詢價命中率狀態" u="1"/>
        <s v="年初至今實際和董事會預估出貨量差異" u="1"/>
        <s v="累計專案材料成本" u="1"/>
        <s v="個人電腦事業群之需求計畫達成資料" u="1"/>
        <s v="事業處代碼" u="1"/>
        <s v="EBO 專案階段紀錄表" u="1"/>
        <s v="現金循環週期同業比較" u="1"/>
        <s v="預計可能投資額(M)" u="1"/>
        <s v="年度出貨目標" u="1"/>
        <s v="CCC 相關指標類別" u="1"/>
        <s v="EBO 專案資助備註" u="1"/>
        <s v="依客戶與事業部代碼呈現年度營業收入與出貨達成狀況" u="1"/>
        <s v="CQ MP出貨數量分析" u="1"/>
        <s v="EBO 專案里程碑預計達成日期" u="1"/>
        <s v="長期借款占總資產比例" u="1"/>
        <s v="倫敦-鋁金屬季度漲跌幅" u="1"/>
        <s v="客戶名稱" u="1"/>
        <s v="月初至今實際營業收入" u="1"/>
        <s v="EBO 專案專案簡介" u="1"/>
        <s v="個人電腦事業群之需求計畫達成分析_失準項目" u="1"/>
        <s v="DOI目標天數" u="1"/>
        <s v="EBO 專案里程碑狀態" u="1"/>
        <s v="年度出貨目標資料" u="1"/>
        <s v="倫敦-銅金屬月度漲跌幅" u="1"/>
        <s v="原物料品項" u="1"/>
        <s v="累計專案生產營運成本" u="1"/>
        <s v="EBO專案營收計畫表" u="1"/>
        <s v="詢價相關資料" u="1"/>
        <s v="產品生命週期" u="1"/>
        <s v="每月最後一版需求預測數量" u="1"/>
        <s v="投資統計期間" u="1"/>
        <s v="產品良率明細" u="1"/>
        <s v="不動產、廠房及設備佔總資產比例" u="1"/>
        <s v="資產重點項目" u="1"/>
        <s v="股東權益金額" u="1"/>
        <s v="採購方式" u="1"/>
        <s v="原物料資料月份" u="1"/>
        <s v="團隊顧問" u="1"/>
        <s v="需求計畫比較類型" u="1"/>
        <s v="EBO 專案名稱" u="1"/>
        <s v="CQ MP出貨數量資料" u="1"/>
        <s v="年度目標資料" u="1"/>
        <s v="年度目標的月出貨量" u="1"/>
        <s v="每月實際營業收入" u="1"/>
        <s v="站點良率" u="1"/>
        <s v="投資結算季度" u="1"/>
        <s v="每月實際和年度目標出貨量差異率" u="1"/>
        <s v="不動產、廠房及設備金額" u="1"/>
        <s v="計畫比較月份" u="1"/>
        <s v="計畫分析月份" u="1"/>
        <s v="PSG 成本分類" u="1"/>
        <s v="依產品呈現近三年營業收入與出貨達成狀況" u="1"/>
        <s v="預估產品家族收益率" u="1"/>
        <s v="PSG 廠別" u="1"/>
        <s v="需求資料類型" u="1"/>
        <s v="站點不良數" u="1"/>
        <s v="BU2 ASUS BS分量與當月FCST 比較" u="1"/>
        <s v="員工結構名稱" u="1"/>
        <s v="首批出貨開始日期資料" u="1"/>
        <s v="每月實際和預估營業收入差異率" u="1"/>
        <s v="EBO 專案里程碑類別" u="1"/>
        <s v="站點投入數量" u="1"/>
        <s v="實際每日出貨量" u="1"/>
        <s v="月初至今實際和最新每月預估營業收入達成率" u="1"/>
        <s v="原料期貨價格" u="1"/>
        <s v="投資標的預算分配主檔" u="1"/>
        <s v="年度實際出貨量" u="1"/>
        <s v="原料期貨年度漲跌幅" u="1"/>
        <s v="取得詢價日期" u="1"/>
        <s v="年度董事會預估出貨量" u="1"/>
        <s v="EBO 專案營收月" u="1"/>
        <s v="年度投資預算主檔" u="1"/>
        <s v="倫敦-銅金屬季度漲跌幅" u="1"/>
        <s v="RDP 需求計畫達成指定版本" u="1"/>
        <s v="計算基準年度" u="1"/>
        <s v="詢價失敗細節" u="1"/>
        <s v="詢價達成率相關資料" u="1"/>
        <s v="產品系列清單" u="1"/>
        <s v="目標年度" u="1"/>
        <s v="投資結算年度" u="1"/>
        <s v="依客戶與事業部代碼呈現月營業收入與出貨達成狀況" u="1"/>
        <s v="匯率" u="1"/>
        <s v="主階品項年度漲跌幅" u="1"/>
        <s v="DOI 趨勢分析" u="1"/>
        <s v="應收帳款淨額站總資產比例" u="1"/>
        <s v="累積稅後淨利" u="1"/>
        <s v="EBO 專案資助紀錄表" u="1"/>
        <s v="個人電腦事業群之需求計畫達成監控" u="1"/>
        <s v="廠商累計實際交貨量" u="1"/>
        <s v="短期借款金額" u="1"/>
        <s v="每月實際和目標營業收入差異率" u="1"/>
        <s v="下方區域上限" u="1"/>
        <s v="負債重點項目" u="1"/>
        <s v="累計人工與其他成本" u="1"/>
        <s v="投資標的認列獲利達成率" u="1"/>
        <s v="達交成績" u="1"/>
        <s v="獨用料清單" u="1"/>
        <s v="EBO 專案營收幣別" u="1"/>
        <s v="應付周轉天數" u="1"/>
        <s v="原始幣別" u="1"/>
        <s v="購價成本比例" u="1"/>
        <s v="產品良率明細分析" u="1"/>
        <s v="實際營收銷貨相關資料" u="1"/>
        <s v="立帳月份" u="1"/>
        <s v="料號描述" u="1"/>
        <s v="下方區域下限" u="1"/>
        <s v="年度目標的月營業收入"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平均應收帳款金額" u="1"/>
        <s v="當年投資額" u="1"/>
        <s v="需求計畫達成率的非安全區域" u="1"/>
        <s v="年初至今董事會預估出貨量" u="1"/>
        <s v="月初至今實際和董事會預估營業收入達成率" u="1"/>
        <s v="未來半年需求" u="1"/>
        <s v="投資標的營收貢獻" u="1"/>
        <s v="DOI 趨勢分析_Stock Area" u="1"/>
        <s v="每月實際和預估出貨量差異" u="1"/>
        <s v="採購件屬性" u="1"/>
        <s v="EBO 專案編號" u="1"/>
        <s v="投資標的營收達成率" u="1"/>
        <s v="專案階段" u="1"/>
        <s v="每月材料成本" u="1"/>
        <s v="年度投資預算餘額(F)" u="1"/>
        <s v="實際和預估出貨量差異" u="1"/>
        <s v="主階品項影響材料成本" u="1"/>
        <s v="關鍵零組件材料達交率基準點" u="1"/>
        <s v="EBO Milestone 紀錄表" u="1"/>
        <s v="立帳年度" u="1"/>
        <s v="需求計畫比較類型ID" u="1"/>
        <s v="人均產值及人均營業利益" u="1"/>
        <s v="投資標的現金股利" u="1"/>
        <s v="資助事業單位" u="1"/>
        <s v="Management Type" u="1"/>
        <s v="最新每月預估出貨量" u="1"/>
        <s v="庫存區域" u="1"/>
        <s v="預估月攤提銷售數量" u="1"/>
      </sharedItems>
    </cacheField>
    <cacheField name="custom_EnglishName" numFmtId="0">
      <sharedItems count="833">
        <s v="&amp;quot;TermID&amp;quot;"/>
        <s v="&amp;quot;Domain&amp;quot;"/>
        <s v="&amp;quot;Category&amp;quot;"/>
        <s v="&amp;quot;Nick Name&amp;quot;"/>
        <s v="&amp;quot;EnglishName&amp;quot;"/>
        <s v="&amp;quot;Acronym&amp;quot;"/>
        <s v="&amp;quot;Definition&amp;quot;"/>
        <s v="&amp;quot;BusinessRule&amp;quot;"/>
        <s v="&amp;quot;TermType&amp;quot;"/>
        <s v="&amp;quot;Parent Term Name&amp;quot;"/>
        <s v="&amp;quot;Related Terms&amp;quot;"/>
        <s v="&amp;quot;Sensitivity&amp;quot;"/>
        <s v="&amp;quot;DataType&amp;quot;"/>
        <s v="&amp;quot;ReferenceData&amp;quot;"/>
        <s v="&amp;quot;DataComment&amp;quot;"/>
        <s v="&amp;quot;DataOwner&amp;quot;"/>
        <s v="&amp;quot;Stewards&amp;quot;"/>
        <s v="&amp;quot;Experts&amp;quot;"/>
        <s v="&amp;quot;TechnicalComment&amp;quot;"/>
        <s v="&amp;quot;SourceSystem&amp;quot;"/>
        <s v="&amp;quot;SourceTable&amp;quot;"/>
        <s v="&amp;quot;SourceColumn&amp;quot;"/>
        <s v="&amp;quot;SourceCriteria&amp;quot;"/>
        <s v="&amp;quot;Resources&amp;quot;"/>
        <s v="&amp;quot;Formulate basis&amp;quot;"/>
        <s v="&amp;quot;RelativeStandard&amp;quot;"/>
        <s v="&amp;quot;RelationshipWithRelativeStandard&amp;quot;"/>
        <s v="&amp;quot;Author&amp;quot;"/>
        <s v="&amp;quot;Formula&amp;quot;"/>
        <s v="&amp;quot;Name&amp;quot;"/>
        <s v="&amp;quot;LocalName&amp;quot;"/>
        <s v="&amp;quot;UpdateSource&amp;quot;"/>
        <s v="&amp;quot;DataOwnerBG&amp;quot;"/>
        <s v="&amp;quot;TaskID&amp;quot;"/>
        <s v="&amp;quot;Monthly Product Series Shipping Volume&amp;quot;" u="1"/>
        <s v="&amp;quot;Business type&amp;quot;" u="1"/>
        <s v="&amp;quot;DOI Date Type&amp;quot;" u="1"/>
        <s v="&amp;quot;Forecast Type&amp;quot;" u="1"/>
        <s v="&amp;quot;Difference Ratio Between Actual Shipment and Shipment Target&amp;quot;" u="1"/>
        <s v="&amp;quot;Hit Rate Between Actual Shipment and Monthly Shipment Target&amp;quot;" u="1"/>
        <s v="&amp;quot;Monthly Final Forecast Quantity&amp;quot;" u="1"/>
        <s v="&amp;quot;Product Family&amp;quot;" u="1"/>
        <s v="&amp;quot;Difference Between Yearly Revenue&amp;quot;" u="1"/>
        <s v="&amp;quot;Yearly Actual and Predict Revenue&amp;quot;" u="1"/>
        <s v="&amp;quot;Diff of Yearly Act/Pred and TRGT Rev&amp;quot;" u="1"/>
        <s v="&amp;quot;CQ MP shipment Dataset&amp;quot;" u="1"/>
        <s v="&amp;quot;CCC Analysis Comparison between Entrepreneurs and BGs&amp;quot;" u="1"/>
        <s v="&amp;quot;EBO Team Advisor&amp;quot;" u="1"/>
        <s v="&amp;quot;Monthly Status of Operating Income and Shipment by BU and Customer&amp;quot;" u="1"/>
        <s v="&amp;quot;Vendor Code&amp;quot;" u="1"/>
        <s v="&amp;quot;Subject Net Profit&amp;quot;" u="1"/>
        <s v="&amp;quot;Monthly Forecast Quantity&amp;quot;" u="1"/>
        <s v="&amp;quot;Monthly Shipping Quantity&amp;quot;" u="1"/>
        <s v="&amp;quot;Production input quantity&amp;quot;" u="1"/>
        <s v="&amp;quot;Monthly Revenue of Yearly Target&amp;quot;" u="1"/>
        <s v="&amp;quot;Forecast Data Type&amp;quot;" u="1"/>
        <s v="&amp;quot;Series Customer List&amp;quot;" u="1"/>
        <s v="&amp;quot;Status of Operating Income and Shipment in the Past Three Years by BU and Customer&amp;quot;" u="1"/>
        <s v="&amp;quot;Diff. of MLY Act. SHIPT vs. Est. SHIPT&amp;quot;" u="1"/>
        <s v="&amp;quot;Project Stage&amp;quot;" u="1"/>
        <s v="&amp;quot;EBO Project Checkpoint History&amp;quot;" u="1"/>
        <s v="&amp;quot;Diff of MLY Act Ship vs Yearly Target Ship&amp;quot;" u="1"/>
        <s v="&amp;quot;Diff of Yearly ActPred and Boards Est Ship&amp;quot;" u="1"/>
        <s v="&amp;quot;Diff Rate of Yearly Act/Pred and TRGT Ship&amp;quot;" u="1"/>
        <s v="&amp;quot;Customer Name&amp;quot;" u="1"/>
        <s v="&amp;quot;Division Name&amp;quot;" u="1"/>
        <s v="&amp;quot;Difference Between Actual Operating Income and Operating Income Target&amp;quot;" u="1"/>
        <s v="&amp;quot;Difference Between Monthly Actual Shipment and Monthly Shipment Target&amp;quot;" u="1"/>
        <s v="&amp;quot;DB Start Date&amp;quot;" u="1"/>
        <s v="&amp;quot;PV Start Date&amp;quot;" u="1"/>
        <s v="&amp;quot;YTD Fill Rate&amp;quot;" u="1"/>
        <s v="&amp;quot;Overall product yield analysis&amp;quot;" u="1"/>
        <s v="&amp;quot;Monthly Boards Estimated Operating Income&amp;quot;" u="1"/>
        <s v="&amp;quot;Accounts Receivable to Assets Ratio&amp;quot;" u="1"/>
        <s v="&amp;quot;Accounts Receivables Turnover Ratio&amp;quot;" u="1"/>
        <s v="&amp;quot;Difference Between Yearly Actual and Predict Operating Income and Operating Income Target&amp;quot;" u="1"/>
        <s v="&amp;quot;Stock Area&amp;quot;" u="1"/>
        <s v="&amp;quot;Version 1 Forecast Type ID&amp;quot;" u="1"/>
        <s v="&amp;quot;Version 2 Forecast Type ID&amp;quot;" u="1"/>
        <s v="&amp;quot;Month of Calculation&amp;quot;" u="1"/>
        <s v="&amp;quot;RDP Hit Rate Version&amp;quot;" u="1"/>
        <s v="&amp;quot;Actual Revenue and Shipment Date&amp;quot;" u="1"/>
        <s v="&amp;quot;Monitor Date -&gt; Demand Plan Date&amp;quot;" u="1"/>
        <s v="&amp;quot;Project Stage Estimated End Date&amp;quot;" u="1"/>
        <s v="&amp;quot;Diff of Yearly ActPred and TRGT Rev&amp;quot;" u="1"/>
        <s v="&amp;quot;Inventory Master&amp;quot;" u="1"/>
        <s v="&amp;quot;Assign FCST Version&amp;quot;" u="1"/>
        <s v="&amp;quot;Year of Calculation&amp;quot;" u="1"/>
        <s v="&amp;quot;Yearly Operating Income Target&amp;quot;" u="1"/>
        <s v="&amp;quot;Diff. of YTD Act. Rev. and YTD Rev. TRGT&amp;quot;" u="1"/>
        <s v="&amp;quot;Purchasing Mode and Amount Aistribution&amp;quot;" u="1"/>
        <s v="&amp;quot;Purchasing Mode and Amount Distribution&amp;quot;" u="1"/>
        <s v="&amp;quot;Yield rate target by inspection station&amp;quot;" u="1"/>
        <s v="&amp;quot;Actual Daily Revenue&amp;quot;" u="1"/>
        <s v="&amp;quot;Difference Ratio Between Actual Operating Income and Estimated Operating Income&amp;quot;" u="1"/>
        <s v="&amp;quot;Accumulative Series Net Profit&amp;quot;" u="1"/>
        <s v="&amp;quot;Diff of Yearly ActPred and Boards Est Rev&amp;quot;" u="1"/>
        <s v="&amp;quot;Diff Rate of Yearly Act/Pred and TRGT Rev&amp;quot;" u="1"/>
        <s v="&amp;quot;Difference Ratio Between Yearly Revenue&amp;quot;" u="1"/>
        <s v="&amp;quot;BS Supply Month&amp;quot;" u="1"/>
        <s v="&amp;quot;Actual Revenue Cost and Shipment Data&amp;quot;" u="1"/>
        <s v="&amp;quot;QOQ Plastic&amp;quot;" u="1"/>
        <s v="&amp;quot;Product Series FCS Status&amp;quot;" u="1"/>
        <s v="&amp;quot;Profit after Tax&amp;quot;" u="1"/>
        <s v="&amp;quot;YTD Fill Rate Less Than Target PN List&amp;quot;" u="1"/>
        <s v="&amp;quot;Part Category&amp;quot;" u="1"/>
        <s v="&amp;quot;Rev and SHIPT in Past Three Years by PRD&amp;quot;" u="1"/>
        <s v="&amp;quot;RFQ Related Data&amp;quot;" u="1"/>
        <s v="&amp;quot;Sub Material Catalog&amp;quot;" u="1"/>
        <s v="&amp;quot;Acc. Shipping Quantity&amp;quot;" u="1"/>
        <s v="&amp;quot;Accum LTA  GR Quantity&amp;quot;" u="1"/>
        <s v="&amp;quot;Accum LTA MOU Quantity&amp;quot;" u="1"/>
        <s v="&amp;quot;Investment possibility&amp;quot;" u="1"/>
        <s v="&amp;quot;Data Upload Date&amp;quot;" u="1"/>
        <s v="&amp;quot;RFQ Receive Date&amp;quot;" u="1"/>
        <s v="&amp;quot;Difference Between Monthly Actual Operating Income and  Monthly Operating Income Target&amp;quot;" u="1"/>
        <s v="&amp;quot;EDI 940 Shipping Notice&amp;quot;" u="1"/>
        <s v="&amp;quot;Purchase Amount&amp;quot;" u="1"/>
        <s v="&amp;quot;Entrepreneur&amp;quot;" u="1"/>
        <s v="&amp;quot;Boards Est. MLY Rev. and SHIPT Data&amp;quot;" u="1"/>
        <s v="&amp;quot;Diff. of YTD Act. SHIPT and Boards Est. SHIPT&amp;quot;" u="1"/>
        <s v="&amp;quot;Diff. Rate of Act. SHIPT vs. BoardsEst. SHIPT&amp;quot;" u="1"/>
        <s v="&amp;quot;Accumulative Series Net Profit Rate&amp;quot;" u="1"/>
        <s v="&amp;quot;Average Accounts Receivable Amount&amp;quot;" u="1"/>
        <s v="&amp;quot;Diff of MLY Act Ship vs Boards Est Ship&amp;quot;" u="1"/>
        <s v="&amp;quot;Vendor Data Update Date&amp;quot;" u="1"/>
        <s v="&amp;quot;Vendor Fulfillment Date&amp;quot;" u="1"/>
        <s v="&amp;quot;Diff Rate of Rev and SHIPT in Different Time Frame&amp;quot;" u="1"/>
        <s v="&amp;quot;Subject Valuation (based on shareholding ratio)&amp;quot;" u="1"/>
        <s v="&amp;quot;DOI Actual Days&amp;quot;" u="1"/>
        <s v="&amp;quot;DOI Target Days&amp;quot;" u="1"/>
        <s v="&amp;quot;Cash and Cash Equivalents to Assets Ratio&amp;quot;" u="1"/>
        <s v="&amp;quot;Material Catalog MOM&amp;quot;" u="1"/>
        <s v="&amp;quot;Material Futures MOM&amp;quot;" u="1"/>
        <s v="&amp;quot;Diff. of MLY Act. Ship. vs. Yearly Target Ship.&amp;quot;" u="1"/>
        <s v="&amp;quot;Account for the Year&amp;quot;" u="1"/>
        <s v="&amp;quot;Investment MA Target&amp;quot;" u="1"/>
        <s v="&amp;quot;EBO Phase Duration&amp;quot;" u="1"/>
        <s v="&amp;quot;Diff Rate of Yearly ActPred and TRGT Ship&amp;quot;" u="1"/>
        <s v="&amp;quot;EBO Revenue Forecast Year&amp;quot;" u="1"/>
        <s v="&amp;quot;Yearly Rev and SHIPT by BU and CUS&amp;quot;" u="1"/>
        <s v="&amp;quot;Operating Revenue Per Capita&amp;quot;" u="1"/>
        <s v="&amp;quot;AP Days&amp;quot;" u="1"/>
        <s v="&amp;quot;AR Days&amp;quot;" u="1"/>
        <s v="&amp;quot;FPY rate target by inspection station&amp;quot;" u="1"/>
        <s v="&amp;quot;Overview of Project Time Distribution&amp;quot;" u="1"/>
        <s v="&amp;quot;EBO Technology Readiness&amp;quot;" u="1"/>
        <s v="&amp;quot;Conversion Rate&amp;quot;" u="1"/>
        <s v="&amp;quot;GR Monthly Date&amp;quot;" u="1"/>
        <s v="&amp;quot;P/L Update Date&amp;quot;" u="1"/>
        <s v="&amp;quot;PL Monthly Date&amp;quot;" u="1"/>
        <s v="&amp;quot;EBO Phase End Date&amp;quot;" u="1"/>
        <s v="&amp;quot;Funding Check Date&amp;quot;" u="1"/>
        <s v="&amp;quot;Product yield rate&amp;quot;" u="1"/>
        <s v="&amp;quot;Amount of Assets&amp;quot;" u="1"/>
        <s v="&amp;quot;Diff Rate of YTD Act Rev and YTD Rev TRGT&amp;quot;" u="1"/>
        <s v="&amp;quot;Diff. of MLY Act. Rev. vs.  MLY Rev. TRGT&amp;quot;" u="1"/>
        <s v="&amp;quot;Diff. of MLY Act. SHIPT vs. Shipping TRGT&amp;quot;" u="1"/>
        <s v="&amp;quot;Diff. of YTD Act. Rev. and  YTD Rev. TRGT&amp;quot;" u="1"/>
        <s v="&amp;quot;Forecast Quantity-&gt;Order Quantity&amp;quot;" u="1"/>
        <s v="&amp;quot;Hit Rate of MTD Act Rev vs UTD Est Rev&amp;quot;" u="1"/>
        <s v="&amp;quot;Year to Date Status of Operating Income and Shipment by Product&amp;quot;" u="1"/>
        <s v="&amp;quot;Actual Operating and Shipment Date&amp;quot;" u="1"/>
        <s v="&amp;quot;Project Stage Estimated Start Date&amp;quot;" u="1"/>
        <s v="&amp;quot;Diff. Rate of Yearly Act./Pred. and TRGT Ship.&amp;quot;" u="1"/>
        <s v="&amp;quot;Subject Recognize Profit Achieve Rate&amp;quot;" u="1"/>
        <s v="&amp;quot;MoM Iron&amp;quot;" u="1"/>
        <s v="&amp;quot;QoQ Iron&amp;quot;" u="1"/>
        <s v="&amp;quot;YoY Iron&amp;quot;" u="1"/>
        <s v="&amp;quot;Class Code&amp;quot;" u="1"/>
        <s v="&amp;quot;Plant Code&amp;quot;" u="1"/>
        <s v="&amp;quot;RFQ Hit Rate Data&amp;quot;" u="1"/>
        <s v="&amp;quot;EBO Funding Remark&amp;quot;" u="1"/>
        <s v="&amp;quot;Yearly Actual Revenue&amp;quot;" u="1"/>
        <s v="&amp;quot;QOQ Connetor&amp;quot;" u="1"/>
        <s v="&amp;quot;Employees Statistics&amp;quot;" u="1"/>
        <s v="&amp;quot;Diff. Rate of Yearly  Act./Pred. and Boards Est. Ship.&amp;quot;" u="1"/>
        <s v="&amp;quot;AVL Name&amp;quot;" u="1"/>
        <s v="&amp;quot;Difference Ratio Between  Yearly Revenue&amp;quot;" u="1"/>
        <s v="&amp;quot;CCC Analysis&amp;quot;" u="1"/>
        <s v="&amp;quot;LTA  GR Quantity&amp;quot;" u="1"/>
        <s v="&amp;quot;LTA MOU Quantity&amp;quot;" u="1"/>
        <s v="&amp;quot;Project Stage Time Data&amp;quot;" u="1"/>
        <s v="&amp;quot;Defect quantity&amp;quot;" u="1"/>
        <s v="&amp;quot;LTA GR Quantity&amp;quot;" u="1"/>
        <s v="&amp;quot;PSG FCST Hit Rate Analysis&amp;quot;" u="1"/>
        <s v="&amp;quot;Yield rate by inspection station&amp;quot;" u="1"/>
        <s v="&amp;quot;Detailed product yield analysis&amp;quot;" u="1"/>
        <s v="&amp;quot;Material Catalog Price Analysis&amp;quot;" u="1"/>
        <s v="&amp;quot;Difference Between Monthly Actual Operating Income and Monthly Boards Estimated Operating Income&amp;quot;" u="1"/>
        <s v="&amp;quot;Diff. of Act. Rev. vs. Est. Rev.&amp;quot;" u="1"/>
        <s v="&amp;quot;MLY Rev. and SHIPT Data of Yearly TRGT&amp;quot;" u="1"/>
        <s v="&amp;quot;EBO Milestone Status&amp;quot;" u="1"/>
        <s v="&amp;quot;Diff of MLY Act Rev vs Yearly Target Rev&amp;quot;" u="1"/>
        <s v="&amp;quot;Diff Rate of Yearly ActPred and TRGT Rev&amp;quot;" u="1"/>
        <s v="&amp;quot;Product first pass yield&amp;quot;" u="1"/>
        <s v="&amp;quot;Up to date Monthly Estimated Shipment&amp;quot;" u="1"/>
        <s v="&amp;quot;Up-To-Date Monthly Estimated Shipment&amp;quot;" u="1"/>
        <s v="&amp;quot;Year to Date Boards Estimated Revenue&amp;quot;" u="1"/>
        <s v="&amp;quot;Vendor Name&amp;quot;" u="1"/>
        <s v="&amp;quot;Acc. MVA Cost &amp;quot;" u="1"/>
        <s v="&amp;quot;PSG Product Family&amp;quot;" u="1"/>
        <s v="&amp;quot;Hit Rate of Act. SHIPT vs. MLY Shipping TRGT&amp;quot;" u="1"/>
        <s v="&amp;quot;Operating Revenue Per Capita and Operating Income Per Capita Analysis&amp;quot;" u="1"/>
        <s v="&amp;quot;Investment Budget Control&amp;quot;" u="1"/>
        <s v="&amp;quot;Estimated Monthly Revenue Data by Customer&amp;quot;" u="1"/>
        <s v="&amp;quot;Product Horizon&amp;quot;" u="1"/>
        <s v="&amp;quot;Acc. Series  Cost&amp;quot;" u="1"/>
        <s v="&amp;quot;Diff. of Yearly  Act./Pred. and Boards Est. Ship.&amp;quot;" u="1"/>
        <s v="&amp;quot;Cumulative Investment Amount&amp;quot;" u="1"/>
        <s v="&amp;quot;Accumulative Product Series MVA Cost&amp;quot;" u="1"/>
        <s v="&amp;quot;Monthly Product Series Material Cost&amp;quot;" u="1"/>
        <s v="&amp;quot;Regional Demand Plan&amp;quot;" u="1"/>
        <s v="&amp;quot;Investment MA Management&amp;quot;" u="1"/>
        <s v="&amp;quot;Diff. Rate of MLY Act. Rev. vs. Yearly Target Rev.&amp;quot;" u="1"/>
        <s v="&amp;quot;Hit Rate of MTD Act. Rev. vs. MLY Boards Est. Rev.&amp;quot;" u="1"/>
        <s v="&amp;quot;Accounting Period&amp;quot;" u="1"/>
        <s v="&amp;quot;Investment Period&amp;quot;" u="1"/>
        <s v="&amp;quot;BU Type&amp;quot;" u="1"/>
        <s v="&amp;quot;Year to Date Actual Shipment&amp;quot;" u="1"/>
        <s v="&amp;quot;Yearly Status of Operating Income and Shipment by Product&amp;quot;" u="1"/>
        <s v="&amp;quot;Acc. Series Net Profit&amp;quot;" u="1"/>
        <s v="&amp;quot;Defect rate by defect type&amp;quot;" u="1"/>
        <s v="&amp;quot;Purchasing Mode&amp;quot;" u="1"/>
        <s v="&amp;quot;Substitute Code&amp;quot;" u="1"/>
        <s v="&amp;quot;MLY Rev. and SHIPT by PRD&amp;quot;" u="1"/>
        <s v="&amp;quot;YTD Rev. and SHIPT by PRD&amp;quot;" u="1"/>
        <s v="&amp;quot;RDP shipment&amp;quot;" u="1"/>
        <s v="&amp;quot;Year to Date Operating Income Target&amp;quot;" u="1"/>
        <s v="&amp;quot;Hit Rate Between Actual Shipment and Boards Estimated Shipment&amp;quot;" u="1"/>
        <s v="&amp;quot;Diff Rate of Yearly Act/Pred and Boards Est Ship&amp;quot;" u="1"/>
        <s v="&amp;quot;Number of Employees&amp;quot;" u="1"/>
        <s v="&amp;quot;Actual Daily Operating Income&amp;quot;" u="1"/>
        <s v="&amp;quot;Value of Productivity Related Indicator&amp;quot;" u="1"/>
        <s v="&amp;quot;QOQ Stamping&amp;quot;" u="1"/>
        <s v="&amp;quot;Annual Investment Budget Balance (F)&amp;quot;" u="1"/>
        <s v="&amp;quot;EBO Revenue Currency&amp;quot;" u="1"/>
        <s v="&amp;quot;Hit Rate Between Month to Date Actual Shipment and Monthly Shipment Target&amp;quot;" u="1"/>
        <s v="&amp;quot;Diff. Rate of MLY Act. Ship. vs. Yearly Target Ship.&amp;quot;" u="1"/>
        <s v="&amp;quot;Hit Rate of MTD Act. Ship. vs. MLY Boards Est. Ship.&amp;quot;" u="1"/>
        <s v="&amp;quot;Diff of YTD Act SHIPT and Boards Est SHIPT&amp;quot;" u="1"/>
        <s v="&amp;quot;Outliner Percentage&amp;quot;" u="1"/>
        <s v="&amp;quot;Product yield alert comment&amp;quot;" u="1"/>
        <s v="&amp;quot;Rev. and SHIPT in Past Three Years by BU and CUS&amp;quot;" u="1"/>
        <s v="&amp;quot;Actual Shipment Quantity&amp;quot;" u="1"/>
        <s v="&amp;quot;Estimated Sales Quantity&amp;quot;" u="1"/>
        <s v="&amp;quot;Monthly Shiping Quantity&amp;quot;" u="1"/>
        <s v="&amp;quot;Site Type&amp;quot;" u="1"/>
        <s v="&amp;quot;Defect type code&amp;quot;" u="1"/>
        <s v="&amp;quot;Yearly Shipment of Award RFQ&amp;quot;" u="1"/>
        <s v="&amp;quot;Cost Score&amp;quot;" u="1"/>
        <s v="&amp;quot;EBO Revenue Forecast Currency&amp;quot;" u="1"/>
        <s v="&amp;quot;Assets to Total Assets Ratio&amp;quot;" u="1"/>
        <s v="&amp;quot;Stage Composition Cost Ratio&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Accumulative Series Profitability Ratio&amp;quot;" u="1"/>
        <s v="&amp;quot;Purchasing Part Attribute&amp;quot;" u="1"/>
        <s v="&amp;quot; &amp;quot;" u="1"/>
        <s v="&amp;quot;Accum. LTA  GR Quantity&amp;quot;" u="1"/>
        <s v="&amp;quot;Accum. LTA MOU Quantity&amp;quot;" u="1"/>
        <s v="&amp;quot;Hit Rate Between Month to Date Actual Shipment and Monthly Boards Estimated Shipment&amp;quot;" u="1"/>
        <s v="&amp;quot;Forecast Hit Rate&amp;quot;" u="1"/>
        <s v="&amp;quot;Accumulated Net Income (After tax)&amp;quot;" u="1"/>
        <s v="&amp;quot;Diff. of MLY Act. Rev. vs. MLY Est. Rev.&amp;quot;" u="1"/>
        <s v="&amp;quot;Diff. of Yearly Act./Pred. and TRGT Rev.&amp;quot;" u="1"/>
        <s v="&amp;quot;Average Total Assets Amount&amp;quot;" u="1"/>
        <s v="&amp;quot;Outsourcing type&amp;quot;" u="1"/>
        <s v="&amp;quot;Investment MA Target Remark&amp;quot;" u="1"/>
        <s v="&amp;quot;Conversion Rate Validation Start&amp;quot;" u="1"/>
        <s v="&amp;quot;Estimated Monthly Amortized Sales Quantity&amp;quot;" u="1"/>
        <s v="&amp;quot;Critical Parts Fulfillment Data Date&amp;quot;" u="1"/>
        <s v="&amp;quot;Diff Rate of Yearly ActPred and Boards Est Rev&amp;quot;" u="1"/>
        <s v="&amp;quot;Base Year of Calculation&amp;quot;" u="1"/>
        <s v="&amp;quot;EBO Development Duration&amp;quot;" u="1"/>
        <s v="&amp;quot;EBO Milestone Completion&amp;quot;" u="1"/>
        <s v="&amp;quot;DOI Master&amp;quot;" u="1"/>
        <s v="&amp;quot;Annual Actual Investment Amount&amp;quot;" u="1"/>
        <s v="&amp;quot;Average Accounts Payable Amount&amp;quot;" u="1"/>
        <s v="&amp;quot;First pass yield rate by inspection station&amp;quot;" u="1"/>
        <s v="&amp;quot;Yearly Actual Operating Income&amp;quot;" u="1"/>
        <s v="&amp;quot;EBO Project Description&amp;quot;" u="1"/>
        <s v="&amp;quot;Diff. of Act. Rev. vs.Boards Est. Rev.&amp;quot;" u="1"/>
        <s v="&amp;quot;Project Stage Master&amp;quot;" u="1"/>
        <s v="&amp;quot;EBO Business Model Viability&amp;quot;" u="1"/>
        <s v="&amp;quot;Important Types of Liability&amp;quot;" u="1"/>
        <s v="&amp;quot;Monthly BS Forecast Quantity&amp;quot;" u="1"/>
        <s v="&amp;quot;Open Purchase Order Quantity&amp;quot;" u="1"/>
        <s v="&amp;quot;Diff. Rate of MLY Act. SHIPT vs. Est. SHIPT&amp;quot;" u="1"/>
        <s v="&amp;quot;Defect target by defect type mapping&amp;quot;" u="1"/>
        <s v="&amp;quot;Accumulative Series Revenue&amp;quot;" u="1"/>
        <s v="&amp;quot;Year to Date Actual Revenue&amp;quot;" u="1"/>
        <s v="&amp;quot;Difference Ratio Between  Yearly Operating Income&amp;quot;" u="1"/>
        <s v="&amp;quot;Material Catalog YOY&amp;quot;" u="1"/>
        <s v="&amp;quot;Material Futures YOY&amp;quot;" u="1"/>
        <s v="&amp;quot;Rate of Return Analysis Comparison between Entrepreneurs&amp;quot;" u="1"/>
        <s v="&amp;quot;Important Types of Assets&amp;quot;" u="1"/>
        <s v="&amp;quot;In Accurated area&amp;quot;" u="1"/>
        <s v="&amp;quot;Subject Recognize Profit&amp;quot;" u="1"/>
        <s v="&amp;quot;Month to Date Actual  Shipment&amp;quot;" u="1"/>
        <s v="&amp;quot;Yearly SHIPT TRGT Data&amp;quot;" u="1"/>
        <s v="&amp;quot;Monthly Product Series Revenue&amp;quot;" u="1"/>
        <s v="&amp;quot;Actual Net Profit Margin&amp;quot;" u="1"/>
        <s v="&amp;quot;CCC Analysis Comparison between Entrepreneurs&amp;quot;" u="1"/>
        <s v="&amp;quot;Rev. and SHIPT in Past Three Years by PRD&amp;quot;" u="1"/>
        <s v="&amp;quot;Finance Master&amp;quot;" u="1"/>
        <s v="&amp;quot;Diff Rate of Yearly Act/Pred and Boards Est Rev&amp;quot;" u="1"/>
        <s v="&amp;quot;Diff Rate of YTD Act Rev and YTD Boards Est Rev&amp;quot;" u="1"/>
        <s v="&amp;quot;Diff. Rate of Yearly Act./Pred. and Boards Est. Rev.&amp;quot;" u="1"/>
        <s v="&amp;quot;Diff. Rate of YTD Act. Rev. and YTD Boards Est. Rev.&amp;quot;" u="1"/>
        <s v="&amp;quot;Version Comparison Month&amp;quot;" u="1"/>
        <s v="&amp;quot;ROA&amp;quot;" u="1"/>
        <s v="&amp;quot;Types of Labor Name&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Diff of Yearly ActPred and TRGT Ship&amp;quot;" u="1"/>
        <s v="&amp;quot;Investment Master&amp;quot;" u="1"/>
        <s v="&amp;quot;Product yield rate target&amp;quot;" u="1"/>
        <s v="&amp;quot;Monthly Shipment of Yearly Target&amp;quot;" u="1"/>
        <s v="&amp;quot;Last Number of Employees&amp;quot;" u="1"/>
        <s v="&amp;quot;PSG Cost Category&amp;quot;" u="1"/>
        <s v="&amp;quot;PSG Cost Catetory&amp;quot;" u="1"/>
        <s v="&amp;quot;PSG Part Category&amp;quot;" u="1"/>
        <s v="&amp;quot;PSG Part Catetory&amp;quot;" u="1"/>
        <s v="&amp;quot;Conversion Rate Validation End&amp;quot;" u="1"/>
        <s v="&amp;quot;Year to Date Status of Operating Income and Shipment by BU and Customer&amp;quot;" u="1"/>
        <s v="&amp;quot;Investment Subject Allocation Master&amp;quot;" u="1"/>
        <s v="&amp;quot;Monthly Status of Operating Income and Shipment by Product&amp;quot;" u="1"/>
        <s v="&amp;quot;FCST Version&amp;quot;" u="1"/>
        <s v="&amp;quot;PSG Division&amp;quot;" u="1"/>
        <s v="&amp;quot;EBO Project Name&amp;quot;" u="1"/>
        <s v="&amp;quot;EBO Funding End Date&amp;quot;" u="1"/>
        <s v="&amp;quot;EBO Phase Check Date&amp;quot;" u="1"/>
        <s v="&amp;quot;EBO Phase Start Date&amp;quot;" u="1"/>
        <s v="&amp;quot;IEC Part Num&amp;quot;" u="1"/>
        <s v="&amp;quot;Yearly Rev. and SHIPT by BU and CUS&amp;quot;" u="1"/>
        <s v="&amp;quot;Total Assets Amount&amp;quot;" u="1"/>
        <s v="&amp;quot;Diff. of Act. Rev. vs. Rev. TRGT&amp;quot;" u="1"/>
        <s v="&amp;quot;Diff Rate and Hit Rate Data of Rev and SHIPT&amp;quot;" u="1"/>
        <s v="&amp;quot;Diff. of MLY Act. SHIPT vs. BoardsEst. SHIPT&amp;quot;" u="1"/>
        <s v="&amp;quot;Hit Rate of Act. SHIPT vs. Boards Est. SHIPT&amp;quot;" u="1"/>
        <s v="&amp;quot;Yield rate target by inspection station mapping&amp;quot;" u="1"/>
        <s v="&amp;quot;EBO Project Accumulated Revenue&amp;quot;" u="1"/>
        <s v="&amp;quot;Yearly Boards Estimated Revenue&amp;quot;" u="1"/>
        <s v="&amp;quot;Month to Date Actual Shipment&amp;quot;" u="1"/>
        <s v="&amp;quot;Diff of Yearly Act/Pred and Boards Est Ship&amp;quot;" u="1"/>
        <s v="&amp;quot;Hit Rate Between Month to Date Actual Operating Income and Monthly Operating Income Target&amp;quot;" u="1"/>
        <s v="&amp;quot;Investment Budget Allocation&amp;quot;" u="1"/>
        <s v="&amp;quot;Subject Revenue Contribution&amp;quot;" u="1"/>
        <s v="&amp;quot;PSG Forecast Hit Rate Monitor&amp;quot;" u="1"/>
        <s v="&amp;quot;Material Catalog Inference Cost&amp;quot;" u="1"/>
        <s v="&amp;quot;Monthly Product Series MVA Cost&amp;quot;" u="1"/>
        <s v="&amp;quot;EBO Milestone Remark&amp;quot;" u="1"/>
        <s v="&amp;quot;Estimated Net Profit Margin&amp;quot;" u="1"/>
        <s v="&amp;quot;Difference Rate and Hit Rate Data of Operating Income and  Shipment&amp;quot;" u="1"/>
        <s v="&amp;quot;Data on the Difference Rate of Revenue and Shipment in Different Time Intervals&amp;quot;" u="1"/>
        <s v="&amp;quot;PSG Forecast Versions Comparison&amp;quot;" u="1"/>
        <s v="&amp;quot;Difference Ratio Between Monthly Actual Shipment and Monthly Boards Estimated Shipment&amp;quot;" u="1"/>
        <s v="&amp;quot;Diff Rate of YTD Act SHIPT and Boards Est SHIPT&amp;quot;" u="1"/>
        <s v="&amp;quot;Diff. Rate and Hit Rate Data of Rev. and  SHIPT&amp;quot;" u="1"/>
        <s v="&amp;quot;Sub Material Catalog MOM&amp;quot;" u="1"/>
        <s v="&amp;quot;Reason Content of Lose&amp;quot;" u="1"/>
        <s v="&amp;quot;EBO Project Estimate Gross Profit&amp;quot;" u="1"/>
        <s v="&amp;quot;RFQ Detail of Lose Project&amp;quot;" u="1"/>
        <s v="&amp;quot;Yearly Rev and SHIPT by PRD&amp;quot;" u="1"/>
        <s v="&amp;quot;Annual Investment Budget&amp;quot;" u="1"/>
        <s v="&amp;quot;MLY Rev and SHIPT by PRD&amp;quot;" u="1"/>
        <s v="&amp;quot;YTD Rev and SHIPT by PRD&amp;quot;" u="1"/>
        <s v="&amp;quot;EBO Project Estimate Revenue&amp;quot;" u="1"/>
        <s v="&amp;quot;Month to Date Actual Revenue&amp;quot;" u="1"/>
        <s v="&amp;quot;Accounts Payable Turnover Ratio&amp;quot;" u="1"/>
        <s v="&amp;quot;Case Plastic Procure Cost ratio&amp;quot;" u="1"/>
        <s v="&amp;quot;Liability to Total Assets Ratio&amp;quot;" u="1"/>
        <s v="&amp;quot;Long-term Debts to Assets Ratio&amp;quot;" u="1"/>
        <s v="&amp;quot;MoM LEM Tin&amp;quot;" u="1"/>
        <s v="&amp;quot;QoQ LEM Tin&amp;quot;" u="1"/>
        <s v="&amp;quot;YoY LEM Tin&amp;quot;" u="1"/>
        <s v="&amp;quot;EBO Sponsor&amp;quot;" u="1"/>
        <s v="&amp;quot;Accumulative Series Cost&amp;quot;" u="1"/>
        <s v="&amp;quot;Difference Ratio Between Actual Shipment and Estimated Shipment&amp;quot;" u="1"/>
        <s v="&amp;quot;MTD EDI 850&amp;quot;" u="1"/>
        <s v="&amp;quot;Material Catalog&amp;quot;" u="1"/>
        <s v="&amp;quot;Types of Liability&amp;quot;" u="1"/>
        <s v="&amp;quot;MoM LEM AL&amp;quot;" u="1"/>
        <s v="&amp;quot;QoQ LEM AL&amp;quot;" u="1"/>
        <s v="&amp;quot;YoY LEM AL&amp;quot;" u="1"/>
        <s v="&amp;quot;Last Raw Cost Price&amp;quot;" u="1"/>
        <s v="&amp;quot;Operating Revenue Per Capita and Operating Income Per Capita Analysis Comparison between BGs&amp;quot;" u="1"/>
        <s v="&amp;quot;Difference Between Year to Date Actual Shipment and  Year to Date Shipment Target&amp;quot;" u="1"/>
        <s v="&amp;quot;Diff of Yearly Act/Pred and Boards Est Rev&amp;quot;" u="1"/>
        <s v="&amp;quot;Diff of YTD Act Rev and YTD Boards Est Rev&amp;quot;" u="1"/>
        <s v="&amp;quot;Diff Rate of MLY Act Rev vs Boards Est Rev&amp;quot;" u="1"/>
        <s v="&amp;quot;EBO Funding Start Date&amp;quot;" u="1"/>
        <s v="&amp;quot;EBO Project Check Date&amp;quot;" u="1"/>
        <s v="&amp;quot;EBO Revenue Check Date&amp;quot;" u="1"/>
        <s v="&amp;quot;Vendor Performane Date&amp;quot;" u="1"/>
        <s v="&amp;quot;Period Closing Date&amp;quot;" u="1"/>
        <s v="&amp;quot;Productivity Related Indicator&amp;quot;" u="1"/>
        <s v="&amp;quot;PSG Monthly Procurement Amount&amp;quot;" u="1"/>
        <s v="&amp;quot;Value of CCC Related Indicator&amp;quot;" u="1"/>
        <s v="&amp;quot;Last Year Raw Cost Price&amp;quot;" u="1"/>
        <s v="&amp;quot;EBO Revenue Year&amp;quot;" u="1"/>
        <s v="&amp;quot;Subject Revenue Contribution Achieve Rate&amp;quot;" u="1"/>
        <s v="&amp;quot;ROE&amp;quot;" u="1"/>
        <s v="&amp;quot;Material Catalog Price Infomation&amp;quot;" u="1"/>
        <s v="&amp;quot;Operating Income&amp;quot;" u="1"/>
        <s v="&amp;quot;Accumulative Materials Cost &amp;quot;" u="1"/>
        <s v="&amp;quot;Difference Between Actual Shipment and Shipment Target&amp;quot;" u="1"/>
        <s v="&amp;quot;Management Type&amp;quot;" u="1"/>
        <s v="&amp;quot;Operating Revenue&amp;quot;" u="1"/>
        <s v="&amp;quot;EBO Win in the Marketplace&amp;quot;" u="1"/>
        <s v="&amp;quot;Detailed product defect analysis&amp;quot;" u="1"/>
        <s v="&amp;quot;Diff. of YTD Act. SHIPT and  YTD Shipping TRGT&amp;quot;" u="1"/>
        <s v="&amp;quot;Diff. Rate of MLY Act. SHIPT vs. Shipping TRGT&amp;quot;" u="1"/>
        <s v="&amp;quot;FCS Start Date Data&amp;quot;" u="1"/>
        <s v="&amp;quot;Business Operation and DOI Overview&amp;quot;" u="1"/>
        <s v="&amp;quot;Types of Labor&amp;quot;" u="1"/>
        <s v="&amp;quot;GR Quantity&amp;quot;" u="1"/>
        <s v="&amp;quot;CQ MP shipment&amp;quot;" u="1"/>
        <s v="&amp;quot;Accumulative Product Series  Revenue&amp;quot;" u="1"/>
        <s v="&amp;quot;Up to date Monthly Estimated Revenue&amp;quot;" u="1"/>
        <s v="&amp;quot;Up-To-Date Monthly Estimated Revenue&amp;quot;" u="1"/>
        <s v="&amp;quot;Diff. Rate of MLY Act. Ship. vs. Boards Est. Ship.&amp;quot;" u="1"/>
        <s v="&amp;quot;Actual Monthly Operating Income and Shipment Data&amp;quot;" u="1"/>
        <s v="&amp;quot;Shipment Month&amp;quot;" u="1"/>
        <s v="&amp;quot;Shipping Month&amp;quot;" u="1"/>
        <s v="&amp;quot;Actual Daily Revenue and Shipment Data&amp;quot;" u="1"/>
        <s v="&amp;quot;Difference Ratio Between Monthly Actual Operating Income and Monthly Operating Income Target&amp;quot;" u="1"/>
        <s v="&amp;quot;Accumulative Shipping Quantity&amp;quot;" u="1"/>
        <s v="&amp;quot;Overall system defect quantity&amp;quot;" u="1"/>
        <s v="&amp;quot;Monthly Boards Estimated Shipment&amp;quot;" u="1"/>
        <s v="&amp;quot;Inspection station code&amp;quot;" u="1"/>
        <s v="&amp;quot;Overall product yield alert&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Material Catalog Inference Amount&amp;quot;" u="1"/>
        <s v="&amp;quot;Rolling 6 Months Forecast&amp;quot;" u="1"/>
        <s v="&amp;quot;Diff. Rate of MLY Act. SHIPT vs. Boards Est. SHIPT&amp;quot;" u="1"/>
        <s v="&amp;quot;Diff. Rate of YTD Act. SHIPT and Boards Est. SHIPT&amp;quot;" u="1"/>
        <s v="&amp;quot;Dvp Year&amp;quot;" u="1"/>
        <s v="&amp;quot;Hit Rate Between Month to Date Actual Operating Income and Monthly Boards Estimated Operating Income&amp;quot;" u="1"/>
        <s v="&amp;quot;Major Stage Material Catalog&amp;quot;" u="1"/>
        <s v="&amp;quot;Actual Monthly Revenue and Shipment Data&amp;quot;" u="1"/>
        <s v="&amp;quot;Diff. of Yearly Act./Pred. and TRGT Ship.&amp;quot;" u="1"/>
        <s v="&amp;quot;MLY Rev. and SHIPT by BU and CUS&amp;quot;" u="1"/>
        <s v="&amp;quot;YTD Rev. and SHIPT by BU and CUS&amp;quot;" u="1"/>
        <s v="&amp;quot;Inventory to Assets Ratio&amp;quot;" u="1"/>
        <s v="&amp;quot;EBO Project&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Defect type quantity&amp;quot;" u="1"/>
        <s v="&amp;quot;Part Number Quantity&amp;quot;" u="1"/>
        <s v="&amp;quot;Sole Source Quantity&amp;quot;" u="1"/>
        <s v="&amp;quot;RFQ Detail of On going Project&amp;quot;" u="1"/>
        <s v="&amp;quot;Hit Rate Top Lower Limit&amp;quot;" u="1"/>
        <s v="&amp;quot;Hit Rate Top Upper Limit&amp;quot;" u="1"/>
        <s v="&amp;quot;Input quantity by inspection station&amp;quot;" u="1"/>
        <s v="&amp;quot;Material Marketing Price Information&amp;quot;" u="1"/>
        <s v="&amp;quot;Hit Rate of MTD Act. SHIPT vs. MLY Boards Est. SHIPT&amp;quot;" u="1"/>
        <s v="&amp;quot;EBO Funding Management&amp;quot;" u="1"/>
        <s v="&amp;quot;EBO Project Management&amp;quot;" u="1"/>
        <s v="&amp;quot;Yearly Actual Shipment&amp;quot;" u="1"/>
        <s v="&amp;quot;Accounts Payable to Assets Ratio&amp;quot;" u="1"/>
        <s v="&amp;quot;Short-term Debts to Assets Ratio&amp;quot;" u="1"/>
        <s v="&amp;quot;Yearly Shipment Use Only&amp;quot;" u="1"/>
        <s v="&amp;quot;Product yield alert date &amp;quot;" u="1"/>
        <s v="&amp;quot;Actual Product Revenue&amp;quot;" u="1"/>
        <s v="&amp;quot;Monthly Actual Revenue&amp;quot;" u="1"/>
        <s v="&amp;quot;Monthly Series Revenue&amp;quot;" u="1"/>
        <s v="&amp;quot;Major Stage Material Catalog Dim&amp;quot;" u="1"/>
        <s v="&amp;quot;Critical Parts Fulfillment Analysis&amp;quot;" u="1"/>
        <s v="&amp;quot;Material Catalog Inference Analysis&amp;quot;" u="1"/>
        <s v="&amp;quot;Amount of Liability&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Currency&amp;quot;" u="1"/>
        <s v="&amp;quot;Average Shareholders&amp;apos; Equity Amount&amp;quot;" u="1"/>
        <s v="&amp;quot;Diff. Rate of Act. Rev. vs.Est. Rev.&amp;quot;" u="1"/>
        <s v="&amp;quot;Diff Rate of MLY Act Ship vs Yearly Target Ship&amp;quot;" u="1"/>
        <s v="&amp;quot;Diff Rate of Yearly ActPred and Boards Est Ship&amp;quot;" u="1"/>
        <s v="&amp;quot;Hit Rate of MTD Act Ship vs MLY Boards Est Ship&amp;quot;" u="1"/>
        <s v="&amp;quot;DOI&amp;quot;" u="1"/>
        <s v="&amp;quot;Diff. Rate of Act. SHIPT vs. Est. SHIPT&amp;quot;" u="1"/>
        <s v="&amp;quot;Debt Ratio&amp;quot;" u="1"/>
        <s v="&amp;quot;Difference Ratio Between Monthly Actual Shipment and Monthly Estimated Shipment&amp;quot;" u="1"/>
        <s v="&amp;quot;Diff. Rate of Yearly  Act./Pred. and Boards Est. Rev.&amp;quot;" u="1"/>
        <s v="&amp;quot;Acc. Materials Cost &amp;quot;" u="1"/>
        <s v="&amp;quot;Business Group&amp;quot;" u="1"/>
        <s v="&amp;quot;Material Group&amp;quot;" u="1"/>
        <s v="&amp;quot;Long-term Debts Amount&amp;quot;" u="1"/>
        <s v="&amp;quot;Total Liability Amount&amp;quot;" u="1"/>
        <s v="&amp;quot;Journal Create Month&amp;quot;" u="1"/>
        <s v="&amp;quot;Latest Closing Month&amp;quot;" u="1"/>
        <s v="&amp;quot;EBO Revenue Month&amp;quot;" u="1"/>
        <s v="&amp;quot;Vendor Master&amp;quot;" u="1"/>
        <s v="&amp;quot;RFQ Detail of Award Project&amp;quot;" u="1"/>
        <s v="&amp;quot;Estimated Profitability Ratio&amp;quot;" u="1"/>
        <s v="&amp;quot;Entrepreneur Chinese Name&amp;quot;" u="1"/>
        <s v="&amp;quot;Entrepreneur English Name&amp;quot;" u="1"/>
        <s v="&amp;quot;Accumulative Product Series  Cost&amp;quot;" u="1"/>
        <s v="&amp;quot;Accumulative Product Series MVA Cost &amp;quot;" u="1"/>
        <s v="&amp;quot;Diff. Rate of Yearly Act./Pred. and Boards Est. Ship.&amp;quot;" u="1"/>
        <s v="&amp;quot;Detailed product defect&amp;quot;" u="1"/>
        <s v="&amp;quot;Hit Rate Remark&amp;quot;" u="1"/>
        <s v="&amp;quot;MLY Rev and SHIPT by BU and CUS&amp;quot;" u="1"/>
        <s v="&amp;quot;YTD Rev and SHIPT by BU and CUS&amp;quot;" u="1"/>
        <s v="&amp;quot;EBO Phase Remark&amp;quot;" u="1"/>
        <s v="&amp;quot;Supplier Final Score&amp;quot;" u="1"/>
        <s v="&amp;quot;Series Status&amp;quot;" u="1"/>
        <s v="&amp;quot;Version Difference&amp;quot;" u="1"/>
        <s v="&amp;quot;BS VS FCST Variance&amp;quot;" u="1"/>
        <s v="&amp;quot;EBO Project Funding History&amp;quot;" u="1"/>
        <s v="&amp;quot;EBO Milestone Actual Date&amp;quot;" u="1"/>
        <s v="&amp;quot;EBO Milestone Target Date&amp;quot;" u="1"/>
        <s v="&amp;quot;PSG Forecast Versions Comparison Information&amp;quot;" u="1"/>
        <s v="&amp;quot;Cost of Sales&amp;quot;" u="1"/>
        <s v="&amp;quot;Budget Allocation Amount(H)&amp;quot;" u="1"/>
        <s v="&amp;quot;PSG Site&amp;quot;" u="1"/>
        <s v="&amp;quot;Major Stage Material Catalog DM&amp;quot;" u="1"/>
        <s v="&amp;quot;CCC&amp;quot;" u="1"/>
        <s v="&amp;quot;Primary Customer Code&amp;quot;" u="1"/>
        <s v="&amp;quot;The Top Five PN with the Worst Order Fill Rate&amp;quot;" u="1"/>
        <s v="&amp;quot;Series List&amp;quot;" u="1"/>
        <s v="&amp;quot;Source Currency&amp;quot;" u="1"/>
        <s v="&amp;quot;Target Currency&amp;quot;" u="1"/>
        <s v="&amp;quot;Forecast Type ID&amp;quot;" u="1"/>
        <s v="&amp;quot;Diff. of Yearly Act./Pred. and Boards Est. Ship.&amp;quot;" u="1"/>
        <s v="&amp;quot;GR Date&amp;quot;" u="1"/>
        <s v="&amp;quot;Planned Year&amp;quot;" u="1"/>
        <s v="&amp;quot;RFQ End Year&amp;quot;" u="1"/>
        <s v="&amp;quot;Account for the Quarter&amp;quot;" u="1"/>
        <s v="&amp;quot;Types of Assets&amp;quot;" u="1"/>
        <s v="&amp;quot;Yearly Revenue Target&amp;quot;" u="1"/>
        <s v="&amp;quot;EBO Project Milestone&amp;quot;" u="1"/>
        <s v="&amp;quot;Current Year Accumulated Rate of Return Analysis&amp;quot;" u="1"/>
        <s v="&amp;quot;Actual Daily Operating Income and Shipment Data&amp;quot;" u="1"/>
        <s v="&amp;quot;Overall product yield target&amp;quot;" u="1"/>
        <s v="&amp;quot;Year to Date Shipment Target&amp;quot;" u="1"/>
        <s v="&amp;quot;Yearly Rev. and SHIPT by PRD&amp;quot;" u="1"/>
        <s v="&amp;quot;Diff. Rate of Act. Rev. vs. Boards Est. Rev.&amp;quot;" u="1"/>
        <s v="&amp;quot;Vendor A Fulfillment Performance&amp;quot;" u="1"/>
        <s v="&amp;quot;Yearly Boards Estimated Operating Income&amp;quot;" u="1"/>
        <s v="&amp;quot;Used by Customer List&amp;quot;" u="1"/>
        <s v="&amp;quot;Monthly Actual Operating Income&amp;quot;" u="1"/>
        <s v="&amp;quot;Overall product yield&amp;quot;" u="1"/>
        <s v="&amp;quot;Diff. of Act. SHIPT vs. BoardsEst. SHIPT&amp;quot;" u="1"/>
        <s v="&amp;quot;Estimated Product Family Revenue&amp;quot;" u="1"/>
        <s v="&amp;quot;Monthly Boards Estimated Revenue&amp;quot;" u="1"/>
        <s v="&amp;quot;Types of Labor Code&amp;quot;" u="1"/>
        <s v="&amp;quot;BG Code&amp;quot;" u="1"/>
        <s v="&amp;quot;BU Code&amp;quot;" u="1"/>
        <s v="&amp;quot;Subject Cash Dividend&amp;quot;" u="1"/>
        <s v="&amp;quot;Monthly Operating Income and Shipment Data of Yearly target&amp;quot;" u="1"/>
        <s v="&amp;quot;LT FCST shipment&amp;quot;" u="1"/>
        <s v="&amp;quot;BOD Shipping Target Hit Rate&amp;quot;" u="1"/>
        <s v="&amp;quot;Subject Revenue Achieve Rate&amp;quot;" u="1"/>
        <s v="&amp;quot;Hit Rate Between Actual Operating Income and Boards Estimated Operating Income&amp;quot;" u="1"/>
        <s v="&amp;quot;Diff. of Yearly Act./Pred. and Boards Est. Rev.&amp;quot;" u="1"/>
        <s v="&amp;quot;Diff. of YTD Act. Rev. and YTD Boards Est. Rev.&amp;quot;" u="1"/>
        <s v="&amp;quot;Is Sole&amp;quot;" u="1"/>
        <s v="&amp;quot;Actual Daily Shipment&amp;quot;" u="1"/>
        <s v="&amp;quot;Accumulative Product Series Shipping Volume&amp;quot;" u="1"/>
        <s v="&amp;quot;Investment Amount&amp;quot;" u="1"/>
        <s v="&amp;quot;Difference Between Year to Date Actual Operating Income and  Year to Date Operating Income Target&amp;quot;" u="1"/>
        <s v="&amp;quot;Estimate Product Family Cost&amp;quot;" u="1"/>
        <s v="&amp;quot;EBO Project Funding Percentage&amp;quot;" u="1"/>
        <s v="&amp;quot;CQ MP shipment analysis&amp;quot;" u="1"/>
        <s v="&amp;quot;Rate of Return Analysis&amp;quot;" u="1"/>
        <s v="&amp;quot;Difference Ratio Between Yearly Shipment&amp;quot;" u="1"/>
        <s v="&amp;quot;EBO Funding BG&amp;quot;" u="1"/>
        <s v="&amp;quot;EDI 850 Order Request&amp;quot;" u="1"/>
        <s v="&amp;quot;RFQ Status&amp;quot;" u="1"/>
        <s v="&amp;quot;Journal Create Year&amp;quot;" u="1"/>
        <s v="&amp;quot;EBO Phase&amp;quot;" u="1"/>
        <s v="&amp;quot;Difference Between Monthly Actual Shipment and Monthly Estimated Shipment&amp;quot;" u="1"/>
        <s v="&amp;quot;Diff. of Yearly Act./Pred. and TRGT SHIPT&amp;quot;" u="1"/>
        <s v="&amp;quot;Diff. Rate of YTD Act. SHIPT and YTD Shipping TRGT&amp;quot;" u="1"/>
        <s v="&amp;quot;Planned Month&amp;quot;" u="1"/>
        <s v="&amp;quot;Status of Operating Income and Shipment in the Past Three Years by Product&amp;quot;" u="1"/>
        <s v="&amp;quot;Forecast Comparison Type Name&amp;quot;" u="1"/>
        <s v="&amp;quot;Actual Operating and Shipment Month&amp;quot;" u="1"/>
        <s v="&amp;quot;Raw Cost Price&amp;quot;" u="1"/>
        <s v="&amp;quot;Class Code Category&amp;quot;" u="1"/>
        <s v="&amp;quot;Average Inventory Amount&amp;quot;" u="1"/>
        <s v="&amp;quot;Budget Allocation Amount&amp;quot;" u="1"/>
        <s v="&amp;quot;Entrepreneur Code&amp;quot;" u="1"/>
        <s v="&amp;quot;Week Level&amp;quot;" u="1"/>
        <s v="&amp;quot;PSG  Customer&amp;quot;" u="1"/>
        <s v="&amp;quot;PSG FCST Hit Rate Analysis_Outliners&amp;quot;" u="1"/>
        <s v="&amp;quot;Difference Ratio Between Year to Date Actual Operating Income and Year to Date Operating Income Target&amp;quot;" u="1"/>
        <s v="&amp;quot;Product Category&amp;quot;" u="1"/>
        <s v="&amp;quot;IEC Part Number&amp;quot;" u="1"/>
        <s v="&amp;quot;Product level&amp;quot;" u="1"/>
        <s v="&amp;quot;Year to Date Actual Operating Income&amp;quot;" u="1"/>
        <s v="&amp;quot;DB Start Year&amp;quot;" u="1"/>
        <s v="&amp;quot;Shipment Year&amp;quot;" u="1"/>
        <s v="&amp;quot;Hit Rate Remark ID&amp;quot;" u="1"/>
        <s v="&amp;quot;PSG FCST Hit Rate Information&amp;quot;" u="1"/>
        <s v="&amp;quot;Average Number of Employees&amp;quot;" u="1"/>
        <s v="&amp;quot;Latest Closing Month &amp;quot;" u="1"/>
        <s v="&amp;quot;Forecast Comparison Type&amp;quot;" u="1"/>
        <s v="&amp;quot;Product yield alert type&amp;quot;" u="1"/>
        <s v="&amp;quot;Inventory Turnover Ratio&amp;quot;" u="1"/>
        <s v="&amp;quot;Diff of YTD Act SHIPT and YTD Shipping TRGT&amp;quot;" u="1"/>
        <s v="&amp;quot;Hit Rate of MTD Act. Rev. vs. MLY Rev. TRGT&amp;quot;" u="1"/>
        <s v="&amp;quot;Vendor Management&amp;quot;" u="1"/>
        <s v="&amp;quot;BG Name&amp;quot;" u="1"/>
        <s v="&amp;quot;BU Name&amp;quot;" u="1"/>
        <s v="&amp;quot;Debt Ratio Analysis&amp;quot;" u="1"/>
        <s v="&amp;quot;Cash and Cash Equivalents Amount&amp;quot;" u="1"/>
        <s v="&amp;quot;Shareholders&amp;apos; Equity Amount&amp;quot;" u="1"/>
        <s v="&amp;quot;MoM LEM CU&amp;quot;" u="1"/>
        <s v="&amp;quot;QoQ LEM CU&amp;quot;" u="1"/>
        <s v="&amp;quot;YoY LEM CU&amp;quot;" u="1"/>
        <s v="&amp;quot;Primary Customer Name&amp;quot;" u="1"/>
        <s v="&amp;quot;Boards Estimated Version Date&amp;quot;" u="1"/>
        <s v="&amp;quot;EBO Project Registration Date&amp;quot;" u="1"/>
        <s v="&amp;quot;Financial Report Closing Date&amp;quot;" u="1"/>
        <s v="&amp;quot;Acc. Series Net Profit Margin&amp;quot;" u="1"/>
        <s v="&amp;quot;Operating Income Per Capita&amp;quot;" u="1"/>
        <s v="&amp;quot;PSG Inventory Amount&amp;quot;" u="1"/>
        <s v="&amp;quot;Division Code&amp;quot;" u="1"/>
        <s v="&amp;quot;EBO Team Leader&amp;quot;" u="1"/>
        <s v="&amp;quot;Diff. of MLY Act. Ship. vs. Boards Est. Ship.&amp;quot;" u="1"/>
        <s v="&amp;quot;Hit Rate of MTD Act. Ship. vs. UTD Est. Ship.&amp;quot;" u="1"/>
        <s v="&amp;quot;Vendor Fulfillment Performance&amp;quot;" u="1"/>
        <s v="&amp;quot;Quality Score&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Weekly product yield report&amp;quot;" u="1"/>
        <s v="&amp;quot;Conversion Rate Type&amp;quot;" u="1"/>
        <s v="&amp;quot;Target Year&amp;quot;" u="1"/>
        <s v="&amp;quot;Forecast Comparison Type ID&amp;quot;" u="1"/>
        <s v="&amp;quot;Division Alias&amp;quot;" u="1"/>
        <s v="&amp;quot;Product FPY rate target&amp;quot;" u="1"/>
        <s v="&amp;quot;Yearly Boards Estimated Shipment&amp;quot;" u="1"/>
        <s v="&amp;quot;Inventory Amount&amp;quot;" u="1"/>
        <s v="&amp;quot;Data Source&amp;quot;" u="1"/>
        <s v="&amp;quot;Difference Between Yearly Operating Income&amp;quot;" u="1"/>
        <s v="&amp;quot;Yearly Actual and Predict Operating Income&amp;quot;" u="1"/>
        <s v="&amp;quot;EBO Funding BU&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PPE to Assets Ratio&amp;quot;" u="1"/>
        <s v="&amp;quot;Diff. of Yearly  Act./Pred. and Boards Est. Rev.&amp;quot;" u="1"/>
        <s v="&amp;quot;Diff. Rate of MLY Act. Rev. vs. Boards Est. Rev.&amp;quot;" u="1"/>
        <s v="&amp;quot;Case Plastic Cost ratio&amp;quot;" u="1"/>
        <s v="&amp;quot;Monthly Estimated Operating Income&amp;quot;" u="1"/>
        <s v="&amp;quot;EBO Project Revenue Forecast&amp;quot;" u="1"/>
        <s v="&amp;quot;Monthly Estimated Shipment&amp;quot;" u="1"/>
        <s v="&amp;quot;Annual Investment Budget Balance Ratio&amp;quot;" u="1"/>
        <s v="&amp;quot;EBO Project Actual Revenue&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Investment Subject&amp;quot;" u="1"/>
        <s v="&amp;quot;Difference Ratio Between Monthly Actual Operating Income and Monthly Estimated Operating Income&amp;quot;" u="1"/>
        <s v="&amp;quot;Difference Ratio Between Yearly Actual and Predict Operating Income and Operating Income Target&amp;quot;" u="1"/>
        <s v="&amp;quot;DCP Result&amp;quot;" u="1"/>
        <s v="&amp;quot;Accumulative Product Series Net Profit&amp;quot;" u="1"/>
        <s v="&amp;quot;Sub Material Catalog YOY&amp;quot;" u="1"/>
        <s v="&amp;quot;Actual shipment&amp;quot;" u="1"/>
        <s v="&amp;quot;Subject Comment&amp;quot;" u="1"/>
        <s v="&amp;quot;Product Series&amp;quot;" u="1"/>
        <s v="&amp;quot;EBO Milestones&amp;quot;" u="1"/>
        <s v="&amp;quot;Subject Revenue&amp;quot;" u="1"/>
        <s v="&amp;quot;Difference Ratio Between Monthly Actual Operating Income and Monthly Boards Estimated Operating Income&amp;quot;" u="1"/>
        <s v="&amp;quot;Difference Between Yearly Shipment&amp;quot;" u="1"/>
        <s v="&amp;quot;PSG BOD Shipping Target Management&amp;quot;" u="1"/>
        <s v="&amp;quot;Yearly Actual and Predict Shipment&amp;quot;" u="1"/>
        <s v="&amp;quot;PPE Amount&amp;quot;" u="1"/>
        <s v="&amp;quot;EBO Project Number&amp;quot;" u="1"/>
        <s v="&amp;quot;MD BU2 ASUS BS VS FCST&amp;quot;" u="1"/>
        <s v="&amp;quot;Diff Rate of MLY Act Ship vs Boards Est Ship&amp;quot;" u="1"/>
        <s v="&amp;quot;Diff Rate of MLY Act Rev vs Yearly Target Rev&amp;quot;" u="1"/>
        <s v="&amp;quot;Hit Rate of MTD Act Rev vs MLY Boards Est Rev&amp;quot;" u="1"/>
        <s v="&amp;quot;Budget Allocation Amount(L)&amp;quot;" u="1"/>
        <s v="&amp;quot;Accumulative Product Series Material Cost &amp;quot;" u="1"/>
        <s v="&amp;quot;Accumulated ROE&amp;quot;" u="1"/>
        <s v="&amp;quot;Fill Rate by Vendor&amp;quot;" u="1"/>
        <s v="&amp;quot;PSG FCST Management&amp;quot;" u="1"/>
        <s v="&amp;quot;MoM PC&amp;quot;" u="1"/>
        <s v="&amp;quot;QoQ PC&amp;quot;" u="1"/>
        <s v="&amp;quot;YoY PC&amp;quot;" u="1"/>
        <s v="&amp;quot;GR Date By QUARTER&amp;quot;" u="1"/>
        <s v="&amp;quot;Rev and SHIPT in Past Three Years by BU and CUS&amp;quot;" u="1"/>
        <s v="&amp;quot;Diff. Rate of Rev. and SHIPT in Different Time Frame&amp;quot;" u="1"/>
        <s v="&amp;quot;EBO Revenue Forecast Month&amp;quot;" u="1"/>
        <s v="&amp;quot;Year to Date Boards Estimated Shipment&amp;quot;" u="1"/>
        <s v="&amp;quot;Accumulated ROA&amp;quot;" u="1"/>
        <s v="&amp;quot;PSG Product Series&amp;quot;" u="1"/>
        <s v="&amp;quot;Product Life Cycle&amp;quot;" u="1"/>
        <s v="&amp;quot;Raw Cost Ratio&amp;quot;" u="1"/>
        <s v="&amp;quot;EBO Project Owner&amp;quot;" u="1"/>
        <s v="&amp;quot;EBO Project Actual Gross Profit&amp;quot;" u="1"/>
        <s v="&amp;quot;Hit Rate Analysis Month&amp;quot;" u="1"/>
        <s v="&amp;quot;Raw Material Data Month&amp;quot;" u="1"/>
        <s v="&amp;quot;Monthly Materials Cost&amp;quot;" u="1"/>
        <s v="&amp;quot;Accounts Receivable Amount&amp;quot;" u="1"/>
        <s v="&amp;quot;BU2 ASUS BS VS FCST&amp;quot;" u="1"/>
        <s v="&amp;quot;Site Name&amp;quot;" u="1"/>
        <s v="&amp;quot;Acc. Series Revenue&amp;quot;" u="1"/>
        <s v="&amp;quot;EBO Project Revenue&amp;quot;" u="1"/>
        <s v="&amp;quot;Fill Rate by PartNo&amp;quot;" u="1"/>
        <s v="&amp;quot;Reason Code of Lose&amp;quot;" u="1"/>
        <s v="&amp;quot;Difference Between Actual Shipment and Estimated Shipment&amp;quot;" u="1"/>
        <s v="&amp;quot;Forecast Quantity&amp;quot;" u="1"/>
        <s v="&amp;quot;Budget Allocation Quarter&amp;quot;" u="1"/>
        <s v="&amp;quot;DOI Target Days Parameter&amp;quot;" u="1"/>
        <s v="&amp;quot;Vendor Performance Master&amp;quot;" u="1"/>
        <s v="&amp;quot;Accumulative Product Series Material Cost&amp;quot;" u="1"/>
        <s v="&amp;quot;Defect type target&amp;quot;" u="1"/>
        <s v="&amp;quot;Critical Parts Fulfillment Statistic&amp;quot;" u="1"/>
        <s v="&amp;quot;Hit Rate of MTD Act Ship vs UTD Est Ship&amp;quot;" u="1"/>
        <s v="&amp;quot;Hit Rate of Act. Rev. vs.Boards Est. Rev.&amp;quot;" u="1"/>
        <s v="&amp;quot;Overall system not repaired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Monthly BS Supply Quantity&amp;quot;" u="1"/>
        <s v="&amp;quot;Forecast Type Name&amp;quot;" u="1"/>
        <s v="&amp;quot;Diff Rate of YTD Act SHIPT and YTD Shipping TRGT&amp;quot;" u="1"/>
        <s v="&amp;quot;Hit Rate of MTD Act. SHIPT vs. MLY Shipping TRGT&amp;quot;" u="1"/>
        <s v="&amp;quot;EBO Project Phase History&amp;quot;" u="1"/>
        <s v="&amp;quot;Material Futures category&amp;quot;" u="1"/>
        <s v="&amp;quot;PSG Forecast Version Comparison&amp;quot;" u="1"/>
        <s v="&amp;quot;Component Type&amp;quot;" u="1"/>
        <s v="&amp;quot;Sub-stage Type&amp;quot;" u="1"/>
        <s v="&amp;quot;RFQ Shipment Target Data&amp;quot;" u="1"/>
        <s v="&amp;quot;Sole Source List&amp;quot;" u="1"/>
        <s v="&amp;quot;Material Marketing Price Analysis&amp;quot;" u="1"/>
        <s v="&amp;quot;Budget Allocation Amount(M)&amp;quot;" u="1"/>
        <s v="&amp;quot;CCC Related Indicator&amp;quot;" u="1"/>
        <s v="&amp;quot;MoM NY Gold&amp;quot;" u="1"/>
        <s v="&amp;quot;QoQ NY Gold&amp;quot;" u="1"/>
        <s v="&amp;quot;YoY NY Gold&amp;quot;" u="1"/>
        <s v="&amp;quot;Detailed product yield&amp;quot;" u="1"/>
        <s v="&amp;quot;Diff. of Act. SHIPT vs. Est. SHIPT&amp;quot;" u="1"/>
        <s v="&amp;quot;Estimated Monthly Revenue and Shipment Data&amp;quot;" u="1"/>
        <s v="&amp;quot;Monthly Actual Shipment&amp;quot;" u="1"/>
        <s v="&amp;quot;Part Description&amp;quot;" u="1"/>
        <s v="&amp;quot;Month to Date Actual Operating Income&amp;quot;" u="1"/>
        <s v="&amp;quot;EBO Milestone Check Date&amp;quot;" u="1"/>
        <s v="&amp;quot;Diff. Rate of Yearly Act./Pred. and Boards Est. SHIPT&amp;quot;" u="1"/>
        <s v="&amp;quot;Subject Shareholding Ratio&amp;quot;" u="1"/>
        <s v="&amp;quot;Accumulative Series Net Profit Margin&amp;quot;" u="1"/>
        <s v="&amp;quot;Version 1 Forecast Comparison Type Name&amp;quot;" u="1"/>
        <s v="&amp;quot;Version 2 Forecast Comparison Type Name&amp;quot;" u="1"/>
        <s v="&amp;quot;Diff of YTD Act Rev and YTD Rev TRGT&amp;quot;" u="1"/>
        <s v="&amp;quot;Diff. of Act. SHIPT vs.Shipping TRGT&amp;quot;" u="1"/>
        <s v="&amp;quot;Forecast Gen Date-&gt;Forecast Version&amp;quot;" u="1"/>
        <s v="&amp;quot;Material Marketing Price Infomation&amp;quot;" u="1"/>
        <s v="&amp;quot;Annual Investment Budget Master&amp;quot;" u="1"/>
        <s v="&amp;quot;Currency Conversion Rate Master&amp;quot;" u="1"/>
        <s v="&amp;quot;Material Catalog Price Information&amp;quot;" u="1"/>
        <s v="&amp;quot;Diff of MLY Act Rev vs Boards Est Rev&amp;quot;" u="1"/>
        <s v="&amp;quot;Diff. of MLY Act. Rev. vs. Boards Est. Rev.&amp;quot;" u="1"/>
        <s v="&amp;quot;Hit Rate of MTD Act. Rev. vs. UTD Est. Rev.&amp;quot;" u="1"/>
        <s v="&amp;quot;Delivery Score&amp;quot;" u="1"/>
        <s v="&amp;quot;Accounts Payable Amount&amp;quot;" u="1"/>
        <s v="&amp;quot;Short-term Debts Amount&amp;quot;" u="1"/>
        <s v="&amp;quot;Accumulative Product Series Revenue&amp;quot;" u="1"/>
        <s v="&amp;quot;Part Series&amp;quot;" u="1"/>
        <s v="&amp;quot;Monitor Date&amp;quot;" u="1"/>
        <s v="&amp;quot;Monthly Date&amp;quot;" u="1"/>
        <s v="&amp;quot;RFQ End Date&amp;quot;" u="1"/>
        <s v="&amp;quot;RFQ Hit Rate&amp;quot;" u="1"/>
        <s v="&amp;quot;SI StartDate&amp;quot;" u="1"/>
        <s v="&amp;quot;Version Date&amp;quot;" u="1"/>
        <s v="&amp;quot;Boards Est MLY Rev and SHIPT Data&amp;quot;" u="1"/>
        <s v="&amp;quot;PSG Business Unit&amp;quot;" u="1"/>
        <s v="&amp;quot;Finance Master Labor&amp;quot;" u="1"/>
        <s v="&amp;quot;STD BU2 ASUS BS VS FCST&amp;quot;" u="1"/>
        <s v="&amp;quot;EBO Revenue Forecast Check Date&amp;quot;" u="1"/>
        <s v="&amp;quot;Subject Net Profit Achieve Rate&amp;quot;" u="1"/>
        <s v="&amp;quot;Estimated Monthly Operating Income and Shipment Data&amp;quot;" u="1"/>
        <s v="&amp;quot;Difference Between Monthly Actual Shipment and Monthly Boards Estimated Shipment&amp;quot;" u="1"/>
        <s v="&amp;quot;Year to Date Revenue Target&amp;quot;" u="1"/>
        <s v="&amp;quot;RFQ Hit Rate Status&amp;quot;" u="1"/>
        <s v="&amp;quot;Hit Rate Bottom Lower Limit&amp;quot;" u="1"/>
        <s v="&amp;quot;Hit Rate Bottom Upper Limit&amp;quot;" u="1"/>
        <s v="&amp;quot;Year to Date Boards Estimated Operating Income&amp;quot;" u="1"/>
        <s v="&amp;quot;The Top Five Vendor with the Worst Order Fill Rate&amp;quot;" u="1"/>
        <s v="&amp;quot;Diff of Yearly Act/Pred and TRGT Ship&amp;quot;" u="1"/>
        <s v="&amp;quot;FCS Start Date&amp;quot;" u="1"/>
        <s v="&amp;quot;GR Mothly Date&amp;quot;" u="1"/>
        <s v="&amp;quot;RTM Start Date&amp;quot;" u="1"/>
        <s v="&amp;quot;Accum LTA GR Quantity&amp;quot;" u="1"/>
        <s v="&amp;quot;Actual Sales Quantity&amp;quot;" u="1"/>
        <s v="&amp;quot;Buy and Sell Quantity&amp;quot;" u="1"/>
        <s v="&amp;quot;EBO Strategic Clarity&amp;quot;" u="1"/>
        <s v="&amp;quot;Not repaired quantity&amp;quot;" u="1"/>
        <s v="&amp;quot;PSG Plant&amp;quot;" u="1"/>
        <s v="&amp;quot;Hite Rate of Sales Quantity&amp;quot;" u="1"/>
        <s v="&amp;quot;AVL ID&amp;quot;" u="1"/>
        <s v="&amp;quot;EBO Milestone Category&amp;quot;" u="1"/>
        <s v="&amp;quot;Diff. Rate of Act. Rev. vs. Rev. TRGT&amp;quot;" u="1"/>
        <s v="&amp;quot;MLY Rev and SHIPT Data of Yearly TRGT&amp;quot;" u="1"/>
        <s v="&amp;quot;Yearly Shipment Target&amp;quot;" u="1"/>
        <s v="&amp;quot;EBO Project Checkpoint Check Date&amp;quot;" u="1"/>
        <s v="&amp;quot;Up to date Estimated Version Date&amp;quot;" u="1"/>
        <s v="&amp;quot;Up-To-Date Estimated Version Date&amp;quot;" u="1"/>
        <s v="&amp;quot;Actual Shipment Quantity-&gt;Order Quantity&amp;quot;" u="1"/>
        <s v="&amp;quot;Difference Between Actual Operating Income and The Boards Estimated Operating Income&amp;quot;" u="1"/>
        <s v="&amp;quot;Business Operation and DOI Overview_Stock Area&amp;quot;" u="1"/>
        <s v="&amp;quot;Monthly Operating Income of Yearly Target&amp;quot;" u="1"/>
        <s v="&amp;quot;GTK Quantity&amp;quot;" u="1"/>
        <s v="&amp;quot;OTK Quantity&amp;quot;" u="1"/>
        <s v="&amp;quot;Diff. of YTD Act. SHIPT and YTD Shipping TRGT&amp;quot;" u="1"/>
        <s v="&amp;quot;Diff. Rate of MLY Act. Rev. vs. MLY Rev. TRGT&amp;quot;" u="1"/>
        <s v="&amp;quot;Diff. Rate of YTD Act. Rev. and YTD Rev. TRGT&amp;quot;" u="1"/>
        <s v="&amp;quot;Forecast Hit Rate Remark&amp;quot;" u="1"/>
        <s v="&amp;quot;Actual Revenue and Shipment Data&amp;quot;" u="1"/>
      </sharedItems>
    </cacheField>
    <cacheField name="custom_BusinessRule" numFmtId="0">
      <sharedItems count="590" longText="1">
        <s v="&amp;quot;N/A&amp;quot;"/>
        <s v="&amp;quot;&amp;quot;"/>
        <s v="&amp;quot;WorkSheetManagementColumn&amp;quot;"/>
        <s v="&amp;quot;資助EBO專案的事業單位&amp;quot;" u="1"/>
        <s v="&amp;quot;分析Critical Part 清單裡LTA/MOU數量的實際SAP GR 數量達成狀況&amp;quot;" u="1"/>
        <s v="&amp;quot;詢價達成率 = 預估月攤提銷售數量/年度出貨目標_x000a__x000a_年度詢價達成率 = 成功詢價機種年度出貨量/年度出貨目標&amp;quot;" u="1"/>
        <s v="&amp;quot;(ALi-ALi-3)/ALi-3*100% ; i 表示月份 i-3表示 i 的前三個月&amp;quot;" u="1"/>
        <s v="&amp;quot;當年度: 實際和預估出貨量 = YTM 實際出貨量 + 剩餘月董事會預估出貨量_x000a_以往年度: 實際和預估出貨量 = 每月實際出貨量加總&amp;quot;" u="1"/>
        <s v="&amp;quot;向經濟部登記之章程所訂外文公司名稱&amp;quot;" u="1"/>
        <s v="&amp;quot;當年度: 董事會預估營業收入 = ( YTM - 1 )實際營業收入 + 剩餘月董事會預估營業收入_x000a_以往年度: 董事會預估營業收入 = 每月實際營業收入加總_x000a__x000a_儲存單位為 台幣_x000a_顯示單位為 百萬台幣&amp;quot;" u="1"/>
        <s v="&amp;quot;目標年度&amp;quot;" u="1"/>
        <s v="&amp;quot;展示當月實際出貨數量, 使用財務和營運企劃確認過的數位&amp;quot;" u="1"/>
        <s v="&amp;quot;年初至今累積出貨量 =YTM 實際出貨量_x000a__x000a_儲存單位為 台_x000a_顯示單位為 千台&amp;quot;" u="1"/>
        <s v="&amp;quot;成功詢價機種年度出貨量&amp;quot;" u="1"/>
        <s v="&amp;quot;直接帶出整年數值，過長則拉bar左右移動，按選取的區間呈現達交狀況，取線直線圖按月呈現，可透過篩選功能選取廠商呈現。&amp;quot;" u="1"/>
        <s v="&amp;quot;資料格式為 YYYY/MM/DD&amp;quot;" u="1"/>
        <s v="&amp;quot;PSG 工廠廠區&amp;quot;" u="1"/>
        <s v="&amp;quot;yyyy-mm-dd&amp;quot;" u="1"/>
        <s v="&amp;quot;實際與預估和目標營業收入差異率 = (實際和預估營業收入 - 年度營業收入目標)/年度營業收入目標&amp;quot;" u="1"/>
        <s v="&amp;quot;EBO 專案里程碑備註&amp;quot;" u="1"/>
        <s v="&amp;quot;投資結算季度&amp;quot;" u="1"/>
        <s v="&amp;quot;System統計FA秤重站點投入數_x000a_PCA統計SA ECR站點投入數&amp;apos;&amp;quot;" u="1"/>
        <s v="&amp;quot;格式為 YYYYMMDD&amp;quot;" u="1"/>
        <s v="&amp;quot;實際和目標出貨量差異 = 實際出貨量/出貨量目標&amp;quot;" u="1"/>
        <s v="&amp;quot;Class Code 四碼數字加上&amp;apos;-&amp;apos;再加上對應的Materical Group_x000a_EX: 6033-FAN, 6027-BATTERY&amp;quot;" u="1"/>
        <s v="&amp;quot;不動產、廠房及設備 / 總資產金額&amp;quot;" u="1"/>
        <s v="&amp;quot;統計FA秤重站點投入數&amp;quot;" u="1"/>
        <s v="&amp;quot;實際與預估和董事會預估出貨量差異率 = 年度實際與預估和董事會預估出貨量差異/年度董事會預估出貨量&amp;quot;" u="1"/>
        <s v="&amp;quot;當時間維度為 = MTD時使用_x000a__x000a_每月實際和預估出貨量差異 = 每月實際出貨量 - 每月預估出貨量&amp;quot;" u="1"/>
        <s v="&amp;quot;DOI + AR Days - AP Days&amp;quot;" u="1"/>
        <s v="&amp;quot;(TINi-TINi-3)/TINi-3*100% ; i 表示月份 i-3表示 i 的前三個月&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_x000a__x000a_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各不良類型數量&amp;quot;" u="1"/>
        <s v="&amp;quot;NB, DT, AIO, Docking…&amp;quot;" u="1"/>
        <s v="&amp;quot;自 首批出貨開始日期 累積迄今&amp;quot;" u="1"/>
        <s v="&amp;quot;PSG 客戶主檔&amp;quot;" u="1"/>
        <s v="&amp;quot;包含月資料_x000a_年：365 / 存貨周轉率_x000a_季：90 / 存貨周轉率_x000a_月：30 / 存貨周轉率_x000a_此處存貨周轉天數來源為財報，與 SCM 主題的 DOI 計算公式不同&amp;quot;" u="1"/>
        <s v="&amp;quot;決策評審點結果&amp;quot;" u="1"/>
        <s v="&amp;quot;只抓取6開頭之英業達料號&amp;quot;" u="1"/>
        <s v="&amp;quot;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amp;quot;" u="1"/>
        <s v="&amp;quot;包含平均全體員工人數、平均直接員工人數、平均間接員工人數、營業收入、營業利益&amp;quot;" u="1"/>
        <s v="&amp;quot;失敗原因代碼分為以下三種_x000a_1. [Quote]:  exceed client expected range_x000a_2. [Strategic bidding]: not to win_x000a_3. [Others]: Free Typing_x000a__x000a_失敗原因的筆數統計，畫面以圓餅圖占比顯示&amp;quot;" u="1"/>
        <s v="&amp;quot;投資標的淨利_x000a_當[統計期間]=Year，年度資料為季度資料加總&amp;quot;" u="1"/>
        <s v="&amp;quot;投資標的營收_x000a_當[統計期間]=Year，年度資料為季度資料加總&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含NRE/others_x000a__x000a_參考 P/L 更新日期 抓最新一版&amp;quot;" u="1"/>
        <s v="&amp;quot;含NRE/others_x000a__x000a_參考 P/L 月份 抓最新一版&amp;quot;" u="1"/>
        <s v="&amp;quot;說明_x000a_當[統計期間]=Year，與當年度最新季度資料相同&amp;quot;" u="1"/>
        <s v="&amp;quot;BU1,BU2以此類推，目前組織為到BU2&amp;quot;" u="1"/>
        <s v="&amp;quot;產品系列總體淨利率 = 產品系列總體淨利額/累計產品系列收入_x000a__x000a_參考 P/L 更新日期 抓最新一版&amp;quot;" u="1"/>
        <s v="&amp;quot;財報結算日&amp;quot;" u="1"/>
        <s v="&amp;quot;投資預算分配季度&amp;quot;" u="1"/>
        <s v="&amp;quot;EBO 專案資助管理&amp;quot;" u="1"/>
        <s v="&amp;quot;產品系列總體淨利率 = 產品系列總體淨利額/累計產品系列收入_x000a__x000a_參考 P/L 月份 抓最新一版&amp;quot;" u="1"/>
        <s v="&amp;quot;材料、製程: 如, 塑膠,包材,人力成本 ,水電,其他(設備攤提,維修,管銷等) &amp;quot;" u="1"/>
        <s v="&amp;quot;((本月鐵礦砂價格-前一個月鐵礦砂價格)/前一個月鐵礦砂價格)*100%&amp;quot;" u="1"/>
        <s v="&amp;quot;CCC 相關指標量值&amp;quot;" u="1"/>
        <s v="&amp;quot;現金循環週期同業比較&amp;quot;" u="1"/>
        <s v="&amp;quot;以月資料的方式定義年度營業收入目標&amp;quot;" u="1"/>
        <s v="&amp;quot;PDM內所建的合格供應商，SAP的Vendor/Vendor Code經mapping與AVL建立關聯，一個AVL可Mapping多個Vendor Code_x000a_- AVL 名稱, 目前包含製造商名稱, 代理商等&amp;quot;" u="1"/>
        <s v="&amp;quot;實際與預估和董事會預估營業收入差異 = 年度實際和預估營業收入 - 年度董事會預估營業收入&amp;quot;" u="1"/>
        <s v="&amp;quot;會計期間&amp;quot;" u="1"/>
        <s v="&amp;quot;統計期間&amp;quot;" u="1"/>
        <s v="&amp;quot;TW10: TP01/TP02/TP06_x000a_CN60: CP60/CP62/CP65/CP69&amp;quot;" u="1"/>
        <s v="&amp;quot;各個檢查站點待修不良數&amp;quot;" u="1"/>
        <s v="&amp;quot;年初至今實際和董事會預估營業收入差異率 = (年初至今累積營業收入 - 年初至今董事會預估營業收入)/年初至今董事會預估營業收入&amp;quot;" u="1"/>
        <s v="&amp;quot;產品系列&amp;quot;" u="1"/>
        <s v="&amp;quot;EBO 專案名稱&amp;quot;" u="1"/>
        <s v="&amp;quot;latest EBO Project Phase History_EBO Phase&amp;quot;" u="1"/>
        <s v="&amp;quot;Sub Material Catalog&amp;quot;" u="1"/>
        <s v="&amp;quot;年初至今實際和目標營業收入差異率 = (年初至今累積營業收入 - 年初至今營業收入目標)/年初至今營業收入目標&amp;quot;" u="1"/>
        <s v="&amp;quot;Version2-Version1&amp;quot;" u="1"/>
        <s v="&amp;quot;EBO 專案營收年&amp;quot;" u="1"/>
        <s v="&amp;quot;EBO Project Revenue_Actual Revenue/1,000,000&amp;quot;" u="1"/>
        <s v="&amp;quot;以月資料的方式定義年度營業收入目標_x000a_儲存單位為 台幣_x000a_顯示單位為 百萬台幣&amp;quot;" u="1"/>
        <s v="&amp;quot;實際和董事會預估出貨量達成率 = 實際出貨量/董事會預估出貨量&amp;quot;" u="1"/>
        <s v="&amp;quot;年出貨量差異 = 計算基準年度出貨量-計算基準年度前一年出貨量&amp;quot;" u="1"/>
        <s v="&amp;quot;詢價失敗細節&amp;quot;" u="1"/>
        <s v="&amp;quot;預計採用PSG Part Category重新定義後的資料&amp;quot;" u="1"/>
        <s v="&amp;quot;客戶代碼, ex. HP&amp;quot;" u="1"/>
        <s v="&amp;quot;客戶名稱, ex. HP&amp;quot;" u="1"/>
        <s v="&amp;quot;實際和預估營業收入差異率 = (實際營業收入 - 預估營業收入)/預估營業收入&amp;quot;" u="1"/>
        <s v="&amp;quot;每月實際和年度目標營業收入差異 = 每月實際營業收入 - 年度目標的月營業收入&amp;quot;" u="1"/>
        <s v="&amp;quot;實際與預估和董事會預估出貨量差異率 = (實際和預估出貨量 - 董事會預估出貨量)/董事會預估出貨量&amp;quot;" u="1"/>
        <s v="&amp;quot;營收月份 = 當月_x000a__x000a_月初至今實際和董事會預估出貨量達成率 = 月初至今實際出貨量/董事會預估出貨量&amp;quot;" u="1"/>
        <s v="&amp;quot;從BU/地域/廠區/客戶/採購方式/材料屬性/材料大類/PSG Part Category來篩選所選時間段的採購金額&amp;quot;" u="1"/>
        <s v="&amp;quot;e.g. HP, ASUS, All,....&amp;quot;" u="1"/>
        <s v="&amp;quot;月初至今實際和最新每月預估營業收入達成率 = 月初至今實際營業收入 / 最新每月預估營業收入&amp;quot;" u="1"/>
        <s v="&amp;quot;1-(站點不良數/秤重站點投入數)&amp;quot;" u="1"/>
        <s v="&amp;quot;報表以月為最小單位供選取欲常看的採購金額區間，拉取時長限制為兩年&amp;quot;" u="1"/>
        <s v="&amp;quot;1. 僅在整體良率畫面顯示中良率(Yield rate)當日超標加註的說明_x000a_2. 透過下拉式選單更新說明確保資料填寫一致性_x000a_3. 說明信息:人工填寫_x000a_4. ex._x000a_Reason: 主要不良為 重組重測&amp;quot;" u="1"/>
        <s v="&amp;quot;實際和目標營業收入差異 = 實際營業收入 - 營業收入目標&amp;quot;" u="1"/>
        <s v="&amp;quot;年度投資預算&amp;quot;" u="1"/>
        <s v="&amp;quot;年：365 / 存貨周轉率_x000a_季：90 / 存貨周轉率_x000a_月：30 / 存貨周轉率&amp;quot;" u="1"/>
        <s v="&amp;quot;年：365 / 應付周轉率_x000a_季：90 / 應付周轉率_x000a_月：30 / 應付周轉率&amp;quot;" u="1"/>
        <s v="&amp;quot;年：365 / 應收周轉率_x000a_季：90 / 應收周轉率_x000a_月：30 / 應收周轉率&amp;quot;" u="1"/>
        <s v="&amp;quot;營收月份 = 當月_x000a__x000a_月初至今實際和目標營業收入達成率 = 月初至今實際營業收入/月營業收入目標&amp;quot;" u="1"/>
        <s v="&amp;quot;檢查各項資料正確與否的日期&amp;quot;" u="1"/>
        <s v="&amp;quot;年出貨量差異率 = (計算基準年度出貨量-計算基準年度前一年出貨量)/計算基準年度前一年出貨量&amp;quot;" u="1"/>
        <s v="&amp;quot;EBO 專案贊助人&amp;quot;" u="1"/>
        <s v="&amp;quot;當年度: 董事會預估營業收入 = ( YTM - 1 )實際營業收入 + 剩餘月董事會預估營業收入_x000a_以往年度: 董事會預估營業收入 = 每月實際營業收入加總&amp;quot;" u="1"/>
        <s v="&amp;quot;EBO Project Revenue_Actual Gross Profit/1,000,000&amp;quot;" u="1"/>
        <s v="&amp;quot;投資結算年度&amp;quot;" u="1"/>
        <s v="&amp;quot;預測區間(Time Bucket)：週、月_x000a_計畫日期：每個預測區間起始日&amp;quot;" u="1"/>
        <s v="&amp;quot;失敗原因內容 為 失敗原因代碼 = 3. [Others]時對應的失敗原因&amp;quot;" u="1"/>
        <s v="&amp;quot;各SITE產品良率目標, 請參照品質目標對照表&amp;quot;" u="1"/>
        <s v="&amp;quot;包含月資料_x000a_年：365 / 應付帳款周轉率_x000a_季：90 / 應付帳款周轉率_x000a_月：30 / 應付帳款周轉率&amp;quot;" u="1"/>
        <s v="&amp;quot;包含月資料_x000a_年：365 / 應收帳款周轉率_x000a_季：90 / 應收帳款周轉率_x000a_月：30 / 應收帳款周轉率&amp;quot;" u="1"/>
        <s v="&amp;quot;預估營收&amp;quot;" u="1"/>
        <s v="&amp;quot;累計產品系列成本 = 累計材料成本+累計人工與其他成本_x000a_&amp;quot;" u="1"/>
        <s v="&amp;quot;年初至今累積營業收入 = YTM 實際營業收入_x000a__x000a_儲存單位為 台幣_x000a_顯示單位為 百萬台幣&amp;quot;" u="1"/>
        <s v="&amp;quot;當時間維度為 = MTD時使用_x000a__x000a_每月實際和預估營業收入差異 = 實際營業收入 - 每月預估營業收入&amp;quot;" u="1"/>
        <s v="&amp;quot;備註&amp;quot;" u="1"/>
        <s v="&amp;quot;料號描述&amp;quot;" u="1"/>
        <s v="&amp;quot;良率超標說明日期按自然年曆分布, 報告內容寫明公元 年/月/日&amp;quot;" u="1"/>
        <s v="&amp;quot;BU1, BU2, All&amp;quot;" u="1"/>
        <s v="&amp;quot;每季內以月，呈現達交狀況，數量除單獨月份外，亦以累計方式呈現，並依此計算達交率。&amp;quot;" u="1"/>
        <s v="&amp;quot;廠區性質包含MFG&amp;amp;HUB_x000a_MFG:_x000a_- ICC: 重慶廠區_x000a_- ITO: 桃園廠區_x000a_- IEC: 士林廠區_x000a_HUB: _x000a_- HUB: 海外庫存_x000a_&amp;quot;" u="1"/>
        <s v="&amp;quot;直接帶出整年數值，過長則拉bar左右移動，每季內以月，呈現達交狀況，數量除單獨月份外，亦以累計方式呈現，並依此計算達交率。&amp;quot;" u="1"/>
        <s v="&amp;quot;若 營收年度 = 當年年度_x000a_年度出貨量 = YTM 實際出貨量 + 剩餘董事會預估出貨量_x000a__x000a_若 營收年度 = 非當年年度_x000a_年度出貨量 = 累加 實際出貨量_x000a__x000a_儲存單位為 台_x000a_顯示單位為 千台_x000a__x000a_&amp;quot;" u="1"/>
        <s v="&amp;quot;計畫專案階段開始時間&amp;quot;" u="1"/>
        <s v="&amp;quot;BU1: _x000a_80%, 90%, 120%, 150%_x000a__x000a_BU2:_x000a_40%, 60%, 80%, 100%&amp;quot;" u="1"/>
        <s v="&amp;quot;((本月塑膠PC價格-前12個月塑膠PC價格)/前12個月塑膠PC價格)*100%&amp;quot;" u="1"/>
        <s v="&amp;quot;實際與預估和目標營業收入差異率 = 年度實際與預估和目標營業收入差異 / 年度營業收入目標&amp;quot;" u="1"/>
        <s v="&amp;quot;YYYYMMDD&amp;quot;" u="1"/>
        <s v="&amp;quot;投資標的持股比例_x000a_當[統計期間]=Year，與當年度最新季度資料相同&amp;quot;" u="1"/>
        <s v="&amp;quot;實際與預估和董事會預估營業收入差異 = 實際和預估營業收入 - 董事會預估營業收入&amp;quot;" u="1"/>
        <s v="&amp;quot;月實際和董事會預估營業收入差異率 = 每月實際營業收入 - 每月董事會預估營業收入&amp;quot;" u="1"/>
        <s v="&amp;quot;基本分數皆為98分，若有評核項目出現狀況則依嚴重度進行扣分&amp;quot;" u="1"/>
        <s v="&amp;quot;System各個檢查站待修不良數總和&amp;quot;" u="1"/>
        <s v="&amp;quot;以GR為準統計之數量&amp;quot;" u="1"/>
        <s v="&amp;quot;依上傳在DCM的buyer category對應清單來辨認:_x000a_B&amp;amp;S:客人買來賣英業達，即該料號對應欄位有出現Buy&amp;amp;Sell或B&amp;amp;S等關鍵字之料號_x000a_GTK:客人指定英業達對特定廠商進行購買，即該料號對應欄位有出現GTK或AVAP或AV等關鍵字之料號_x000a_OTK:英業達自行選擇廠商，非屬上面種類之料號皆歸此類&amp;quot;" u="1"/>
        <s v="&amp;quot;整體良率以各系列的 System All 表示 (FPY)&amp;quot;" u="1"/>
        <s v="&amp;quot;Quality（權重 40%）：SQE Score_x000a_Delivery （權重 30%） ：Purchase Score，每月票期成績裡分數_x000a_Cost （權重 30%） ：採購人工評分_x000a_以上若無分數，用空格方式呈現，並以各自權重計算出總分&amp;quot;" u="1"/>
        <s v="&amp;quot;首批出貨開始時間 為 量產評估階段的結束日期&amp;quot;" u="1"/>
        <s v="&amp;quot;投資標的估值（依持股比例）_x000a_當[統計期間]=Year，與當年度最新季度資料相同&amp;quot;" u="1"/>
        <s v="&amp;quot;投資統計期間&amp;quot;" u="1"/>
        <s v="&amp;quot;事業群&amp;quot;" u="1"/>
        <s v="&amp;quot;加總當年度實際投資金額_x000a_當[統計期間]=Year，與當年度最新季度資料相同&amp;quot;" u="1"/>
        <s v="&amp;quot;25.6%*倫敦-鋁金屬季度漲跌幅+40%*倫敦-銅金屬季度漲跌幅+1.6%*倫敦-錫金屬季度漲跌幅&amp;quot;" u="1"/>
        <s v="&amp;quot;實際和目標營業收入差異 = 實際營業收入/營業收入目標&amp;quot;" u="1"/>
        <s v="&amp;quot;4碼數字60開頭_x000a_EX: 6010, 6011, 6012&amp;quot;" u="1"/>
        <s v="&amp;quot;整體良率以各系列的 System All 表示&amp;quot;" u="1"/>
        <s v="&amp;quot;與此 Vendor 購買 Components 種類中英業達自選料之料號數。_x000a_若選特定一季直接出現該季數字，若選多季則出現最新一季的數字&amp;quot;" u="1"/>
        <s v="&amp;quot;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含NRE/others&amp;quot;" u="1"/>
        <s v="&amp;quot;BU1 RDP、LT FCST、BU2 FCST: 已發生時間以Actual Shipment補上_x000a_BU2 LT FCT：同周別版本已有FCST的月份别使用FCST替代LTF&amp;quot;" u="1"/>
        <s v="&amp;quot;日期型態的代碼 e.g. 2022/6/1-1&amp;quot;" u="1"/>
        <s v="&amp;quot;年初至今實際和目標營業收入差異 = 年初至今累積營業收入 - 年初至今營業收入目標&amp;quot;" u="1"/>
        <s v="&amp;quot;月實際和董事會預估出貨量差異率 = 實際出貨量 - 董事會預估出貨量&amp;quot;" u="1"/>
        <s v="&amp;quot;銷貨成本 / 平均存貨_x000a_平均存貨為期初期末的平均_x000a_金額單位：千元&amp;quot;" u="1"/>
        <s v="&amp;quot;Defined by BU&amp;quot;" u="1"/>
        <s v="&amp;quot;當年累積報酬率&amp;quot;" u="1"/>
        <s v="&amp;quot;專案收益率&amp;quot;" u="1"/>
        <s v="&amp;quot;負債比&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amp;quot;" u="1"/>
        <s v="&amp;quot;與此 Vendor 購買 Components 種類中客戶指定料之料號數&amp;quot;" u="1"/>
        <s v="&amp;quot;專案時程分布總覽&amp;quot;" u="1"/>
        <s v="&amp;quot;EBO 專案營收計畫年&amp;quot;" u="1"/>
        <s v="&amp;quot;以整體企業來看，不區分 BG_x000a_稅後淨利 / 期初和期末總資產金額的平均_x000a_金額單位：千元&amp;quot;" u="1"/>
        <s v="&amp;quot;投資併購目標&amp;quot;" u="1"/>
        <s v="&amp;quot;EBO 專案營收計畫月&amp;quot;" u="1"/>
        <s v="&amp;quot;包含短期借款、長期借款、應付帳款及票據&amp;quot;" u="1"/>
        <s v="&amp;quot;來自於 營收出貨部門 的 年度目標的月出貨量 資料項加總_x000a__x000a_年度出貨目標的primary key為 Shipment Year, BU Code&amp;quot;" u="1"/>
        <s v="&amp;quot;產品系列總體淨利額 = 累計產品系列收入 - 累計產品系列成本_x000a_單位為 千元美金&amp;quot;" u="1"/>
        <s v="&amp;quot;等於BU1 Actual shipment除以BU1 BOD Shipping Target_x000a_等於BU2 Actual shipment除以BU2 BOD Shipping Target&amp;quot;" u="1"/>
        <s v="&amp;quot;System統計FA秤重站點投入數_x000a_PCA統計SA ECR站點投入數&amp;quot;" u="1"/>
        <s v="&amp;quot;EBO 專案的名稱&amp;quot;" u="1"/>
        <s v="&amp;quot;當年度: 董事會預估出貨量 = ( YTM - 1 )實際出貨量 + 剩餘月董事會預估出貨量_x000a_以往年度: 董事會預估出貨量 = 每月實際出貨量加總&amp;quot;" u="1"/>
        <s v="&amp;quot;BU1 RDP、LT FCST、BU2 FCST: 已發生時間以Actual Shipment補上_x000a_BU2 LT FCT：同周別版本已有FCST的月份别使用FCST替代LTF_x000a_BU2 BS分量：每月只有最終分量數值，累計紀錄前月分量數字&amp;quot;" u="1"/>
        <s v="&amp;quot;專案階段&amp;quot;" u="1"/>
        <s v="&amp;quot;PSG 工廠廠別&amp;quot;" u="1"/>
        <s v="&amp;quot;產品規劃周期&amp;quot;" u="1"/>
        <s v="&amp;quot;EBO專案營收計畫表&amp;quot;" u="1"/>
        <s v="&amp;quot;當BU選擇All, Customer 選擇All, DOI 目標天數為12天&amp;quot;" u="1"/>
        <s v="&amp;quot;自 首批出貨開始日期 累積迄今_x000a__x000a_參考 P/L 更新日期 抓最新一版&amp;quot;" u="1"/>
        <s v="&amp;quot;12%*塑膠PC季度漲跌幅+33%*倫敦-銅金屬季度漲跌幅&amp;quot;" u="1"/>
        <s v="&amp;quot;事業處代碼&amp;quot;" u="1"/>
        <s v="&amp;quot;比對上傳於DCM的buyer category清單，篩選比對出該廠商於該區間內收料之料號數有多少顆料號屬於此清單內的GTK(GTK,AVAP,AV)類別。&amp;quot;" u="1"/>
        <s v="&amp;quot;格式為 YYYY&amp;quot;" u="1"/>
        <s v="&amp;quot;台灣TAO廠區(TＷ10)，大陸CQ廠區(CN60)&amp;quot;" u="1"/>
        <s v="&amp;quot;&amp;apos;G&amp;apos; 底色呈現綠色 , _x000a_&amp;apos;R&amp;apos; 底色呈現紅色, _x000a_&amp;apos;Y&amp;apos; 底色呈現黃色, _x000a_&amp;apos;NA&amp;apos; 無底色&amp;quot;" u="1"/>
        <s v="&amp;quot;採購有上傳獨用料原因之材料數量_x000a_獨用料指Buy &amp;amp; Sell, AVAP, Spec-in,需開模且月平均需求15K以下之機構料(有需求經VM team決議), VM team決議single source，寫在採購作業管理辦法內。&amp;quot;" u="1"/>
        <s v="&amp;quot;Actual 投資標的淨利/Plan 投資標的淨利&amp;quot;" u="1"/>
        <s v="&amp;quot;SAP內所建之下單廠商，於PDM裡經mapping與ＡVL建立關聯，一個vendor code只能對應一個AVL&amp;quot;" u="1"/>
        <s v="&amp;quot;專案利益率&amp;quot;" u="1"/>
        <s v="&amp;quot;產品事業部門名稱&amp;quot;" u="1"/>
        <s v="&amp;quot;HP, Asus ....&amp;quot;" u="1"/>
        <s v="&amp;quot;投資可能性分為 H, M, L_x000a_H:規劃將提報董事會、M:持續維繫或規劃DD、L:初步討論維繫可能性低&amp;quot;" u="1"/>
        <s v="&amp;quot;PSG 廠區&amp;quot;" u="1"/>
        <s v="&amp;quot;以年資料的方式定義年度出貨目標_x000a_儲存單位為 台_x000a_顯示單位為 千台&amp;quot;" u="1"/>
        <s v="&amp;quot;以月資料的方式定義年度出貨目標_x000a_儲存單位為 台_x000a_顯示單位為 千台&amp;quot;" u="1"/>
        <s v="&amp;quot;只針對 詢價狀況 = Award的產品進行攤提計算_x000a_單位為 千台&amp;quot;" u="1"/>
        <s v="&amp;quot;H1, H2.....&amp;quot;" u="1"/>
        <s v="&amp;quot;包含存貨周轉天數、應付周轉天數、應收周轉天數、現金循環週期&amp;quot;" u="1"/>
        <s v="&amp;quot;產品系列總體淨利額 = 累計產品系列收入 - 累計產品系列成本&amp;quot;" u="1"/>
        <s v="&amp;quot;包含月資料_x000a_DOI + AR Days - AP Days&amp;quot;" u="1"/>
        <s v="&amp;quot;產品系列清單&amp;quot;" u="1"/>
        <s v="&amp;quot;((本月塑膠PC價格-前一個月塑膠PC價格)/前一個月塑膠PC價格)*100%&amp;quot;" u="1"/>
        <s v="&amp;quot;BU1 RDP、LT FCST、BU2 FCST: 已發生時間以Actual Shipment補上_x000a_BU2 LT FCT：同周别版本已有FCST的月份别使用FCST替代LTF_x000a_BU2 BS分量：每月只有最终分量数值, 累计记录前月分量数字&amp;quot;" u="1"/>
        <s v="&amp;quot;應付帳款及票據 / 總資產金額&amp;quot;" u="1"/>
        <s v="&amp;quot;現金及約當現金 / 總資產金額&amp;quot;" u="1"/>
        <s v="&amp;quot;月實際和目標營業收入差異率 = (實際營業收入 - 月營業收入目標)/月營業收入目標&amp;quot;" u="1"/>
        <s v="&amp;quot;當年度: 實際和預估營業收入 = YTM 實際營業收入 + 剩餘月董事會預估營業收入_x000a_以往年度: 實際和預估營業收入 = 每月實際營業收入加總&amp;quot;" u="1"/>
        <s v="&amp;quot;預計可能投資額(H)&amp;quot;" u="1"/>
        <s v="&amp;quot;依使用者選定 連接器 或散熱模組 或 電路板  或  Set組裝件之次階品項部品 ，顯示所選定次階品項部品對應的Part Category 訊息&amp;quot;" u="1"/>
        <s v="&amp;quot;以整體企業來看，不區分 BG_x000a_總負債金額 / 總資產金額&amp;quot;" u="1"/>
        <s v="&amp;quot;各不良原因/秤重站點投入數&amp;quot;" u="1"/>
        <s v="&amp;quot;實際和預估出貨量差異率 = (實際出貨量 - 預估出貨量)/預估出貨量&amp;quot;" u="1"/>
        <s v="&amp;quot;各客戶產品良率目標&amp;quot;" u="1"/>
        <s v="&amp;quot;各個檢查站不良數&amp;quot;" u="1"/>
        <s v="&amp;quot;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amp;quot;" u="1"/>
        <s v="&amp;quot;稅後淨利 / 期初和期末總資產金額的平均_x000a_金額單位：千元&amp;quot;" u="1"/>
        <s v="&amp;quot;單位為 千美金&amp;quot;" u="1"/>
        <s v="&amp;quot;預計可能投資額(L)&amp;quot;" u="1"/>
        <s v="&amp;quot;商模可行性&amp;quot;" u="1"/>
        <s v="&amp;quot;預計可能投資額(H)/年度投資預算餘額比率&amp;quot;" u="1"/>
        <s v="&amp;quot;里程碑完成進度 (%)&amp;quot;" u="1"/>
        <s v="&amp;quot;年營業收入差異 = 計算基準年度營業收入-計算基準年度前一年營業收入_x000a_單位為 百萬台幣&amp;quot;" u="1"/>
        <s v="&amp;quot;年初至今董事會預估出貨量 = YTM 實際出貨量 + 當月董事會預估出貨量&amp;quot;" u="1"/>
        <s v="&amp;quot;月實際和董事會預估出貨量差異 = 每月實際出貨量 - 每月董事會預估出貨量&amp;quot;" u="1"/>
        <s v="&amp;quot;企業&amp;quot;" u="1"/>
        <s v="&amp;quot;W1, W2, W3, W4 -&gt; 週的計算方式？&amp;quot;" u="1"/>
        <s v="&amp;quot;當時間維度為 = MTD時使用_x000a__x000a_每月實際和預估營業收入差異率 = (實際營業收入 - 每月預估營業收入)/每月預估營業收入&amp;quot;" u="1"/>
        <s v="&amp;quot;預計可能投資額(M)&amp;quot;" u="1"/>
        <s v="&amp;quot;EBO 團隊領導&amp;quot;" u="1"/>
        <s v="&amp;quot;PSG 廠別&amp;quot;" u="1"/>
        <s v="&amp;quot;單位為 千美元&amp;quot;" u="1"/>
        <s v="&amp;quot;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amp;quot;" u="1"/>
        <s v="&amp;quot;BU1: _x000a_W1: 12%, 22%, 42%, 82%;_x000a_W2: 35%, 45%, 65%, 105%;_x000a_W3: 57%, 67%, 87%, 127%;_x000a_W4=Monthly: 80%, 90%, 120%, 150%;_x000a_-&gt; 待討論若階梯式畫面於Tableau 呈現有問題，呈現的備案_x000a__x000a_BU2:_x000a_40%, 60%, 80%, 100%&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_x000a__x000a_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期初和期末應付帳款金額的平均&amp;quot;" u="1"/>
        <s v="&amp;quot;期初和期末應收帳款金額的平均&amp;quot;" u="1"/>
        <s v="&amp;quot;期初和期末股東權益金額的平均&amp;quot;" u="1"/>
        <s v="&amp;quot;EBO 專案實際毛利&amp;quot;" u="1"/>
        <s v="&amp;quot;若生產力分析指標類別為「營業收入」、「營業利益」，則金額單位為千元&amp;quot;" u="1"/>
        <s v="&amp;quot;計畫專案階段結束時間&amp;quot;" u="1"/>
        <s v="&amp;quot;EBO Project Revenue Forecast_Estimate Revenue/1,000,000&amp;quot;" u="1"/>
        <s v="&amp;quot;預估銷售數量&amp;quot;" u="1"/>
        <s v="&amp;quot;產品系列總體淨利率 = 產品系列總體淨利額/累計產品系列收入&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amp;quot;" u="1"/>
        <s v="&amp;quot;B&amp;amp;S:客人買來賣英業達_x000a_GTK:客人指定英業達對特定廠商進行購買_x000a_OTK:英業達自行選擇廠商&amp;quot;" u="1"/>
        <s v="&amp;quot;詢價命中率狀態&amp;quot;" u="1"/>
        <s v="&amp;quot;EBO專案營收紀錄表&amp;quot;" u="1"/>
        <s v="&amp;quot;取 SAL  【詢價相關資料】 Concept 指定 【產品系列】 中最早的 【首批出貨開始日期】值&amp;quot;" u="1"/>
        <s v="&amp;quot;單位為 百萬台幣&amp;quot;" u="1"/>
        <s v="&amp;quot;當年度: 董事會預估出貨量 = ( YTM - 1 )實際出貨量 + 剩餘月董事會預估出貨量_x000a_以往年度: 董事會預估出貨量 = 每月實際出貨量加總_x000a__x000a_儲存單位為 台_x000a_顯示單位為 千台&amp;quot;" u="1"/>
        <s v="&amp;quot;出貨年度&amp;quot;" u="1"/>
        <s v="&amp;quot;上市公司名稱&amp;quot;" u="1"/>
        <s v="&amp;quot;若 營收年度 = 當年年度_x000a_年度營業收入 = 實際營業收入 + 剩餘月董事會預估營業收入_x000a__x000a_若 營收年度 = 非當年年度_x000a_年度營業收入 = 累加 實際營業收入_x000a__x000a_&amp;quot;" u="1"/>
        <s v="&amp;quot;yyyy&amp;quot;" u="1"/>
        <s v="&amp;quot;以月資料的方式定義年度營業收入目標_x000a_單位為 百萬台幣&amp;quot;" u="1"/>
        <s v="&amp;quot;Material Catalog&amp;quot;" u="1"/>
        <s v="&amp;quot;內部資料有年、季、月資料_x000a_外部資料有年、季資料&amp;quot;" u="1"/>
        <s v="&amp;quot;eg畫面, 原物料市場價格波動影響 樹狀圖 (TreeMap)&amp;quot;" u="1"/>
        <s v="&amp;quot;月初至今實際和董事會預估營業收入達成率 = 月初至今實際營業收入/每月董事會預估營業收入&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1,2,3,4&amp;quot;" u="1"/>
        <s v="&amp;quot;實際和董事會預估營業收入差異率 = 實際營業收入 - 董事會預估營業收入_x000a_單位為 百萬台幣&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amp;quot;" u="1"/>
        <s v="&amp;quot;投資標的預算分配主檔&amp;quot;" u="1"/>
        <s v="&amp;quot;當月最新一版的weekly hite rate 當monthly hit rate&amp;quot;" u="1"/>
        <s v="&amp;quot;例如: _x000a_BU Type = BU: BU1, BU2_x000a_BU Type = Service: WW Service&amp;quot;" u="1"/>
        <s v="&amp;quot;實際與預估和董事會預估營業收入差異率 = (實際和預估營業收入 - 董事會預估營業收入)/董事會預估營業收入&amp;quot;" u="1"/>
        <s v="&amp;quot;營收月份 = 當月_x000a__x000a_月初至今實際和董事會預估營業收入達成率 = 月初至今實際營業收入/月董事會預估營業收入&amp;quot;" u="1"/>
        <s v="&amp;quot;PSG 成本分類&amp;quot;" u="1"/>
        <s v="&amp;quot;詢價狀態&amp;quot;" u="1"/>
        <s v="&amp;quot;例如: _x000a_第一事業處, 第二事業處&amp;quot;" u="1"/>
        <s v="&amp;quot;Quality（權重 40%）：SQE Score_x000a_Delivery （權重 30%） ：Purchase Score，每月票期成績裡分數_x000a_Cost （權重 30%） ：採購人工評分_x000a_若Cost缺分數，則用NA方式呈現，並以Quality  60%/Delivery 40%來計算權重算出總分&amp;quot;" u="1"/>
        <s v="&amp;quot;EBO 專案里程碑類別&amp;quot;" u="1"/>
        <s v="&amp;quot;年初至今實際和目標出貨量差異率 = (年初至今累積出貨量 - 年初至今出貨量目標)/年初至今出貨量目標&amp;quot;" u="1"/>
        <s v="&amp;quot;取得詢價日期&amp;quot;" u="1"/>
        <s v="&amp;quot;Management Type&amp;quot;" u="1"/>
        <s v="&amp;quot;EBO Milestone 紀錄表&amp;quot;" u="1"/>
        <s v="&amp;quot;年度實際已投資金額&amp;quot;" u="1"/>
        <s v="&amp;quot;儲存單位為 台_x000a_顯示單位為 千台&amp;quot;" u="1"/>
        <s v="&amp;quot;預設值三個月，按選取的區間呈現達交狀況，取線直線圖按月呈現&amp;quot;" u="1"/>
        <s v="&amp;quot;當年度: 實際和預估營業收入 = YTM 實際營業收入 + 剩餘月董事會預估營業收入_x000a_以往年度: 實際和預估營業收入 = 每月實際營業收入加總_x000a__x000a_儲存單位為 台幣_x000a_顯示單位為 百萬台幣&amp;quot;" u="1"/>
        <s v="&amp;quot;實際和預估營業收入 = YTM 實際營業收入 + 剩餘月董事會預估營業收入&amp;quot;" u="1"/>
        <s v="&amp;quot;董事會預估營業收入 = YTM 實際營業收入 + 剩餘月董事會預估營業收入&amp;quot;" u="1"/>
        <s v="&amp;quot;若 營收出貨結帳月份 屬於 當年年度_x000a_年度實際出貨量 = YTM 每月實際出貨量 + 剩餘月 董事會預估出貨量_x000a__x000a_若 營收出貨結帳月份 屬於 非當年年度_x000a_年度實際出貨量 = 累加 每月實際出貨量_x000a__x000a_YTD實際出貨量 =  YTM 每月實際出貨量_x000a_&amp;quot;" u="1"/>
        <s v="&amp;quot;詢價成功細節&amp;quot;" u="1"/>
        <s v="&amp;quot;區分事業群時，員工人數包含事業群所屬海內外人數_x000a_不區分事業群，看整體企業時，員工人數包含合併企業總人數_x000a_若無法取得直接、間接員工人數，則以全體員工人數依照一定比例拆分&amp;quot;" u="1"/>
        <s v="&amp;quot;System各個檢查站不良數總和&amp;quot;" u="1"/>
        <s v="&amp;quot;營業利益 / 平均員工人數((期初人數+期末人數)/2)_x000a_依據員工結構分為全體人均營業利益、直接人均營業利益、間接人均營業利益_x000a_金額單位：千元&amp;quot;" u="1"/>
        <s v="&amp;quot;EBO 專案營收月&amp;quot;" u="1"/>
        <s v="&amp;quot;EBO Project Revenue Forecast_Estimate Gross Profit/1,000,000&amp;quot;" u="1"/>
        <s v="&amp;quot;價格競爭力佔30%，機種配合度佔30%，材料/製程管理能力佔20%，其他項目佔10%&amp;quot;" u="1"/>
        <s v="&amp;quot;EBO 階段&amp;quot;" u="1"/>
        <s v="&amp;quot;專案開發年度&amp;quot;" u="1"/>
        <s v="&amp;quot;實際與預估和目標營業收入差異 = 實際和預估營業收入 - 年度營業收入目標&amp;quot;" u="1"/>
        <s v="&amp;quot;資助EBO專案的開始日期&amp;quot;" u="1"/>
        <s v="&amp;quot;產品視野&amp;quot;" u="1"/>
        <s v="&amp;quot;實際和預估營業收入差異 = 實際營業收入 - 預估營業收入&amp;quot;" u="1"/>
        <s v="&amp;quot;投資併購管理&amp;quot;" u="1"/>
        <s v="&amp;quot;為會計期間的最後一日，如：會計期間若為季，則財報結算日為當季的最後一日&amp;quot;" u="1"/>
        <s v="&amp;quot;為會計期間的最後一日，如：統計期間若為季，則財報結算日為當季的最後一日&amp;quot;" u="1"/>
        <s v="&amp;quot;將 預估銷售數量 根據 產品生命週期 進行分攤，再根據 年度出貨年 進行加總&amp;quot;" u="1"/>
        <s v="&amp;quot;出貨月份&amp;quot;" u="1"/>
        <s v="&amp;quot;當年度每個季度的年度投資預算皆等同當年度投資預算&amp;quot;" u="1"/>
        <s v="&amp;quot;實際和董事會預估營業收入差異率 = (實際營業收入 - 董事會預估營業收入)/董事會預估營業收入&amp;quot;" u="1"/>
        <s v="&amp;quot;累計產品系列成本 = 累計材料成本+累計人工與其他成本_x000a_單位為 千元美金&amp;quot;" u="1"/>
        <s v="&amp;quot; &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版本比較月份大於等於當月為Forecast_x000a_版本比較月份小於當月為Shipment&amp;quot;" u="1"/>
        <s v="&amp;quot;庫存金額/預估營業收入*30天&amp;quot;" u="1"/>
        <s v="&amp;quot;報酬率&amp;quot;" u="1"/>
        <s v="&amp;quot;格式為 YYYYMM01&amp;quot;" u="1"/>
        <s v="&amp;quot;現金循環週期同業及事業群比較&amp;quot;" u="1"/>
        <s v="&amp;quot;實際和目標出貨量差異 = 實際出貨量 - 出貨量目標&amp;quot;" u="1"/>
        <s v="&amp;quot;企業員工統計&amp;quot;" u="1"/>
        <s v="&amp;quot;(Version2-Version1)/Version1&amp;quot;" u="1"/>
        <s v="&amp;quot;若 營收出貨結帳月份 屬於 當年年度_x000a_年度實際營業收入 = YTM 每月實際營業收入 + 剩餘月 董事會預估營業收入_x000a__x000a_若 營收出貨結帳月份 屬於 非當年年度_x000a_年度實際營業收入 = 累加 每月實際營業收入_x000a__x000a_YTD實際營業收入 =  YTM 每月實際營業收入_x000a_&amp;quot;" u="1"/>
        <s v="&amp;quot;可用AVL或Vendor來選取，可同時選取多間廠商進行呈現來比較&amp;quot;" u="1"/>
        <s v="&amp;quot;所有材料拆分為EE或ME&amp;quot;" u="1"/>
        <s v="&amp;quot;實際與預估和目標出貨量差異率 = (實際和預估出貨量 - 年度出貨量目標)/年度出貨量目標&amp;quot;" u="1"/>
        <s v="&amp;quot;營收月份 = 當月_x000a__x000a_月初至今實際和目標出貨量達成率 = 月初至今實際出貨量/月出貨量目標&amp;quot;" u="1"/>
        <s v="&amp;quot;實際與預估和董事會預估出貨量差異 = 年度實際和預估出貨量 - 年度董事會預估出貨量&amp;quot;" u="1"/>
        <s v="&amp;quot;BS分量/當月FCST&amp;quot;" u="1"/>
        <s v="&amp;quot;總負債金額 / 總資產金額_x000a_金額單位：千元&amp;quot;" u="1"/>
        <s v="&amp;quot;材料細項&amp;quot;" u="1"/>
        <s v="&amp;quot;Actual 投資標的營收 /Plan 投資標的營收&amp;quot;" u="1"/>
        <s v="&amp;quot;累積稅後淨利 / 期初和期末總資產金額的平均_x000a_金額單位：千元_x000a_&amp;quot;" u="1"/>
        <s v="&amp;quot;分為全體、直接、間接&amp;quot;" u="1"/>
        <s v="&amp;quot;System 統計秤重站點投入數&amp;quot;" u="1"/>
        <s v="&amp;quot;預估產品家族成本&amp;quot;" u="1"/>
        <s v="&amp;quot;ITO: TP01/TP02/TP06 ..._x000a_ICC: CP60/CP62/CP65/CP69 …&amp;quot;" u="1"/>
        <s v="&amp;quot;與此 Vendor 購買 Components 種類中B&amp;amp;S 材料之料號數。_x000a_若選特定一季直接出現該季數字，若選多季則出現最新一季的數字&amp;quot;" u="1"/>
        <s v="&amp;quot;mm&amp;quot;" u="1"/>
        <s v="&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 u="1"/>
        <s v="&amp;quot;預估毛利&amp;quot;" u="1"/>
        <s v="&amp;quot;52.8%*塑膠PC季度漲跌幅&amp;quot;" u="1"/>
        <s v="&amp;quot;67.5%*鐵礦砂 季度漲跌幅&amp;quot;" u="1"/>
        <s v="&amp;quot;客戶名稱，分成HP, Dyna, ASUS, Tiny&amp;quot;" u="1"/>
        <s v="&amp;quot;實際和董事會預估出貨量差異率 = 實際出貨量 - 董事會預估出貨量&amp;quot;" u="1"/>
        <s v="&amp;quot;實際和預估出貨量 = YTM 實際出貨量 + 剩餘董事會預估出貨量&amp;quot;" u="1"/>
        <s v="&amp;quot;董事會預估出貨量 = YTM 實際出貨量 + 剩餘董事會預估出貨量&amp;quot;" u="1"/>
        <s v="&amp;quot;對照&amp;quot;" u="1"/>
        <s v="&amp;quot;稅後淨利_x000a_金額單位：千元&amp;quot;" u="1"/>
        <s v="&amp;quot;A開頭是完全替代_x000a_B開頭是不完全替代_x000a_C是獨用 &amp;quot;" u="1"/>
        <s v="&amp;quot;F-Camellia 1.0 14&amp;apos;....&amp;quot;" u="1"/>
        <s v="&amp;quot;BU1 RDP、BU2 FCST: 已發生時間以Actual Shipment補上_x000a_BU1 LT FCT：當月Order vs forecast hit rate指定版本前6個月RDP替換LTF FCST前6個月FCST_x000a_BU2 LT FCT：同周別版本已有FCST的月份别使用FCST替代LTF&amp;quot;" u="1"/>
        <s v="&amp;quot;JDM/EMS&amp;quot;" u="1"/>
        <s v="&amp;quot;系列狀態&amp;quot;" u="1"/>
        <s v="&amp;quot;實際和目標出貨量差異率 = (實際出貨量 - 出貨量目標)/出貨量目標&amp;quot;" u="1"/>
        <s v="&amp;quot;預計可能投資額&amp;quot;" u="1"/>
        <s v="&amp;quot;EBO 專案實際營收&amp;quot;" u="1"/>
        <s v="&amp;quot;資料上傳日期&amp;quot;" u="1"/>
        <s v="&amp;quot;例如, _x000a_- ICC: 重慶廠區_x000a_- ITO: 桃園廠區&amp;quot;" u="1"/>
        <s v="&amp;quot;例如: _x000a_BU_x000a_Service&amp;quot;" u="1"/>
        <s v="&amp;quot;預估產品家族淨利率 =( 預估產品家族營收-預估產品家族成本)/預估產品家族營收&amp;quot;" u="1"/>
        <s v="&amp;quot;年度出貨目標&amp;quot;" u="1"/>
        <s v="&amp;quot;加總當年度稅後淨利_x000a_金額單位：千元&amp;quot;" u="1"/>
        <s v="&amp;quot;((本月鐵礦砂價格-前12個月鐵礦砂價格)/前12個月鐵礦砂價格)*100%&amp;quot;" u="1"/>
        <s v="&amp;quot;實際與預估和董事會預估出貨量差異 = 實際和預估出貨量 - 董事會預估出貨量&amp;quot;" u="1"/>
        <s v="&amp;quot;儲存單位為台幣，顯示單位為百萬台幣&amp;quot;" u="1"/>
        <s v="&amp;quot;料號Class code於PDM的Material Group&amp;quot;" u="1"/>
        <s v="&amp;quot;EBO 專案管理&amp;quot;" u="1"/>
        <s v="&amp;quot;營業收入 / 平均應收帳款_x000a_平均應收帳款為期初期末的平均_x000a_金額單位：千元&amp;quot;" u="1"/>
        <s v="&amp;quot;銷貨成本 / 平均應付帳款_x000a_平均應付帳款為期初期末的平均_x000a_金額單位：千元&amp;quot;" u="1"/>
        <s v="&amp;quot;年度投資預算主檔&amp;quot;" u="1"/>
        <s v="&amp;quot;月實際和目標出貨量差異率 = 實際出貨量 - 月出貨量目標&amp;quot;" u="1"/>
        <s v="&amp;quot;PDM內所建的合格供應商，SAP的Vendor/Vendor Code經mapping與AVL建立關聯，一個AVL可Mapping多個Vendor Code&amp;quot;" u="1"/>
        <s v="&amp;quot;實際和董事會預估出貨量差異率 = (實際出貨量 - 董事會預估出貨量)/董事會預估出貨量&amp;quot;" u="1"/>
        <s v="&amp;quot;年初至今實際和董事會預估出貨量差異 = 年初至今累積出貨量 - 年初至今董事會預估出貨量&amp;quot;" u="1"/>
        <s v="&amp;quot;月實際和董事會預估出貨量差異率 = 每月實際和董事會預估出貨量差異/每月董事會預估出貨量&amp;quot;" u="1"/>
        <s v="&amp;quot;每月實際和年度目標出貨量差異率 = 每月實際和年度目標出貨量差異 / 年度目標的月出貨量&amp;quot;" u="1"/>
        <s v="&amp;quot;財務會計主檔的營業收入與 daily revenue 不同，此為月結數字 (與 PNL 相同)_x000a_金額單位：千元&amp;quot;" u="1"/>
        <s v="&amp;quot;累計專案出貨量&amp;quot;" u="1"/>
        <s v="&amp;quot;財務會計主檔_員工結構相關&amp;quot;" u="1"/>
        <s v="&amp;quot;(Ironi-Ironi-3)/Ironi-3*100%; i 表示月份 i-3表示 I 的前三個月&amp;quot;" u="1"/>
        <s v="&amp;quot;例如, _x000a_- EBG: Enterprise Business Group;_x000a_- PSG: Personal Solution Group&amp;quot;" u="1"/>
        <s v="&amp;quot;客戶名稱&amp;quot;" u="1"/>
        <s v="&amp;quot;實際和預估出貨量差異 = 實際出貨量 - 預估出貨量&amp;quot;" u="1"/>
        <s v="&amp;quot;期初和期末員工人數的平均&amp;quot;" u="1"/>
        <s v="&amp;quot;期初和期末存貨金額的平均&amp;quot;" u="1"/>
        <s v="&amp;quot;實際與預估和董事會預估營業收入差異率 = 年度實際與預估和董事會預估營業收入差異/年度董事會預估營業收入&amp;quot;" u="1"/>
        <s v="&amp;quot;主導EBO專案的組織&amp;quot;" u="1"/>
        <s v="&amp;quot;E-XXX, 例如 E-001&amp;quot;" u="1"/>
        <s v="&amp;quot;詢價結束日期&amp;quot;" u="1"/>
        <s v="&amp;quot;廠區性質包含MFG&amp;amp;HUB_x000a_MFG:_x000a_- ICC: 重慶廠區_x000a_- ITO: 桃園廠區_x000a_HUB: _x000a_- HUB: 海外庫存_x000a_&amp;quot;" u="1"/>
        <s v="&amp;quot;Actual 投資標的認列獲利/Plan 投資標的認列獲利&amp;quot;" u="1"/>
        <s v="&amp;quot;時間範圍最後一項在安全區域外的專案_x000a_Hit Rate &gt;150%, Hit Rate &lt;70%_x000a__x000a_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Consumer/Commerical&amp;quot;" u="1"/>
        <s v="&amp;quot;月實際和董事會預估出貨量差異率 = (實際出貨量 - 董事會預估出貨量)/董事會預估出貨量&amp;quot;" u="1"/>
        <s v="&amp;quot;各個檢查站待修不良數&amp;quot;" u="1"/>
        <s v="&amp;quot;內部資料區分事業群，包含 EBG, PSG, Inventec All，Inventec All&gt;EBG+PSG_x000a_外部資料不區分事業群，欄位為空字串&amp;quot;" u="1"/>
        <s v="&amp;quot;年出貨量差異 = 年度出貨量-前一年度出貨量_x000a__x000a_若 營收年度 = 當年年度_x000a_年度出貨量 = YTM 實際出貨量 + 剩餘董事會預估出貨量_x000a__x000a_若 營收年度 = 非當年年度_x000a_年度出貨量 = 累加 實際出貨量&amp;quot;" u="1"/>
        <s v="&amp;quot;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amp;quot;" u="1"/>
        <s v="&amp;quot;年初至今實際和董事會預估營業收入差異 = 年初至今累積營業收入 - 年初至今董事會預估營業收入&amp;quot;" u="1"/>
        <s v="&amp;quot;月實際和董事會預估營業收入差異率 = 每月實際和董事會預估營業收入差異/每月董事會預估營業收入&amp;quot;" u="1"/>
        <s v="&amp;quot;每月實際和年度目標營業收入差異率 = 每月實際和年度目標營業收入差異 / 年度目標的月營業收入&amp;quot;" u="1"/>
        <s v="&amp;quot;區分事業群時，事業群員工人數包含事業群所屬海內外人數_x000a_不區分事業群，看整體企業時，員工人數包含合併企業所有人數_x000a_若無法取得直接、間接員工人數，則以全體員工人數依照一定比例拆分&amp;quot;" u="1"/>
        <s v="&amp;quot;投資預算管控總表&amp;quot;" u="1"/>
        <s v="&amp;quot;BU1/BU2 ......&amp;quot;" u="1"/>
        <s v="&amp;quot;BU1A, BD2A....&amp;quot;" u="1"/>
        <s v="&amp;quot;EBO 專案資助紀錄表&amp;quot;" u="1"/>
        <s v="&amp;quot;EBO 專案進度紀錄表&amp;quot;" u="1"/>
        <s v="&amp;quot;EBO 專案階段紀錄表&amp;quot;" u="1"/>
        <s v="&amp;quot;例如, _x000a_MFG：製造廠區_x000a_HUB：庫存廠區&amp;quot;" u="1"/>
        <s v="&amp;quot;達交率按Vendor排名&amp;quot;" u="1"/>
        <s v="&amp;quot;年初至今董事會預估營業收入 = YTM 實際營業收入 + 當月董事會預估營業收入&amp;quot;" u="1"/>
        <s v="&amp;quot;月實際和董事會預估營業收入差異 = 每月實際營業收入 - 每月董事會預估營業收入&amp;quot;" u="1"/>
        <s v="&amp;quot;產品家族&amp;quot;" u="1"/>
        <s v="&amp;quot;該料號尚未結單之PO，所有尚未交料的總數量&amp;quot;" u="1"/>
        <s v="&amp;quot;比對上傳於DCM的buyer category清單，篩選比對出該廠商於該區間內收料之料號數有多少顆料號屬於此清單內的B&amp;amp;S(buy&amp;amp;sell, B&amp;amp;S)類別。&amp;quot;" u="1"/>
        <s v="&amp;quot;&amp;apos;BU1: _x000a_W1: 12%, 22%, 42%, 82%;_x000a_W2: 35%, 45%, 65%, 105%;_x000a_W3: 57%, 67%, 87%, 127%;_x000a_W4=Monthly: 80%, 90%, 120%, 150%;_x000a_-&gt; 待討論若階梯式畫面於Tableau 呈現有問題，呈現的備案_x000a__x000a_BU2:_x000a_40%, 60%, 80%, 100%&amp;apos;&amp;quot;" u="1"/>
        <s v="&amp;quot;((本月倫敦-銅金屬價格-前一個倫敦-銅金屬價格)/前一個月倫敦-銅金屬價格)*100%&amp;quot;" u="1"/>
        <s v="&amp;quot;由零件的產品使用清單對映客戶名稱以 &amp;apos;,&amp;apos; 分隔&amp;quot;" u="1"/>
        <s v="&amp;quot;(CUi-CUi-3)/CUi-3*100%; i 表示月份 i-3表示 i 的前三個月&amp;quot;" u="1"/>
        <s v="&amp;quot;(PCi-PCi-3)/PCi-3*100%; i 表示月份 i-3表示 i 的前三個月&amp;quot;" u="1"/>
        <s v="&amp;quot;投資併購目標註記&amp;quot;" u="1"/>
        <s v="&amp;quot;EBO 專案里程碑說明&amp;quot;" u="1"/>
        <s v="&amp;quot;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amp;quot;" u="1"/>
        <s v="&amp;quot;eg. 畫面, 原物料市場價格波動影響 樹狀圖 (TreeMap)&amp;quot;" u="1"/>
        <s v="&amp;quot;sum EBO Project Revenue_Actual Revenue/1,000,000&amp;quot;" u="1"/>
        <s v="&amp;quot;與此 Vendor 購買 Components 種類中客戶指定料之料號數。_x000a_若選特定一季直接出現該季數字，若選多季則出現最新一季的數字&amp;quot;" u="1"/>
        <s v="&amp;quot;產品生命週期&amp;quot;" u="1"/>
        <s v="&amp;quot;統計秤重站點投入數&amp;quot;" u="1"/>
        <s v="&amp;quot;上一期員工人數&amp;quot;" u="1"/>
        <s v="&amp;quot;如, 電鍍 (鎳25%、錫25%、金50%)_x000a_未定品項預設為100%&amp;quot;" u="1"/>
        <s v="&amp;quot;展示當月董事會時設定的出貨目標;_x000a_若當月董事會還沒開, 則使用上月董事會出貨目標&amp;quot;" u="1"/>
        <s v="&amp;quot;每月專案材料成本&amp;quot;" u="1"/>
        <s v="&amp;quot;累計專案材料成本&amp;quot;" u="1"/>
        <s v="&amp;quot;EBO 階段開始日期&amp;quot;" u="1"/>
        <s v="&amp;quot;以整體企業來看，不區分 BG_x000a_稅後淨利 / 期初和期末股東權益的平均_x000a_金額單位：千元&amp;quot;" u="1"/>
        <s v="&amp;quot;金額單位：千元&amp;quot;" u="1"/>
        <s v="&amp;quot;EBO專案的資助比率&amp;quot;" u="1"/>
        <s v="&amp;quot;BU1: _x000a_80%, 90%, 120%, 150%_x000a__x000a_BU2:_x000a_40%, 70%, 100%, 100%&amp;quot;" u="1"/>
        <s v="&amp;quot;BU1: _x000a_80%, 90%, 120%, 150%;_x000a__x000a_BU2:_x000a_40%, 60%, 80%, 100%&amp;quot;" u="1"/>
        <s v="&amp;quot;只針對 詢價狀況 = Award的產品進行攤提計算_x000a__x000a_成功詢價機種年度出貨量 = 預估月攤提銷售數量 年度累積_x000a_&amp;quot;" u="1"/>
        <s v="&amp;quot;包含存貨、現金及約當現金、應收帳款淨額、不動產、廠房及設備金額&amp;quot;" u="1"/>
        <s v="&amp;quot;自 首批出貨開始日期 累積迄今_x000a__x000a_參考 P/L 月份 抓最新一版&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GDi3-GDi-3)/GDi-3*100% ; i 表示月份 i-3表示 i 的前三個月&amp;quot;" u="1"/>
        <s v="&amp;quot;(NIi3-NIi-3)/NIi-3*100% ; i 表示月份 i-3表示 i 的前三個月&amp;quot;" u="1"/>
        <s v="&amp;quot;美金為單位&amp;quot;" u="1"/>
        <s v="&amp;quot;投資標的名稱&amp;quot;" u="1"/>
        <s v="&amp;quot;實際營收及毛利的幣別&amp;quot;" u="1"/>
        <s v="&amp;quot;預估營收及毛利的幣別&amp;quot;" u="1"/>
        <s v="&amp;quot;專案關鍵要素的簡短描述&amp;quot;" u="1"/>
        <s v="&amp;quot;實際和董事會預估營業收入差異率 = 實際營業收入 - 董事會預估營業收入&amp;quot;" u="1"/>
        <s v="&amp;quot;依所選取的時間點，趨勢圖會出現四期分數，一期為一季；分數每季計一次，QD採用該季平均數&amp;quot;" u="1"/>
        <s v="&amp;quot;years count from Start Date to current date (runtime) if End Date is nullorEmpty&amp;quot;" u="1"/>
        <s v="&amp;quot;計畫專案階段結束時間 = 為下一專案階段的 計畫專案階段開始時間&amp;quot;" u="1"/>
        <s v="&amp;quot;整體良率以各系列的 System All 表示 (Yield)&amp;quot;" u="1"/>
        <s v="&amp;quot;EBO 專案資助備註&amp;quot;" u="1"/>
        <s v="&amp;quot;雛型設計開始年度&amp;quot;" u="1"/>
        <s v="&amp;quot;資助EBO專案的事業群&amp;quot;" u="1"/>
        <s v="&amp;quot;例如：EBG, PSG, ALL_x000a_除了原本事業群代碼的定義，需另外增加 ALL_x000a_內部資料區分事業群_x000a_外部資料不區分事業群，欄位為空字串&amp;quot;" u="1"/>
        <s v="&amp;quot;EBO 團隊顧問&amp;quot;" u="1"/>
        <s v="&amp;quot;累計人工與其他成本&amp;quot;" u="1"/>
        <s v="&amp;quot;存貨 / 總資產金額&amp;quot;" u="1"/>
        <s v="&amp;quot;EBO 專案&amp;quot;" u="1"/>
        <s v="&amp;quot;投資主檔&amp;quot;" u="1"/>
        <s v="&amp;quot;僅限有列入Critical part之材料&amp;quot;" u="1"/>
        <s v="&amp;quot;應收帳款淨額 / 總資產金額&amp;quot;" u="1"/>
        <s v="&amp;quot;投資標的營收貢獻=投資標的營收*投資標的持股比例_x000a_當[統計期間]=Year，年度資料為季度資料加總&amp;quot;" u="1"/>
        <s v="&amp;quot;投資標的認列獲利=投資標的淨利*投資標的持股比例_x000a_當[統計期間]=Year，年度資料為季度資料加總&amp;quot;" u="1"/>
        <s v="&amp;quot;里程碑 狀態&amp;quot;" u="1"/>
        <s v="&amp;quot;每月專案銷貨收入&amp;quot;" u="1"/>
        <s v="&amp;quot;累計專案銷貨收入&amp;quot;" u="1"/>
        <s v="&amp;quot;對照客戶名稱&amp;quot;" u="1"/>
        <s v="&amp;quot;年初至今累積營業收入 = YTM 實際營業收入&amp;quot;" u="1"/>
        <s v="&amp;quot;1-(站點待修不良數/System秤重站或PCA SA_15站投入數)&amp;quot;" u="1"/>
        <s v="&amp;quot;只針對 詢價狀況 = Award的產品進行攤提計算_x000a__x000a_成功詢價機種年度出貨量 = 預估月攤提銷售數量 年度累積_x000a__x000a_若除不盡，則四捨五入取整數&amp;quot;" u="1"/>
        <s v="&amp;quot;年營業收入差異率 = (計算基準年度營業收入-計算基準年度前一年營業收入)/計算基準年度前一年營業收入&amp;quot;" u="1"/>
        <s v="&amp;quot;月實際和董事會預估營業收入差異率 = (實際營業收入 - 月董事會預估營業收入)/月董事會預估營業收入&amp;quot;" u="1"/>
        <s v="&amp;quot;年：365 / 存貨周轉率_x000a_季：90 / 存貨周轉率_x000a_月：30 / 存貨周轉率_x000a_此處存貨周轉天數來源為財報，與 SCM 主題的 DOI 計算公式不同&amp;quot;" u="1"/>
        <s v="&amp;quot;20%*鐵礦砂季度漲跌幅+23%*塑膠PC季度漲跌幅+10%*倫敦-銅金屬季度漲跌幅+13%*(25%*倫敦-鎳金屬月度漲跌幅+25%*倫敦-錫金屬季度漲跌幅+50%*連續月紐約黃金月度漲跌幅)&amp;quot;" u="1"/>
        <s v="&amp;quot;報酬率同業比較&amp;quot;" u="1"/>
        <s v="&amp;quot;年初至今董事會預估出貨量 = YTM 實際出貨量 + 當董事會預估出貨量&amp;quot;" u="1"/>
        <s v="&amp;quot;每月實際和年度目標營業出貨量 = 每月實際出貨量 - 年度目標的月出貨量&amp;quot;" u="1"/>
        <s v="&amp;quot;EBO 階段備註&amp;quot;" u="1"/>
        <s v="&amp;quot;月實際和董事會預估營業收入差異率 = 實際營業收入 - 月董事會預估營業收入&amp;quot;" u="1"/>
        <s v="&amp;quot;預估產品家族營收&amp;quot;" u="1"/>
        <s v="&amp;quot;實際和董事會預估營業收入達成率 = 實際營業收入/董事會預估營業收入&amp;quot;" u="1"/>
        <s v="&amp;quot;年營業收入差異 = 計算基準年度營業收入-計算基準年度前一年營業收入&amp;quot;" u="1"/>
        <s v="&amp;quot;System各個檢查站待修不良數總和(Yield)&amp;quot;" u="1"/>
        <s v="&amp;quot;加總累計實際投資金額_x000a_當[統計期間]=Year，與當年度最新季度資料相同&amp;quot;" u="1"/>
        <s v="&amp;quot;實際與預估和目標出貨量差異 = 實際和預估出貨量 - 年度出貨量目標&amp;quot;" u="1"/>
        <s v="&amp;quot;年初至今實際和目標出貨量差異 = 年初至今累積出貨量 - 年初至今出貨量目標&amp;quot;" u="1"/>
        <s v="&amp;quot;月實際和目標出貨量差異率 = (實際出貨量 - 月出貨量目標)/月出貨量目標&amp;quot;" u="1"/>
        <s v="&amp;quot;詢價結束年度&amp;quot;" u="1"/>
        <s v="&amp;quot;實際與預估和目標出貨量差異率 = 年度實際與預估和目標出貨量差異 / 年度出貨量目標&amp;quot;" u="1"/>
        <s v="&amp;quot;每月專案生產營運成本&amp;quot;" u="1"/>
        <s v="&amp;quot;累計專案生產營運成本&amp;quot;" u="1"/>
        <s v="&amp;quot;期初和期末總資產金額的平均&amp;quot;" u="1"/>
        <s v="&amp;quot;價格競爭力佔30%，機種配合度佔30%，材料/製程管理能力佔30%，其他項目佔10%，處級主管有確認並修正最後分數的權限&amp;quot;" u="1"/>
        <s v="&amp;quot;策略清晰度&amp;quot;" u="1"/>
        <s v="&amp;quot;現金循環週期&amp;quot;" u="1"/>
        <s v="&amp;quot;years count from Registration Date to current date (runtime) if EBO Phase not Graduated; precision decimal(2,1)&amp;quot;" u="1"/>
        <s v="&amp;quot;SAL:SALES RFQ Project(人工)_x000a_LOG: LG RDP (人工)_x000a_FP:OpenOrder,Shipment include size_x000a_SAP:Material Group (SAP -&gt; FP)財務&amp;quot;" u="1"/>
        <s v="&amp;quot;1-(站點不良數/System秤重站或PCA SA_15站投入數)&amp;quot;" u="1"/>
        <s v="&amp;quot;如, LME-銅,SCI-PC,LME-銅,LME-銅&amp;quot;" u="1"/>
        <s v="&amp;quot;採購上傳獨用料料號清單於DCM。有出現在上傳的sole source清單裡的料才屬獨用料_x000a__x000a_&amp;quot;" u="1"/>
        <s v="&amp;quot;比對上傳於DCM的buyer category清單，篩選出該廠商於該區間內收料之料號數有多少顆料號不屬此清單內的B&amp;amp;S(buy&amp;amp;sell, B&amp;amp;S)予GTK(GTK,AVAP,AV)類別，即為OTK的料號數。&amp;quot;" u="1"/>
        <s v="&amp;quot;PSG 事業處&amp;quot;" u="1"/>
        <s v="&amp;quot;上市代碼&amp;quot;" u="1"/>
        <s v="&amp;quot;供應商資料抓取的年月時間點&amp;quot;" u="1"/>
        <s v="&amp;quot;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累計材料成本&amp;quot;" u="1"/>
        <s v="&amp;quot;分為 ALL, DL, IDL&amp;quot;" u="1"/>
        <s v="&amp;quot;人均產值及人均營業利益&amp;quot;" u="1"/>
        <s v="&amp;quot;執行中詢價細節&amp;quot;" u="1"/>
        <s v="&amp;quot;人均產值及人均營業利益事業群比較&amp;quot;" u="1"/>
        <s v="&amp;quot;與此 Vendor 購買 Components 種類中英業達自選料之料號數&amp;quot;" u="1"/>
        <s v="&amp;quot;例如: _x000a_BU1, BU2&amp;quot;" u="1"/>
        <s v="&amp;quot;若 營收年度 = 當年年度_x000a_年度出貨量 = YTM 實際出貨量 + 剩餘董事會預估出貨量_x000a__x000a_若 營收年度 = 非當年年度_x000a_年度出貨量 = 累加 實際出貨量_x000a__x000a_&amp;quot;" u="1"/>
        <s v="&amp;quot;只取達交率最差的前五個料號呈現提醒&amp;quot;" u="1"/>
        <s v="&amp;quot;只取達交率最差的前五間廠商呈現提醒&amp;quot;" u="1"/>
        <s v="&amp;quot;以月為基準點計算，目標若為季度資料則均分為月資料，達交率計算季度內為累計方式加總計算，預設顯示為季度資料。&amp;quot;" u="1"/>
        <s v="&amp;quot;PSG 產品事業部門部門, 按處級&amp;quot;" u="1"/>
        <s v="&amp;quot;年初至今董事會預估出貨量 = YTM 實際出貨量 + 當月董事會預估出貨量_x000a__x000a_儲存單位為 台_x000a_顯示單位為 千台&amp;quot;" u="1"/>
        <s v="&amp;quot;累積稅後淨利 / 期初和期末股東權益的平均_x000a_金額單位：千元&amp;quot;" u="1"/>
        <s v="&amp;quot;單位為 千台&amp;quot;" u="1"/>
        <s v="&amp;quot;未來六個月需求數量&amp;quot;" u="1"/>
        <s v="&amp;quot;內部資料包含月、季、年的資料_x000a_外部資料包含季、年的資料&amp;quot;" u="1"/>
        <s v="&amp;quot;投資預算分配總表&amp;quot;" u="1"/>
        <s v="&amp;quot;Y:僅年度銷量分析用的Family&amp;quot;" u="1"/>
        <s v="&amp;quot;資助EBO專案的結束日期&amp;quot;" u="1"/>
        <s v="&amp;quot;2021-Strix.....&amp;quot;" u="1"/>
        <s v="&amp;quot;以月資料的方式定義年度出貨目標&amp;quot;" u="1"/>
        <s v="&amp;quot;((本月倫敦-鎳金屬-前一個月倫敦-鎳金屬價格)/前一個月倫敦-鎳金屬價格)*100%&amp;quot;" u="1"/>
        <s v="&amp;quot;市場確佔度&amp;quot;" u="1"/>
        <s v="&amp;quot;累計專案出貨量/預估銷貨數量&amp;quot;" u="1"/>
        <s v="&amp;quot;儲存單位為 台幣_x000a_顯示單位為 百萬台幣&amp;quot;" u="1"/>
        <s v="&amp;quot;負債重點項目&amp;quot;" u="1"/>
        <s v="&amp;quot;資產重點項目&amp;quot;" u="1"/>
        <s v="&amp;quot;排序_x000a_1. 原始標的名稱_x000a_2. 計算後預計可能投資額(H)、預計可能投資額(M)、預計可能投資額(Ｌ)&amp;quot;" u="1"/>
        <s v="&amp;quot;實際和目標營業收入差異 = 實際營業收入 - 營業收入目標_x000a_單位為 百萬台幣&amp;quot;" u="1"/>
        <s v="&amp;quot;實際和預估營業收入差異 = 實際營業收入 - 預估營業收入_x000a_單位為 百萬台幣&amp;quot;" u="1"/>
        <s v="&amp;quot;由系列使用清單對映客戶名稱以 &amp;apos;,&amp;apos; 分隔，會有一個或多個&amp;quot;" u="1"/>
        <s v="&amp;quot;展示當月實際出貨數量&amp;quot;" u="1"/>
        <s v="&amp;quot;採購有上傳獨用料料號清單於DCM，篩選比對出該廠商於該區間內收料之料號數有多少顆料號在此清單內。_x000a_獨用料指Buy &amp;amp; Sell, AVAP, Spec-in,需開模且月平均需求15K以下之機構料(有需求經VM team決議), VM team決議single source，寫在採購作業管理辦法內。_x000a_- 由sole source list比對&amp;quot;" u="1"/>
        <s v="&amp;quot;EBO 專案編號&amp;quot;" u="1"/>
        <s v="&amp;quot;投資標的現金股利_x000a_當[統計期間]=Year，年度資料為季度資料加總&amp;quot;" u="1"/>
        <s v="&amp;quot;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技術成熟度&amp;quot;" u="1"/>
        <s v="&amp;quot;良率回報日期按自然年曆分布 _x000a_每周三上傳報告, 報告內容寫明公元年/月/日&amp;quot;" u="1"/>
        <s v="&amp;quot;稅後淨利 / 期初和期末總資產金額的平均_x000a_金額單位：千元_x000a_&amp;quot;" u="1"/>
        <s v="&amp;quot;財務會計主檔&amp;quot;" u="1"/>
        <s v="&amp;quot;((本月連續月紐約黃金價格-前12個月連續月紐約黃金價格)/前一個連續月紐約黃金價格)*100%&amp;quot;" u="1"/>
        <s v="&amp;quot;產品驗證開始日期&amp;quot;" u="1"/>
        <s v="&amp;quot;系統整合開始日期&amp;quot;" u="1"/>
        <s v="&amp;quot;量產評估開始日期&amp;quot;" u="1"/>
        <s v="&amp;quot;雛型設計開始日期&amp;quot;" u="1"/>
        <s v="&amp;quot;短期借款 / 總資產金額&amp;quot;" u="1"/>
        <s v="&amp;quot;長期借款 / 總資產金額&amp;quot;" u="1"/>
        <s v="&amp;quot;與此 Vendor 購買 Components 種類中B&amp;amp;S 材料之料號數&amp;quot;" u="1"/>
        <s v="&amp;quot;員工結構&amp;quot;" u="1"/>
        <s v="&amp;quot;庫存金額/(by客戶)預估營業收入*30天&amp;quot;" u="1"/>
        <s v="&amp;quot;說明&amp;quot;" u="1"/>
        <s v="&amp;quot;Actual 投資標的營收貢獻/Plan 投資標的營收貢獻&amp;quot;" u="1"/>
        <s v="&amp;quot;例如,  EBG, PSG&amp;quot;" u="1"/>
        <s v="&amp;quot;當年度: 實際和預估出貨量 = YTM 實際出貨量 + 剩餘月董事會預估出貨量_x000a_以往年度: 實際和預估出貨量 = 每月實際出貨量加總_x000a__x000a_儲存單位為 台_x000a_顯示單位為 千台&amp;quot;" u="1"/>
        <s v="&amp;quot;例如: _x000a_一A產品事業部, 一B產品事業部&amp;quot;" u="1"/>
        <s v="&amp;quot;各SITE各站不良類型目標, 參照品質目標對照表&amp;quot;" u="1"/>
        <s v="&amp;quot;各SITE產品直通率目標, 請參照品質目標對照表&amp;quot;" u="1"/>
        <s v="&amp;quot;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只會有整數&amp;quot;" u="1"/>
        <s v="&amp;quot;達交率按PartNo排名&amp;quot;" u="1"/>
        <s v="&amp;quot;年初至今累積出貨量 =YTM 實際出貨量&amp;quot;" u="1"/>
        <s v="&amp;quot;由零件的產品使用清單對映客戶名稱以 &amp;apos;,&amp;apos; 分隔，會有一個或多個&amp;quot;" u="1"/>
        <s v="&amp;quot;金額單位:千元&amp;quot;" u="1"/>
        <s v="&amp;quot;System各個檢查站不良數總和 (FPY)&amp;quot;" u="1"/>
        <s v="&amp;quot;月實際和目標營業收入差異率 = 實際營業收入 - 月營業收入目標&amp;quot;" u="1"/>
        <s v="&amp;quot;若 營收年度 = 當年年度_x000a_年度出貨量 = YTM 實際出貨量 + 剩餘董事會預估出貨量_x000a__x000a_若 營收年度 = 非當年年度_x000a_年度出貨量 = 累加 實際出貨量&amp;quot;" u="1"/>
        <s v="&amp;quot;例如: _x000a_BU1A, BD2A....&amp;quot;" u="1"/>
        <s v="&amp;quot;已發生時間以Actual Shipment補上&amp;quot;" u="1"/>
        <s v="&amp;quot;稅後淨利 / 期初和期末股東權益的平均_x000a_金額單位：千元&amp;quot;" u="1"/>
        <s v="&amp;quot;月初至今實際和董事會預估出貨量達成率 = 月初至今實際出貨量/每月董事會預估出貨量&amp;quot;" u="1"/>
        <s v="&amp;quot;營業收入 / 平均員工人數((期初人數+期末人數)/2)_x000a_依據員工結構分為全體人均產值、直接人均產值、間接人均產值_x000a_金額單位：千元&amp;quot;" u="1"/>
        <s v="&amp;quot;年初至今董事會預估營業收入 = YTM 實際營業收入 + 當月董事會預估營業收入_x000a__x000a_儲存單位為 台幣_x000a_顯示單位為 百萬台幣&amp;quot;" u="1"/>
        <s v="&amp;quot;年：365 / 應付帳款周轉率_x000a_季：90 / 應付帳款周轉率_x000a_月：30 / 應付帳款周轉率&amp;quot;" u="1"/>
        <s v="&amp;quot;年：365 / 應收帳款周轉率_x000a_季：90 / 應收帳款周轉率_x000a_月：30 / 應收帳款周轉率&amp;quot;" u="1"/>
        <s v="&amp;quot;實際和目標營業收入差異率 = (實際營業收入 - 營業收入目標)/營業收入目標&amp;quot;" u="1"/>
        <s v="&amp;quot;年初至今實際和董事會預估出貨量差異率 = (年初至今累積出貨量 - 年初至今董事會預估出貨量)/年初至今董事會預估出貨量&amp;quot;" u="1"/>
        <s v="&amp;quot;當時間維度為 = MTD時使用_x000a__x000a_每月實際和預估出貨量差異率 = (每月實際出貨量 - 每月預估出貨量)/每月預估出貨量&amp;quot;" u="1"/>
        <s v="&amp;quot;EBO 階段結束日期&amp;quot;" u="1"/>
        <s v="&amp;quot;例如: _x000a_BU1A: Comsumer, BU1B: Comerical&amp;quot;" u="1"/>
      </sharedItems>
    </cacheField>
    <cacheField name="custom_ReferenceData" numFmtId="0">
      <sharedItems count="98" longText="1">
        <s v="&amp;quot;&amp;quot;"/>
        <s v="&amp;quot; &amp;quot;" u="1"/>
        <s v="&amp;quot;ICC: FA, SA, WH, ITO Intransit_x000a_ITO: FA, WH _x000a_HUB: WH, HUB Intransit&amp;quot;" u="1"/>
        <s v="&amp;quot;EE、ME&amp;quot;" u="1"/>
        <s v="&amp;quot;皆為英文、數字&amp;quot;" u="1"/>
        <s v="&amp;quot;RDP, LT FSCT, FCST, BS 分量, 每月最後一版FCST&amp;quot;" u="1"/>
        <s v="&amp;quot;　&amp;quot;" u="1"/>
        <s v="&amp;quot;_x000a_PSG: BU1, BU2, WW Service&amp;quot;" u="1"/>
        <s v="&amp;quot;EBG,PSG&amp;quot;" u="1"/>
        <s v="&amp;quot;BU1, BU2&amp;quot;" u="1"/>
        <s v="&amp;quot;ITO;ICC&amp;quot;" u="1"/>
        <s v="&amp;quot;XXX&amp;quot;" u="1"/>
        <s v="&amp;quot;H1, H2, H3&amp;quot;" u="1"/>
        <s v="&amp;quot;HP, Asus&amp;quot;" u="1"/>
        <s v="&amp;quot;Class Code 四碼數字加上&amp;apos;-&amp;apos;再加上對應的Materical Group，Material Group只取R-後面的材料名稱。&amp;quot;" u="1"/>
        <s v="&amp;quot;只取R-後面的材料名稱。_x000a_R-CAPTCTR, R-IC,R-CONNTOR…........&amp;quot;" u="1"/>
        <s v="&amp;quot;D, W, M, Y&amp;quot;" u="1"/>
        <s v="&amp;quot;RDP, LT FSCT, FCST, BS 分量&amp;quot;" u="1"/>
        <s v="&amp;quot;HP, ASUS, Dynabook, Tiny&amp;quot;" u="1"/>
        <s v="&amp;quot;HP, Dynabook, ASUS, Tiny&amp;quot;" u="1"/>
        <s v="&amp;quot;Forecast, Shipment&amp;quot;" u="1"/>
        <s v="&amp;quot;ALL, DL, IDL&amp;quot;" u="1"/>
        <s v="&amp;quot;Go, No-Go, Redirect&amp;quot;" u="1"/>
        <s v="&amp;quot;Award, On-going&amp;quot;" u="1"/>
        <s v="&amp;quot;HP, Dyna, ASUS, Tiny&amp;quot;" u="1"/>
        <s v="&amp;quot;BU 1: 第一事業處_x000a_BU 2: 第二事業處&amp;quot;" u="1"/>
        <s v="&amp;quot;BU1A_x000a_BD2A&amp;quot;" u="1"/>
        <s v="&amp;quot;Consumer: 消費型筆記型電腦;_x000a_Commercial: 商務型筆記型電腦;&amp;quot;" u="1"/>
        <s v="&amp;quot;Y&amp;quot;" u="1"/>
        <s v="&amp;quot;2022-800 ; 2022-Strix&amp;quot;" u="1"/>
        <s v="&amp;quot;PSG BU1的不同產品類別:_x000a_NB: 筆記型電腦_x000a_DT: 臺式電腦主機/桌上型個人電腦_x000a_Docking: 筆記型電腦擴充座_x000a__x000a_PSG BU2的不同產品類別:_x000a_NB: 筆記型電腦&amp;quot;" u="1"/>
        <s v="&amp;quot;皆為數字&amp;quot;" u="1"/>
        <s v="&amp;quot;全體、直接、間接&amp;quot;" u="1"/>
        <s v="&amp;quot;全體員工人數、直接員工人數、間接員工人數、營業收入、營業利益&amp;quot;" u="1"/>
        <s v="&amp;quot;皆為英文、數字與符號&amp;quot;" u="1"/>
        <s v="&amp;quot;料號前四碼數字&amp;quot;" u="1"/>
        <s v="&amp;quot;BU_x000a_Service&amp;quot;" u="1"/>
        <s v="&amp;quot;INVENTEC CORPORATION, QUANTA COMPUTER INC., Wistron Corporation, COMPAL ELECTRONICS, INC.&amp;quot;" u="1"/>
        <s v="&amp;quot;N/A&amp;quot;" u="1"/>
        <s v="&amp;quot;BU1: _x000a_W1: 12%, 22%, 42%, 82%;_x000a_W2: 35%, 45%, 65%, 105%;_x000a_W3: 57%, 67%, 87%, 127%;_x000a_W4=Monthly: 80%, 90%, 120%, 150%;_x000a__x000a_BU2:_x000a_40%, 60%, 80%, 100%&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1. [Quote]_x000a_2. [Strategic bidding]_x000a_3. [Others]&amp;quot;" u="1"/>
        <s v="&amp;quot;Corp,_x000a_EBG,_x000a_PSG,_x000a_AIM,_x000a_Besta,_x000a_IAC,_x000a_IIOT&amp;quot;" u="1"/>
        <s v="&amp;quot;1,2,3,4&amp;quot;" u="1"/>
        <s v="&amp;quot;西元年月&amp;quot;" u="1"/>
        <s v="&amp;quot;依SAP要求格式輸入&amp;quot;" u="1"/>
        <s v="&amp;quot;_x000a_PSG: BU1, BU2&amp;quot;" u="1"/>
        <s v="&amp;quot;存貨、現金及約當現金、應收帳款淨額&amp;quot;" u="1"/>
        <s v="&amp;quot;HP: 第一事業處惠普客戶;_x000a_ASUS: 第二事業處華碩客戶;&amp;quot;" u="1"/>
        <s v="&amp;quot;TAO、CQ&amp;quot;" u="1"/>
        <s v="&amp;quot;待補充&amp;quot;" u="1"/>
        <s v="&amp;quot;Eunice, Vlad&amp;quot;" u="1"/>
        <s v="&amp;quot;Ongoing, Delay, Completed, Cancel&amp;quot;" u="1"/>
        <s v="&amp;quot;EBG, PSG, Inventec All&amp;quot;" u="1"/>
        <s v="&amp;quot;PSG BU2的產品系列名稱:_x000a_FX516, Strix_2021, Strix_2022, GA401R, GA402, GA503, GC31, GC32, GU603, GU603Z, GV301, GV301R, GX703, NR2201, NR2202, NR2203&amp;quot;" u="1"/>
        <s v="&amp;quot;BU1：BU1A, BU1B_x000a_BU2：BD2A&amp;quot;" u="1"/>
        <s v="&amp;quot;見PSG Part Category Sheet&amp;quot;" u="1"/>
        <s v="&amp;quot;文數字&amp;quot;" u="1"/>
        <s v="&amp;quot;Version1, Version2&amp;quot;" u="1"/>
        <s v="&amp;quot;BU1: 第一事業處所屬業務;_x000a_BU2: 第二事業處所屬業務;&amp;quot;" u="1"/>
        <s v="&amp;quot;EBG, PSG&amp;quot;" u="1"/>
        <s v="&amp;quot;小數點2位&amp;quot;" u="1"/>
        <s v="&amp;quot;W1, W2, W3, W4 -&gt; 週的計算方式？&amp;quot;" u="1"/>
        <s v="&amp;quot;TW10: TP01/TP02/TP06_x000a_CN60: CP60/CP62/CP65/CP69&amp;quot;" u="1"/>
        <s v="&amp;quot;BU1:第一事業處_x000a_BU2:第二事業處_x000a_以此類推&amp;quot;" u="1"/>
        <s v="&amp;quot;B&amp;amp;S、GTK、OTK&amp;quot;" u="1"/>
        <s v="&amp;quot;NTD,_x000a_USD&amp;quot;" u="1"/>
        <s v="&amp;quot;FA, SA, WH&amp;quot;" u="1"/>
        <s v="&amp;quot;EMS: 僅代工製造;_x000a_JDM: 聯合設計製造;&amp;quot;" u="1"/>
        <s v="&amp;quot;BU1A_x000a_BU2B&amp;quot;" u="1"/>
        <s v="&amp;quot;BU1: _x000a_80%, 90%, 120%, 150%_x000a__x000a_BU2:_x000a_40%, 60%, 80%, 100%&amp;quot;" u="1"/>
        <s v="&amp;quot;D, W, Y&amp;quot;" u="1"/>
        <s v="&amp;quot;英業達、廣達、緯創、仁寶…&amp;quot;" u="1"/>
        <s v="&amp;quot;不良類型: _x000a_- All defect 所有不良, Design, Process, Material, Others&amp;quot;" u="1"/>
        <s v="&amp;quot;Year, Quarter, Month&amp;quot;" u="1"/>
        <s v="&amp;quot;RDP, LT FSCT, FCST, BS 分量, 當月FCST&amp;quot;" u="1"/>
        <s v="&amp;quot;&amp;apos;BU1: _x000a_W1: 12%, 22%, 42%, 82%;_x000a_W2: 35%, 45%, 65%, 105%;_x000a_W3: 57%, 67%, 87%, 127%;_x000a_W4=Monthly: 80%, 90%, 120%, 150%;_x000a_-&gt; 待討論若階梯式畫面於Tableau 呈現有問題，呈現的備案_x000a__x000a_BU2:_x000a_40%, 60%, 80%, 100%&amp;apos;&amp;quot;" u="1"/>
        <s v="&amp;quot;EBG, PSG, ALL&amp;quot;" u="1"/>
        <s v="&amp;quot;短期借款、長期借款、應付帳款及票據&amp;quot;" u="1"/>
        <s v="&amp;quot;西元年四碼/月份&amp;quot;" u="1"/>
        <s v="&amp;quot;Year, Quarter&amp;quot;" u="1"/>
        <s v="&amp;quot;存貨周轉天數、應付周轉天數、應收周轉天數、現金循環週期&amp;quot;" u="1"/>
        <s v="&amp;quot;BU1: 第一事業部_x000a_BU2: 第二事業部&amp;quot;" u="1"/>
        <s v="&amp;quot;On Going/EOL&amp;quot;" u="1"/>
        <s v="&amp;quot;ITO: TP01/TP02/TP06 ..._x000a_ICC: CP60/CP62/CP65/CP69 …&amp;quot;" u="1"/>
        <s v="&amp;quot;G, R, Y, NA&amp;quot;" u="1"/>
        <s v="&amp;quot;中文需為繁體字&amp;quot;" u="1"/>
        <s v="&amp;quot;BU1: _x000a_80%, 90%, 120%, 150%;_x000a__x000a_BU2:_x000a_40%, 60%, 80%, 100%&amp;quot;" u="1"/>
        <s v="&amp;quot;BU1: 第一事業處_x000a_BU2: 第二事業處&amp;quot;" u="1"/>
        <s v="&amp;quot;Candidate, _x000a_Pre-EBO, _x000a_EBO, _x000a_Graduated&amp;quot;" u="1"/>
        <s v="&amp;quot;EBG, PSG, ALL, ...&amp;quot;" u="1"/>
        <s v="&amp;quot;2356, 2382, 3231, 2324…&amp;quot;" u="1"/>
        <s v="&amp;quot;Market, Business, Technology, Organization&amp;quot;" u="1"/>
        <s v="&amp;quot;Defined by BU&amp;quot;" u="1"/>
        <s v="&amp;quot;DB, SI, PV, RTM, FCS&amp;quot;" u="1"/>
        <s v="&amp;quot;製造站點代碼_x000a_PCA: AOI​,ICT​,SA F/T​_x000a_System: Diagnostic, FA F/T, Run-in​&amp;quot;" u="1"/>
        <s v="&amp;quot;PCA/System &amp;quot;" u="1"/>
        <s v="&amp;quot;HP, ASUS, Dynabook&amp;quot;" u="1"/>
      </sharedItems>
    </cacheField>
    <cacheField name="custom_SourceSystem" numFmtId="0">
      <sharedItems count="15">
        <s v=""/>
        <s v="PRO 手動上傳" u="1"/>
        <s v="供需平台" u="1"/>
        <s v="PDM/SAP/EIS" u="1"/>
        <s v="FP" u="1"/>
        <s v="N/A" u="1"/>
        <e v="#REF!" u="1"/>
        <s v="EIS/SAP" u="1"/>
        <s v="資料來源待確認" u="1"/>
        <s v="Manual" u="1"/>
        <s v="EIS" u="1"/>
        <s v="手動上傳" u="1"/>
        <s v="DCM" u="1"/>
        <s v="PDM/EIS" u="1"/>
        <s v="SQE 系統來源" u="1"/>
      </sharedItems>
    </cacheField>
    <cacheField name="custom_Formula" numFmtId="0">
      <sharedItems count="58">
        <s v="&amp;quot;&amp;quot;"/>
        <s v="&amp;quot;H30&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PDM內所建的合格供應商，SAP的VendorVendor Code經mapping與AVL建立關聯，一個AVL可Mapping多個Vendor Code&amp;quot;" u="1"/>
        <s v="&amp;quot;52_8%*塑膠PC季度漲跌幅&amp;quot;" u="1"/>
        <s v="&amp;quot;67_5%*鐵礦砂 季度漲跌幅&amp;quot;" u="1"/>
        <s v="&amp;quot;採購有上傳獨用料原因之材料數量_x000a_獨用料指Buy &amp;amp; Sell, AVAP, Spec-in,需開模且月平均需求15K以下之機構料(有需求經VM team決議), VM team決議single source，寫在採購作業管理辦法內。&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材料於PDM裡對應的Class Code+Material Group&amp;quot;" u="1"/>
        <s v="&amp;quot;BU1,BU2以此類推，目前組織為到BU2&amp;quot;" u="1"/>
        <s v="&amp;quot;(GDi3-GDi-3)GDi-3*100% ; i 表示月份 i-3表示 i 的前三個月&amp;quot;" u="1"/>
        <s v="&amp;quot;(NIi3-NIi-3)NIi-3*100% ; i 表示月份 i-3表示 i 的前三個月&amp;quot;" u="1"/>
        <s v="&amp;quot;料號Class code於PDM的Material Group&amp;quot;" u="1"/>
        <s v="&amp;quot;H47&amp;quot;" u="1"/>
        <s v="&amp;quot;H46&amp;quot;" u="1"/>
        <s v="&amp;quot;H45&amp;quot;" u="1"/>
        <s v="&amp;quot;20%*鐵礦砂季度漲跌幅+23%*塑膠PC季度漲跌幅+10%*倫敦-銅金屬季度漲跌幅+13%*(25%*倫敦-鎳金屬月度漲跌幅+25%*倫敦-錫金屬季度漲跌幅+50%*連續月紐約黃金月度漲跌幅)&amp;quot;" u="1"/>
        <s v="&amp;quot;H44&amp;quot;" u="1"/>
        <s v="&amp;quot;B&amp;amp;S:客人買來賣英業達_x000a_GTK:客人指定英業達對特定廠商進行購買_x000a_OTK:英業達自行選擇廠商&amp;quot;" u="1"/>
        <s v="&amp;quot;H43&amp;quot;" u="1"/>
        <s v="&amp;quot;((本月連續月紐約黃金價格-前12個月連續月紐約黃金價格)前一個連續月紐約黃金價格)*100%&amp;quot;" u="1"/>
        <s v="&amp;quot;依使用者選定 連接器  或散熱模組 或 電路板  或  Set組裝件部品或各次階品項 ，顯示相關的Part Category 訊息&amp;quot;" u="1"/>
        <s v="&amp;quot;H42&amp;quot;" u="1"/>
        <s v="&amp;quot;((本月鐵礦砂價格-前一個月鐵礦砂價格)前一個月鐵礦砂價格)*100%&amp;quot;" u="1"/>
        <s v="&amp;quot;料號前四碼數字&amp;quot;" u="1"/>
        <s v="&amp;quot;客戶名稱，分成HP, Dyna, ASUS, Tiny&amp;quot;" u="1"/>
        <s v="&amp;quot;((本月塑膠PC價格-前一個月塑膠PC價格)前一個月塑膠PC價格)*100%&amp;quot;" u="1"/>
        <s v="&amp;quot;(Ironi-Ironi-3)Ironi-3*100%; i 表示月份 i-3表示 I 的前三個月&amp;quot;" u="1"/>
        <s v="&amp;quot;Quality（權重 40%）：SQE Score_x000a_Delivery （權重 30%） ：Purchase Score，每月票期成績裡分數_x000a_Cost （權重 30%） ：採購人工評分_x000a_以上若無分數，用空格方式呈現，並以各自權重計算出總分&amp;quot;" u="1"/>
        <s v="&amp;quot;12%*塑膠PC季度漲跌幅+33%*倫敦-銅金屬季度漲跌幅&amp;quot;" u="1"/>
        <s v="&amp;quot;價格競爭力佔30%，機種配合度佔30%，材料製程管理能力佔20%，其他項目佔10%&amp;quot;" u="1"/>
        <s v="&amp;quot;TW10: TP01TP02TP06_x000a_CN60: CP60CP62CP65CP69&amp;quot;" u="1"/>
        <s v="&amp;quot;((本月倫敦-鎳金屬-前一個月倫敦-鎳金屬價格)前一個月倫敦-鎳金屬價格)*100%&amp;quot;" u="1"/>
        <s v="&amp;quot;((本月倫敦-銅金屬價格-前一個倫敦-銅金屬價格)前一個月倫敦-銅金屬價格)*100%&amp;quot;" u="1"/>
        <s v="&amp;quot;預計採用PSG Part Category重新定義後的資料&amp;quot;" u="1"/>
        <s v="&amp;quot;所有材料拆分為EE或ME&amp;quot;" u="1"/>
        <s v="&amp;quot;可用AVL或Vendor來選取，可同時選取多間廠商進行呈現來比較&amp;quot;" u="1"/>
        <s v="&amp;quot;台灣TAO廠區，大陸CQ廠區&amp;quot;" u="1"/>
        <s v="&amp;quot;從BU地域廠區客戶採購方式材料屬性材料大類PSG Part Category來篩選所選時間段的採購金額&amp;quot;" u="1"/>
        <s v="&amp;quot;(ALi-ALi-3)ALi-3*100% ; i 表示月份 i-3表示 i 的前三個月&amp;quot;" u="1"/>
        <s v="&amp;quot;SAP內所建之下單廠商，於PDM裡經mapping與ＡVL建立關聯，一個vendor code只能對應一個AVL&amp;quot;" u="1"/>
        <s v="&amp;quot;依使用者選定 連接器 或散熱模組 或 電路板  或  Set組裝件之次階品項部品 ，顯示所選定次階品項部品對應的Part Category 訊息&amp;quot;" u="1"/>
        <s v="&amp;quot;25_6%*倫敦-鋁金屬季度漲跌幅+40%*倫敦-銅金屬季度漲跌幅+1_6%*倫敦-錫金屬季度漲跌幅&amp;quot;" u="1"/>
        <s v="&amp;quot;(CUi-CUi-3)CUi-3*100%; i 表示月份 i-3表示 i 的前三個月&amp;quot;" u="1"/>
        <s v="&amp;quot;(PCi-PCi-3)PCi-3*100%; i 表示月份 i-3表示 i 的前三個月&amp;quot;" u="1"/>
        <s v="&amp;quot;((本月塑膠PC價格-前12個月塑膠PC價格)前12個月塑膠PC價格)*100%&amp;quot;" u="1"/>
        <s v="&amp;quot;基本分數皆為98分，若有評核項目出現狀況則依嚴重度進行扣分&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本月鐵礦砂價格-前12個月鐵礦砂價格)前12個月鐵礦砂價格)*100%&amp;quot;" u="1"/>
        <s v="&amp;quot;(TINi-TINi-3)TINi-3*100% ; i 表示月份 i-3表示 i 的前三個月&amp;quot;" u="1"/>
        <s v="&amp;quot;報表以月為最小單位供選取欲常看的採購金額區間，拉取時長限制為兩年&amp;quot;" u="1"/>
      </sharedItems>
    </cacheField>
    <cacheField name="custom_DataType" numFmtId="0">
      <sharedItems count="12">
        <s v=""/>
        <s v="文本類"/>
        <s v="N/A" u="1"/>
        <s v="編碼類" u="1"/>
        <s v="數值類" u="1"/>
        <s v="註記類" u="1"/>
        <s v="比例類" u="1"/>
        <s v="金額類" u="1"/>
        <s v=" " u="1"/>
        <s v="日期類" u="1"/>
        <s v="日期時間類" u="1"/>
        <s v="代碼類" u="1"/>
      </sharedItems>
    </cacheField>
    <cacheField name="custom_Relative" numFmtId="0">
      <sharedItems containsNonDate="0" containsString="0" containsBlank="1"/>
    </cacheField>
    <cacheField name="Classifi-Category" numFmtId="0">
      <sharedItems count="1">
        <s v="Sensitivity"/>
      </sharedItems>
    </cacheField>
    <cacheField name="Classification Name_x000a_" numFmtId="0">
      <sharedItems count="5">
        <s v="Concept"/>
        <s v="Property"/>
        <s v="Dimension" u="1"/>
        <s v="Measure" u="1"/>
        <s v="Relationship" u="1"/>
      </sharedItems>
    </cacheField>
    <cacheField name="UniqueTermNameMap" numFmtId="0">
      <sharedItems/>
    </cacheField>
    <cacheField name="UniqueTermName" numFmtId="0">
      <sharedItems count="2143">
        <s v="&amp;quot;TermID&amp;quot;"/>
        <s v="&amp;quot;Domain&amp;quot;"/>
        <s v="&amp;quot;Category&amp;quot;"/>
        <s v="&amp;quot;Nick Name&amp;quot;"/>
        <s v="&amp;quot;EnglishName&amp;quot;"/>
        <s v="&amp;quot;Acronym&amp;quot;"/>
        <s v="&amp;quot;Definition&amp;quot;"/>
        <s v="&amp;quot;BusinessRule&amp;quot;"/>
        <s v="&amp;quot;TermType&amp;quot;"/>
        <s v="&amp;quot;Parent Term Name&amp;quot;"/>
        <s v="&amp;quot;Related Terms&amp;quot;"/>
        <s v="&amp;quot;Sensitivity&amp;quot;"/>
        <s v="&amp;quot;DataType&amp;quot;"/>
        <s v="&amp;quot;ReferenceData&amp;quot;"/>
        <s v="&amp;quot;DataComment&amp;quot;"/>
        <s v="&amp;quot;DataOwner&amp;quot;"/>
        <s v="&amp;quot;Stewards&amp;quot;"/>
        <s v="&amp;quot;Experts&amp;quot;"/>
        <s v="&amp;quot;TechnicalComment&amp;quot;"/>
        <s v="&amp;quot;SourceSystem&amp;quot;"/>
        <s v="&amp;quot;SourceTable&amp;quot;"/>
        <s v="&amp;quot;SourceColumn&amp;quot;"/>
        <s v="&amp;quot;SourceCriteria&amp;quot;"/>
        <s v="&amp;quot;Resources&amp;quot;"/>
        <s v="&amp;quot;Formulate basis&amp;quot;"/>
        <s v="&amp;quot;RelativeStandard&amp;quot;"/>
        <s v="&amp;quot;RelationshipWithRelativeStandard&amp;quot;"/>
        <s v="&amp;quot;Author&amp;quot;"/>
        <s v="&amp;quot;Formula&amp;quot;"/>
        <s v="&amp;quot;Name&amp;quot;"/>
        <s v="&amp;quot;LocalName&amp;quot;"/>
        <s v="&amp;quot;UpdateSource&amp;quot;"/>
        <s v="&amp;quot;DataOwnerBG&amp;quot;"/>
        <s v="&amp;quot;TaskID&amp;quot;"/>
        <s v="&amp;quot;Monthly Status of Operating Income and Shipment by Product_Monthly Boards Estimated Operating Income&amp;quot;" u="1"/>
        <s v="&amp;quot;Actual Daily Revenue and Shipment Data_Division Code&amp;quot;" u="1"/>
        <s v="&amp;quot;Yearly Status of Operating Income and Shipment by BU and Customer_Journal Create Year&amp;quot;" u="1"/>
        <s v="&amp;quot;Difference Rate and Hit Rate Data of Operating Income and  Shipment_Hit Rate Between Actual Shipment and Monthly Shipment Target&amp;quot;" u="1"/>
        <e v="#N/A" u="1"/>
        <s v="&amp;quot;RFQ Detail of Award Project_Actual Product Revenue&amp;quot;" u="1"/>
        <s v="&amp;quot;Detailed product yield_Yield rate by inspection station&amp;quot;" u="1"/>
        <s v="&amp;quot;CCC Analysis_Accounting Period&amp;quot;" u="1"/>
        <s v="&amp;quot;Vendor Management_Purchase Amount&amp;quot;" u="1"/>
        <s v="&amp;quot;YTD Rev_ and SHIPT by BU and CUS_Year to Date Revenue Target&amp;quot;" u="1"/>
        <s v="&amp;quot;Rev_ and SHIPT in Past Three Years by PRD_Difference Between Yearly Operating Income&amp;quot;" u="1"/>
        <s v="&amp;quot;MLY Rev_ and SHIPT by BU and CUS_Division Name&amp;quot;" u="1"/>
        <s v="&amp;quot;Business Operation and DOI Overview_DOI Target Days&amp;quot;" u="1"/>
        <s v="&amp;quot;Yearly Rev_ and SHIPT by PRD_Yearly Actual and Predict Shipment&amp;quot;" u="1"/>
        <s v="&amp;quot;Overall product yield_Overall system defect quantity&amp;quot;" u="1"/>
        <s v="&amp;quot;Fill Rate by PartNo_Vendor Fulfillment Date&amp;quot;" u="1"/>
        <s v="&amp;quot;Material Catalog Inference Analysis_Raw Material Data Month&amp;quot;" u="1"/>
        <s v="&amp;quot;Monthly Status of Operating Income and Shipment by Product_Version Date&amp;quot;" u="1"/>
        <s v="&amp;quot;MLY Rev_ and SHIPT by BU and CUS_Monthly Boards Estimated Shipment&amp;quot;" u="1"/>
        <s v="&amp;quot;PSG Product Series_Product Horizon&amp;quot;" u="1"/>
        <s v="&amp;quot;PSG FCST Management_Customer Name&amp;quot;" u="1"/>
        <s v="&amp;quot;YTD Rev and SHIPT by PRD_Division Code&amp;quot;" u="1"/>
        <s v="&amp;quot;Important Types of Liability_Accounting Period&amp;quot;" u="1"/>
        <s v="&amp;quot;Boards Est MLY Rev and SHIPT Data_Boards Estimated Version Date&amp;quot;" u="1"/>
        <s v="&amp;quot;Vendor Performance Master_Sole Source Quantity&amp;quot;" u="1"/>
        <s v="&amp;quot;RFQ Detail of Lose Project_Estimate Product Family Cost&amp;quot;" u="1"/>
        <s v="&amp;quot;YTD Rev and SHIPT by PRD&amp;quot;" u="1"/>
        <s v="&amp;quot;MLY Rev_ and SHIPT by PRD_Diff_ Rate of MLY Act_ Rev_ vs_ MLY Rev_ TRGT&amp;quot;" u="1"/>
        <s v="&amp;quot;Finance Master Labor_Operating Income Per Capita&amp;quot;" u="1"/>
        <s v="&amp;quot;Vendor Master_Part Number Quantity&amp;quot;" u="1"/>
        <s v="&amp;quot;Year to Date Status of Operating Income and Shipment by BU and Customer_BU Code&amp;quot;" u="1"/>
        <s v="&amp;quot;YTD Rev and SHIPT by BU and CUS&amp;quot;" u="1"/>
        <s v="&amp;quot;MLY Rev_ and SHIPT by PRD_Diff_ Rate of MLY Act_ SHIPT vs_ Shipping TRGT&amp;quot;" u="1"/>
        <s v="&amp;quot;EBO Project Funding History_EBO Funding BU&amp;quot;" u="1"/>
        <s v="&amp;quot;Rev and SHIPT in Past Three Years by PRD_Division Code&amp;quot;" u="1"/>
        <s v="&amp;quot;PSG FCST Hit Rate Analysis_Actual Shipment Quantity&amp;quot;" u="1"/>
        <s v="&amp;quot;Diff_ Rate and Hit Rate Data of Rev_ and SHIPT_Month of Calculation&amp;quot;" u="1"/>
        <s v="&amp;quot;Rate of Return Analysis Comparison between Entrepreneurs_ROE&amp;quot;" u="1"/>
        <s v="&amp;quot;Difference Rate and Hit Rate Data of Operating Income and  Shipment&amp;quot;" u="1"/>
        <s v="&amp;quot;Critical Parts Fulfillment Analysis_BU Code&amp;quot;" u="1"/>
        <s v="&amp;quot;The Top Five Vendor with the Worst Order Fill Rate_Vendor Code&amp;quot;" u="1"/>
        <s v="&amp;quot;DOI Master_Up to date Monthly Estimated Revenue&amp;quot;" u="1"/>
        <s v="&amp;quot;DOI Master_Up-To-Date Monthly Estimated Revenue&amp;quot;" u="1"/>
        <s v="&amp;quot;PSG FCST Hit Rate Analysis_BU Code&amp;quot;" u="1"/>
        <s v="&amp;quot;Material Marketing Price Analysis_PSG Part Category&amp;quot;" u="1"/>
        <s v="&amp;quot;Year to Date Status of Operating Income and Shipment by BU and Customer_Year to Date Actual Operating Income&amp;quot;" u="1"/>
        <s v="&amp;quot;Business Operation and DOI Overview_Stock Area_Customer Name&amp;quot;" u="1"/>
        <s v="&amp;quot;Vendor Performance Master_Cost Score&amp;quot;" u="1"/>
        <s v="&amp;quot;Investment Master_Investment Subject&amp;quot;" u="1"/>
        <s v="&amp;quot;Purchasing Mode and Amount Aistribution_Material Group&amp;quot;" u="1"/>
        <s v="&amp;quot;Purchasing Mode and Amount Distribution_Material Group&amp;quot;" u="1"/>
        <s v="&amp;quot;Vendor Master_Delivery Score&amp;quot;" u="1"/>
        <s v="&amp;quot;Actual Monthly Revenue and Shipment Data_Diff Rate of MLY Act Ship vs Yearly Target Ship&amp;quot;" u="1"/>
        <s v="&amp;quot;PSG FCST Management_FCST Version&amp;quot;" u="1"/>
        <s v="&amp;quot;Material Marketing Price Analysis_QoQ LEM AL&amp;quot;" u="1"/>
        <s v="&amp;quot;MLY Rev_ and SHIPT by BU and CUS_Monthly Boards Estimated Revenue&amp;quot;" u="1"/>
        <s v="&amp;quot;Material Marketing Price Information_Material Futures YOY&amp;quot;" u="1"/>
        <s v="&amp;quot;Yearly Rev and SHIPT by PRD_Yearly Actual and Predict Revenue&amp;quot;" u="1"/>
        <s v="&amp;quot;EBO Project_EBO Project Description&amp;quot;" u="1"/>
        <s v="&amp;quot;RFQ Related Data_PV Start Date&amp;quot;" u="1"/>
        <s v="&amp;quot;Yield rate target by inspection station mapping_Site Name&amp;quot;" u="1"/>
        <s v="&amp;quot;In Accurated area&amp;quot;" u="1"/>
        <s v="&amp;quot;Investment Budget Control_Annual Actual Investment Amount&amp;quot;" u="1"/>
        <s v="&amp;quot;Diff Rate and Hit Rate Data of Rev and SHIPT_BU Code&amp;quot;" u="1"/>
        <s v="&amp;quot;PSG Forecast Versions Comparison_Forecast Type ID&amp;quot;" u="1"/>
        <s v="&amp;quot;Critical Parts Fulfillment Statistic_IEC Part Number&amp;quot;" u="1"/>
        <s v="&amp;quot;Boards Est_ MLY Rev_ and SHIPT Data_Planned Year&amp;quot;" u="1"/>
        <s v="&amp;quot;PSG Forecast Version Comparison_Forecast Gen Date- &amp;gt; Forecast Version&amp;quot;" u="1"/>
        <s v="&amp;quot;EBO Project Management_EBO Project Registration Date&amp;quot;" u="1"/>
        <s v="&amp;quot;EBO Project Funding History_EBO Project Name&amp;quot;" u="1"/>
        <s v="&amp;quot;Detailed product yield analysis_Weekly product yield report&amp;quot;" u="1"/>
        <s v="&amp;quot;Defect target by defect type mapping_Weekly product yield report&amp;quot;" u="1"/>
        <s v="&amp;quot;Critical Parts Fulfillment Analysis_Material Group&amp;quot;" u="1"/>
        <s v="&amp;quot;MLY Rev_ and SHIPT by BU and CUS_Diff_ Rate of MLY Act_ Rev_ vs_ Boards Est_ Rev_&amp;quot;" u="1"/>
        <s v="&amp;quot;EBO Project Revenue Forecast_EBO Phase&amp;quot;" u="1"/>
        <s v="&amp;quot;Yield rate target by inspection station mapping_Yield rate target by inspection station&amp;quot;" u="1"/>
        <s v="&amp;quot;Boards Est_ MLY Rev_ and SHIPT Data_Planned Month&amp;quot;" u="1"/>
        <s v="&amp;quot;Investment Subject Allocation Master_Investment Subject&amp;quot;" u="1"/>
        <s v="&amp;quot;PSG Product Series_Customer Name&amp;quot;" u="1"/>
        <s v="&amp;quot;FCS Start Date Data_Product Series&amp;quot;" u="1"/>
        <s v="&amp;quot;Yearly Rev and SHIPT by BU and CUS_Journal Create Year&amp;quot;" u="1"/>
        <s v="&amp;quot;EBO Project Checkpoint History_EBO Technology Readiness&amp;quot;" u="1"/>
        <s v="&amp;quot;Rev_ and SHIPT in Past Three Years by BU and CUS_Version Date&amp;quot;" u="1"/>
        <s v="&amp;quot;Inventory Master&amp;quot;" u="1"/>
        <s v="&amp;quot;Yearly Rev_ and SHIPT by BU and CUS_Yearly Operating Income Target&amp;quot;" u="1"/>
        <s v="&amp;quot;Overall product yield analysis_Product yield alert comment&amp;quot;" u="1"/>
        <s v="&amp;quot;Diff Rate of Rev and SHIPT in Different Time Frame_Difference Between Yearly Revenue&amp;quot;" u="1"/>
        <s v="&amp;quot;RFQ Detail of Award Project_Accumulative Shipping Quantity&amp;quot;" u="1"/>
        <s v="&amp;quot;MLY Rev_ and SHIPT by BU and CUS_Monthly Actual Shipment&amp;quot;" u="1"/>
        <s v="&amp;quot;Material Catalog Price Analysis_Material Catalog&amp;quot;" u="1"/>
        <s v="&amp;quot;Diff Rate and Hit Rate Data of Rev and SHIPT_Hit Rate of MTD Act Ship vs MLY Boards Est Ship&amp;quot;" u="1"/>
        <s v="&amp;quot;MLY Rev and SHIPT by PRD_Diff of MLY Act Rev vs Boards Est Rev&amp;quot;" u="1"/>
        <s v="&amp;quot;Material Marketing Price Infomation_YoY LEM Tin&amp;quot;" u="1"/>
        <s v="&amp;quot;Rev and SHIPT in Past Three Years by BU and CUS_Difference Between Yearly Shipment&amp;quot;" u="1"/>
        <s v="&amp;quot;Monthly Operating Income and Shipment Data of Yearly target&amp;quot;" u="1"/>
        <s v="&amp;quot;PSG Site_Site Name&amp;quot;" u="1"/>
        <s v="&amp;quot;MLY Rev and SHIPT by BU and CUS_Journal Create Month&amp;quot;" u="1"/>
        <s v="&amp;quot;YTD Rev_ and SHIPT by BU and CUS_Year to Date Boards Estimated Shipment&amp;quot;" u="1"/>
        <s v="&amp;quot;Yearly Status of Operating Income and Shipment by Product_Difference Ratio Between Yearly Actual and Predict Operating Income and Operating Income Target&amp;quot;" u="1"/>
        <s v="&amp;quot;Detailed product defect analysis_Defect type target&amp;quot;" u="1"/>
        <s v="&amp;quot;YTD Rev_ and SHIPT by PRD_Diff_ Rate of YTD Act_ Rev_ and YTD Boards Est_ Rev_&amp;quot;" u="1"/>
        <s v="&amp;quot;Monthly Status of Operating Income and Shipment by Product_Hit Rate Between Month to Date Actual Operating Income and Monthly Boards Estimated Operating Income&amp;quot;" u="1"/>
        <s v="&amp;quot;PSG Product Family_Product Category&amp;quot;" u="1"/>
        <s v="&amp;quot;Currency Conversion Rate Master_Conversion Rate Type&amp;quot;" u="1"/>
        <s v="&amp;quot;The Top Five Vendor with the Worst Order Fill Rate_Vendor fulfillment date&amp;quot;" u="1"/>
        <s v="&amp;quot;Status of Operating Income and Shipment in the Past Three Years by Product_Journal Create Year&amp;quot;" u="1"/>
        <s v="&amp;quot;PSG Forecast Hit Rate Monitor_Product Series&amp;quot;" u="1"/>
        <s v="&amp;quot;Year to Date Status of Operating Income and Shipment by Product_Difference Between Year to Date Actual Operating Income and  Year to Date Operating Income Target&amp;quot;" u="1"/>
        <s v="&amp;quot;Monthly Status of Operating Income and Shipment by BU and Customer_Difference Between Monthly Actual Shipment and Monthly Estimated Shipment&amp;quot;" u="1"/>
        <s v="&amp;quot;Investment MA Target_Investment MA Target Remark&amp;quot;" u="1"/>
        <s v="&amp;quot;Yearly Status of Operating Income and Shipment by BU and Customer_Yearly Shipment Target&amp;quot;" u="1"/>
        <s v="&amp;quot;Yearly Status of Operating Income and Shipment by BU and Customer_Difference Ratio Between Yearly Actual and Predict Shipment and Yearly Shipment Target&amp;quot;" u="1"/>
        <s v="&amp;quot;RDP Hit Rate Version_Forecast Type ID&amp;quot;" u="1"/>
        <s v="&amp;quot;Rev_ and SHIPT in Past Three Years by BU and CUS_BU Code&amp;quot;" u="1"/>
        <s v="&amp;quot;RFQ Detail of Lose Project_RFQ End Year&amp;quot;" u="1"/>
        <s v="&amp;quot;PSG BOD Shipping Target Management_BOD shipping target&amp;quot;" u="1"/>
        <s v="&amp;quot;CCC Analysis_Financial Report Closing Date&amp;quot;" u="1"/>
        <s v="&amp;quot;Material Catalog Price Information_Sub Material Catalog&amp;quot;" u="1"/>
        <s v="&amp;quot;Actual Monthly Operating Income and Shipment Data_Product Category&amp;quot;" u="1"/>
        <s v="&amp;quot;RFQ Hit Rate Data_Customer Name&amp;quot;" u="1"/>
        <s v="&amp;quot;Yearly Rev_ and SHIPT by PRD_Diff_ Rate of Yearly Act_Pred_ and TRGT Rev_&amp;quot;" u="1"/>
        <s v="&amp;quot;MLY Rev and SHIPT by BU and CUS_Monthly Shipment of Yearly Target&amp;quot;" u="1"/>
        <s v="&amp;quot;Current Year Accumulated Rate of Return Analysis_Accumulated Net Income (After tax)&amp;quot;" u="1"/>
        <s v="&amp;quot;Diff_ Rate and Hit Rate Data of Rev_ and  SHIPT_Hit Rate of Act_ Rev_ vs_ MLY Rev_ TRGT&amp;quot;" u="1"/>
        <s v="&amp;quot;Material Marketing Price Analysis_QOQ Thermal Module&amp;quot;" u="1"/>
        <s v="&amp;quot;Year to Date Status of Operating Income and Shipment by BU and Customer_Difference Between Year to Date Actual Shipment and Year to Date Boards Estimated Shipment&amp;quot;" u="1"/>
        <s v="&amp;quot;Rev and SHIPT in Past Three Years by BU and CUS_Division Code&amp;quot;" u="1"/>
        <s v="&amp;quot;RFQ Detail of On going Project_Division Code&amp;quot;" u="1"/>
        <s v="&amp;quot;Fill Rate by PartNo&amp;quot;" u="1"/>
        <s v="&amp;quot;RFQ Detail of Lose Project_Product Horizon&amp;quot;" u="1"/>
        <s v="&amp;quot;Actual Revenue Cost and Shipment Data_Accumulative Series Profitability Ratio&amp;quot;" u="1"/>
        <s v="&amp;quot;Investment MA Management&amp;quot;" u="1"/>
        <s v="&amp;quot;Actual Revenue Cost and Shipment Data_Monthly Product Series MVA Cost&amp;quot;" u="1"/>
        <s v="&amp;quot;MLY Rev_ and SHIPT by PRD_Hit Rate of MTD Act_ Rev_ vs_ MLY Boards Est_ Rev_&amp;quot;" u="1"/>
        <s v="&amp;quot;Year to Date Status of Operating Income and Shipment by Product_BU Code&amp;quot;" u="1"/>
        <s v="&amp;quot;Vendor Master&amp;quot;" u="1"/>
        <s v="&amp;quot;MD BU2 ASUS BS VS FCST_Monthly Final Forecast Quantity&amp;quot;" u="1"/>
        <s v="&amp;quot;MLY Rev and SHIPT by PRD_Monthly Boards Estimated Revenue&amp;quot;" u="1"/>
        <s v="&amp;quot;Material Marketing Price Analysis_YoY PC&amp;quot;" u="1"/>
        <s v="&amp;quot;Rev_ and SHIPT in Past Three Years by PRD_Difference Ratio Between  Yearly Revenue&amp;quot;" u="1"/>
        <s v="&amp;quot;Material Catalog Inference Analysis_Sub Material Catalog&amp;quot;" u="1"/>
        <s v="&amp;quot;Finance Master_Debt Ratio&amp;quot;" u="1"/>
        <s v="&amp;quot;Investment Budget Control_Budget Allocation Amount(L)&amp;quot;" u="1"/>
        <s v="&amp;quot;DOI Master_Customer Name&amp;quot;" u="1"/>
        <s v="&amp;quot;EBO Project Phase History_EBO Phase&amp;quot;" u="1"/>
        <s v="&amp;quot;BU2 ASUS BS VS FCST_BS VS FCST Variance&amp;quot;" u="1"/>
        <s v="&amp;quot;PSG FCST Hit Rate Information_Forecast Hit Rate&amp;quot;" u="1"/>
        <s v="&amp;quot;Monthly Status of Operating Income and Shipment by BU and Customer_Difference Ratio Between Monthly Actual Shipment and Monthly Shipment Target&amp;quot;" u="1"/>
        <s v="&amp;quot;Overall product yield target_Product Category&amp;quot;" u="1"/>
        <s v="&amp;quot;Operating Revenue Per Capita and Operating Income Per Capita Analysis&amp;quot;" u="1"/>
        <s v="&amp;quot;EBO Project Checkpoint History_EBO Strategic Clarity&amp;quot;" u="1"/>
        <s v="&amp;quot;Year to Date Status of Operating Income and Shipment by Product_Year to Date Shipment Target&amp;quot;" u="1"/>
        <s v="&amp;quot;Entrepreneur_Entrepreneur English Name&amp;quot;" u="1"/>
        <s v="&amp;quot;Material Marketing Price Analysis_QOQ PCB&amp;quot;" u="1"/>
        <s v="&amp;quot;Actual Revenue Cost and Shipment Data_Monthly Materials Cost&amp;quot;" u="1"/>
        <s v="&amp;quot;Yearly Rev_ and SHIPT by PRD_Diff_ Rate of Yearly  Act_Pred_ and Boards Est_ Rev_&amp;quot;" u="1"/>
        <s v="&amp;quot;MLY Rev_ and SHIPT by BU and CUS_Diff_ Rate of MLY Act_ SHIPT vs_ Shipping TRGT&amp;quot;" u="1"/>
        <s v="&amp;quot;Important Types of Assets_Entrepreneur Chinese Name&amp;quot;" u="1"/>
        <s v="&amp;quot;MLY Rev and SHIPT Data of Yearly TRGT_Monthly Shipment of Yearly Target&amp;quot;" u="1"/>
        <s v="&amp;quot;Inventory Master_BU Code&amp;quot;" u="1"/>
        <s v="&amp;quot;Yearly Rev and SHIPT by BU and CUS_Yearly Shipment Target&amp;quot;" u="1"/>
        <s v="&amp;quot;MLY Rev_ and SHIPT by PRD_Division Code&amp;quot;" u="1"/>
        <s v="&amp;quot;EBO Project Phase History_EBO Phase End Date&amp;quot;" u="1"/>
        <s v="&amp;quot;Detailed product yield analysis_FPY rate target by inspection station&amp;quot;" u="1"/>
        <s v="&amp;quot;Monthly Status of Operating Income and Shipment by Product_Difference Between Monthly Actual Shipment and Monthly Estimated Shipment&amp;quot;" u="1"/>
        <s v="&amp;quot;Rev_ and SHIPT in Past Three Years by BU and CUS_Customer Name&amp;quot;" u="1"/>
        <s v="&amp;quot;MLY Rev and SHIPT by BU and CUS_Monthly Actual Revenue&amp;quot;" u="1"/>
        <s v="&amp;quot;Part Series_Series List&amp;quot;" u="1"/>
        <s v="&amp;quot;Overall product yield alert&amp;quot;" u="1"/>
        <s v="&amp;quot;Yearly Status of Operating Income and Shipment by Product_Version Date&amp;quot;" u="1"/>
        <s v="&amp;quot;RFQ Related Data_RFQ End Date&amp;quot;" u="1"/>
        <s v="&amp;quot;Yearly Rev_ and SHIPT by PRD_Version Date&amp;quot;" u="1"/>
        <s v="&amp;quot;Critical Parts Fulfillment Statistic_Plant Code&amp;quot;" u="1"/>
        <s v="&amp;quot;Project Stage Time Data_Project Stage&amp;quot;" u="1"/>
        <s v="&amp;quot;MLY Rev_ and SHIPT by PRD_Diff_ Rate of MLY Act_ Ship_ vs_ Boards Est_ Ship_&amp;quot;" u="1"/>
        <s v="&amp;quot;Diff_ Rate and Hit Rate Data of Rev_ and  SHIPT_Year of Calculation&amp;quot;" u="1"/>
        <s v="&amp;quot;Finance Master Labor&amp;quot;" u="1"/>
        <s v="&amp;quot;Yearly Rev and SHIPT by BU and CUS&amp;quot;" u="1"/>
        <s v="&amp;quot;Yearly Status of Operating Income and Shipment by Product_Yearly Actual and Predict Shipment&amp;quot;" u="1"/>
        <s v="&amp;quot;Fill Rate by Vendor_LTA  GR Quantity&amp;quot;" u="1"/>
        <s v="&amp;quot;RFQ Hit Rate Data_Division Code&amp;quot;" u="1"/>
        <s v="&amp;quot;Yearly Rev and SHIPT by PRD_Diff Rate of Yearly ActPred and Boards Est Ship&amp;quot;" u="1"/>
        <s v="&amp;quot;DOI Master_BU Code&amp;quot;" u="1"/>
        <s v="&amp;quot;Operating Revenue Per Capita and Operating Income Per Capita Analysis Comparison between BGs_Productivity Related Indicator&amp;quot;" u="1"/>
        <s v="&amp;quot;PSG Forecast Hit Rate Monitor&amp;quot;" u="1"/>
        <s v="&amp;quot;EBO Funding Management_EBO Project Funding Percentage&amp;quot;" u="1"/>
        <s v="&amp;quot;Monthly Status of Operating Income and Shipment by BU and Customer_Difference Between Monthly Actual Shipment and Monthly Shipment Target&amp;quot;" u="1"/>
        <s v="&amp;quot;Actual Daily Operating Income and Shipment Data_Actual Daily Shipment&amp;quot;" u="1"/>
        <s v="&amp;quot;PSG Monthly Procurement Amount_Monthly Date&amp;quot;" u="1"/>
        <s v="&amp;quot;EBO Project_EBO Project Name&amp;quot;" u="1"/>
        <s v="&amp;quot;Yearly Rev_ and SHIPT by PRD_Yearly Actual and Predict Revenue&amp;quot;" u="1"/>
        <s v="&amp;quot;Diff_ Rate and Hit Rate Data of Rev_ and  SHIPT_Hit Rate of Act_ SHIPT vs_ MLY Shipping TRGT&amp;quot;" u="1"/>
        <s v="&amp;quot;Actual Revenue Cost and Shipment Data&amp;quot;" u="1"/>
        <s v="&amp;quot;MLY Rev_ and SHIPT by BU and CUS_Diff_ of MLY Act_ Rev_ vs_  MLY Rev_ TRGT&amp;quot;" u="1"/>
        <s v="&amp;quot;Material Marketing Price Infomation_YoY PC&amp;quot;" u="1"/>
        <s v="&amp;quot;CCC Analysis Comparison between Entrepreneurs_AP Days&amp;quot;" u="1"/>
        <s v="&amp;quot;Actual Monthly Revenue and Shipment Data_Customer Name&amp;quot;" u="1"/>
        <s v="&amp;quot;BU2 ASUS BS VS FCST&amp;quot;" u="1"/>
        <s v="&amp;quot;EBO Project Funding History_EBO Funding End Date&amp;quot;" u="1"/>
        <s v="&amp;quot;MLY Rev and SHIPT by PRD_Month to Date Actual Revenue&amp;quot;" u="1"/>
        <s v="&amp;quot;Yearly Status of Operating Income and Shipment by BU and Customer_Version Date&amp;quot;" u="1"/>
        <s v="&amp;quot;MLY Rev_ and SHIPT by PRD_Monthly Boards Estimated Revenue&amp;quot;" u="1"/>
        <s v="&amp;quot;Material Marketing Price Infomation_MoM LEM CU&amp;quot;" u="1"/>
        <s v="&amp;quot;Sole Source List&amp;quot;" u="1"/>
        <s v="&amp;quot;Diff_ Rate and Hit Rate Data of Rev_ and  SHIPT_Diff_ Rate of Act_ SHIPT vs_ Est_ SHIPT&amp;quot;" u="1"/>
        <s v="&amp;quot;EBO Project Management_EBO Project Accumulated Revenue&amp;quot;" u="1"/>
        <s v="&amp;quot;PSG FCST Hit Rate Analysis_Outliners_Product Series&amp;quot;" u="1"/>
        <s v="&amp;quot;MLY Rev_ and SHIPT by PRD_Hit Rate of MTD Act_ SHIPT vs_ MLY Shipping TRGT&amp;quot;" u="1"/>
        <s v="&amp;quot;Monthly Status of Operating Income and Shipment by Product_Difference Between Monthly Actual Operating Income and  Monthly Operating Income Target&amp;quot;" u="1"/>
        <s v="&amp;quot;Purchasing Part Attribute_Is Sole&amp;quot;" u="1"/>
        <s v="&amp;quot;Currency Conversion Rate Master_Conversion Rate Validation Start&amp;quot;" u="1"/>
        <s v="&amp;quot;PSG Forecast Versions Comparison Information_Product Category&amp;quot;" u="1"/>
        <s v="&amp;quot;PSG FCST Hit Rate Analysis_Customer Name&amp;quot;" u="1"/>
        <s v="&amp;quot;Forecast Hit Rate Remark_Hit Rate Remark ID&amp;quot;" u="1"/>
        <s v="&amp;quot;Material Marketing Price Analysis_Material Catalog YOY&amp;quot;" u="1"/>
        <s v="&amp;quot;Actual Revenue Cost and Shipment Data_Accumulative Series Cost&amp;quot;" u="1"/>
        <s v="&amp;quot;Rev_ and SHIPT in Past Three Years by BU and CUS_Journal Create Year&amp;quot;" u="1"/>
        <s v="&amp;quot;Year to Date Status of Operating Income and Shipment by Product_Journal Create Year&amp;quot;" u="1"/>
        <s v="&amp;quot;Project Stage Time Data_Project Stage Estimated End Date&amp;quot;" u="1"/>
        <s v="&amp;quot;MLY Rev_ and SHIPT by BU and CUS_Hit Rate of MTD Act_ Ship_ vs_ UTD Est_ Ship_&amp;quot;" u="1"/>
        <s v="&amp;quot;CQ MP shipment Dataset_BU Code&amp;quot;" u="1"/>
        <s v="&amp;quot;Project Stage Time Data_Product Family&amp;quot;" u="1"/>
        <s v="&amp;quot;Actual Revenue Cost and Shipment Data_Acc_ Materials Cost &amp;quot;" u="1"/>
        <s v="&amp;quot;Rev_ and SHIPT in Past Three Years by PRD_Difference Ratio Between Yearly Revenue&amp;quot;" u="1"/>
        <s v="&amp;quot;Yearly Rev_ and SHIPT by BU and CUS_Yearly Boards Estimated Revenue&amp;quot;" u="1"/>
        <s v="&amp;quot;FCS Start Date Data_Series Status&amp;quot;" u="1"/>
        <s v="&amp;quot;Actual Revenue and Shipment Data_Accumulative Series Revenue&amp;quot;" u="1"/>
        <s v="&amp;quot;YTD Rev and SHIPT by PRD_Diff of YTD Act SHIPT and YTD Shipping TRGT&amp;quot;" u="1"/>
        <s v="&amp;quot;Material Marketing Price Infomation_Material Futures category&amp;quot;" u="1"/>
        <s v="&amp;quot;Actual Revenue Cost and Shipment Data_Monthly Shipping Quantity&amp;quot;" u="1"/>
        <s v="&amp;quot;Estimated Monthly Revenue and Shipment Data&amp;quot;" u="1"/>
        <s v="&amp;quot;Finance Master_Accumulated Net Income (After tax)&amp;quot;" u="1"/>
        <s v="&amp;quot;PSG FCST Hit Rate Analysis_Business type&amp;quot;" u="1"/>
        <s v="&amp;quot;PSG FCST Management_MTD EDI 850&amp;quot;" u="1"/>
        <s v="&amp;quot;Fill Rate by PartNo_Part Description&amp;quot;" u="1"/>
        <s v="&amp;quot;YTD Rev and SHIPT by PRD_Diff Rate of YTD Act Rev and YTD Rev TRGT&amp;quot;" u="1"/>
        <s v="&amp;quot;Overview of Project Time Distribution_Product Horizon&amp;quot;" u="1"/>
        <s v="&amp;quot;Fill Rate by PartNo_YTD Fill Rate&amp;quot;" u="1"/>
        <s v="&amp;quot;Yearly SHIPT TRGT Data_Customer Name&amp;quot;" u="1"/>
        <s v="&amp;quot;Diff Rate of Rev and SHIPT in Different Time Frame_Division Code&amp;quot;" u="1"/>
        <s v="&amp;quot;Year to Date Status of Operating Income and Shipment by Product_Year to Date Actual Shipment&amp;quot;" u="1"/>
        <s v="&amp;quot;Important Types of Liability_Amount of Liability&amp;quot;" u="1"/>
        <s v="&amp;quot;Product Series FCS Status_BU Code&amp;quot;" u="1"/>
        <s v="&amp;quot;Rate of Return Analysis_Total Assets Amount&amp;quot;" u="1"/>
        <s v="&amp;quot;Actual Revenue Cost and Shipment Data_Accumulative Product Series MVA Cost &amp;quot;" u="1"/>
        <s v="&amp;quot;Defect target by defect type mapping_BU Code&amp;quot;" u="1"/>
        <s v="&amp;quot;Investment MA Management_Cumulative Investment Amount&amp;quot;" u="1"/>
        <s v="&amp;quot;YTD Rev_ and SHIPT by BU and CUS_Year to Date Shipment Target&amp;quot;" u="1"/>
        <s v="&amp;quot;Material Marketing Price Infomation_Case Plastic Cost ratio&amp;quot;" u="1"/>
        <s v="&amp;quot;In accurated Area_Week Level&amp;quot;" u="1"/>
        <s v="&amp;quot;Yearly Status of Operating Income and Shipment by Product_Product Category&amp;quot;" u="1"/>
        <s v="&amp;quot;EBO Project Revenue_EBO Phase&amp;quot;" u="1"/>
        <s v="&amp;quot;MLY Rev_ and SHIPT by BU and CUS_Up to date Monthly Estimated Shipment&amp;quot;" u="1"/>
        <s v="&amp;quot;MLY Rev_ and SHIPT by BU and CUS_Up-To-Date Monthly Estimated Shipment&amp;quot;" u="1"/>
        <s v="&amp;quot;Diff_ Rate of Rev_ and SHIPT in Different Time Frame_Difference Ratio Between  Yearly Revenue&amp;quot;" u="1"/>
        <s v="&amp;quot;Detailed product yield_Site Name&amp;quot;" u="1"/>
        <s v="&amp;quot;Actual Revenue Cost and Shipment Data_Accumulative Shipping Quantity&amp;quot;" u="1"/>
        <s v="&amp;quot;Material Marketing Price Analysis_QoQ Iron&amp;quot;" u="1"/>
        <s v="&amp;quot;Rate of Return Analysis Comparison between Entrepreneurs_Total Assets Amount&amp;quot;" u="1"/>
        <s v="&amp;quot;Material Marketing Price Information_Sub Material Catalog&amp;quot;" u="1"/>
        <s v="&amp;quot;Finance Master_Cost of Sales&amp;quot;" u="1"/>
        <s v="&amp;quot;Critical Parts Fulfillment Analysis_The Top Five PN with the Worst Order Fill Rate&amp;quot;" u="1"/>
        <s v="&amp;quot;PSG FCST Hit Rate Analysis_MTD EDI 850&amp;quot;" u="1"/>
        <s v="&amp;quot;MLY Rev_ and SHIPT by BU and CUS_Hit Rate of MTD Act_ SHIPT vs_ MLY Shipping TRGT&amp;quot;" u="1"/>
        <s v="&amp;quot;Investment MA Management_Subject Cash Dividend&amp;quot;" u="1"/>
        <s v="&amp;quot;Yearly Rev and SHIPT by PRD_Yearly Revenue Target&amp;quot;" u="1"/>
        <s v="&amp;quot;Fill Rate by PartNo_LTA MOU Quantity&amp;quot;" u="1"/>
        <s v="&amp;quot;Status of Operating Income and Shipment in the Past Three Years by Product_Difference Ratio Between  Yearly Operating Income&amp;quot;" u="1"/>
        <s v="&amp;quot;Monthly Status of Operating Income and Shipment by BU and Customer&amp;quot;" u="1"/>
        <s v="&amp;quot;Rev_ and SHIPT in Past Three Years by BU and CUS_Yearly Actual Revenue&amp;quot;" u="1"/>
        <s v="&amp;quot;Actual Revenue and Shipment Data_Accumulative Product Series Shipping Volume&amp;quot;" u="1"/>
        <s v="&amp;quot;Actual Revenue Cost and Shipment Data_Monthly Product Series Shipping Volume&amp;quot;" u="1"/>
        <s v="&amp;quot;Rev and SHIPT in Past Three Years by BU and CUS_Difference Between Yearly Revenue&amp;quot;" u="1"/>
        <s v="&amp;quot;Yearly Rev_ and SHIPT by BU and CUS_Division Code&amp;quot;" u="1"/>
        <s v="&amp;quot;Vendor Management_Vendor Code&amp;quot;" u="1"/>
        <s v="&amp;quot;Monthly Status of Operating Income and Shipment by BU and Customer_Monthly Boards Estimated Operating Income&amp;quot;" u="1"/>
        <s v="&amp;quot;Diff_ Rate and Hit Rate Data of Rev_ and  SHIPT_Diff_ of Act_ Rev_ vs_ Est_ Rev_&amp;quot;" u="1"/>
        <s v="&amp;quot;Diff Rate of Rev and SHIPT in Different Time Frame_Product Category&amp;quot;" u="1"/>
        <s v="&amp;quot;Monthly Status of Operating Income and Shipment by Product_Hit Rate Between Month to Date Actual Shipment and Monthly Shipment Target&amp;quot;" u="1"/>
        <s v="&amp;quot;Finance Master_ROE&amp;quot;" u="1"/>
        <s v="&amp;quot;PSG Product Family&amp;quot;" u="1"/>
        <s v="&amp;quot;Actual Daily Operating Income and Shipment Data_Actual Operating and Shipment Date&amp;quot;" u="1"/>
        <s v="&amp;quot;Data on the Difference Rate of Revenue and Shipment in Different Time Intervals_Product Category&amp;quot;" u="1"/>
        <s v="&amp;quot;Yearly Rev_ and SHIPT by BU and CUS_Diff_ of Yearly Act_Pred_ and Boards Est_ SHIPT&amp;quot;" u="1"/>
        <s v="&amp;quot;Material Marketing Price Infomation_QoQ LEM Ni&amp;quot;" u="1"/>
        <s v="&amp;quot;Finance Master_Accumulated ROE&amp;quot;" u="1"/>
        <s v="&amp;quot;PSG FCST Management_Forecast Hit Rate&amp;quot;" u="1"/>
        <s v="&amp;quot;CCC Analysis&amp;quot;" u="1"/>
        <s v="&amp;quot;Debt Ratio Analysis_Total Liability Amount&amp;quot;" u="1"/>
        <s v="&amp;quot;MLY Rev_ and SHIPT by BU and CUS_Diff_ of MLY Act_ SHIPT vs_ BoardsEst_ SHIPT&amp;quot;" u="1"/>
        <s v="&amp;quot;MLY Rev_ and SHIPT by PRD_Division Name&amp;quot;" u="1"/>
        <s v="&amp;quot;MLY Rev_ and SHIPT by PRD_Boards Estimated Version Date&amp;quot;" u="1"/>
        <s v="&amp;quot;Material Marketing Price Analysis_Stage Composition Cost Ratio&amp;quot;" u="1"/>
        <s v="&amp;quot;YTD Rev_ and SHIPT by PRD_Year to Date Operating Income Target&amp;quot;" u="1"/>
        <s v="&amp;quot;Material Marketing Price Information_Stage Composition Cost Ratio&amp;quot;" u="1"/>
        <s v="&amp;quot;Vendor Master_Cost Score&amp;quot;" u="1"/>
        <s v="&amp;quot;YTD Rev_ and SHIPT by PRD_Diff_ Rate of YTD Act_ SHIPT and Boards Est_ SHIPT&amp;quot;" u="1"/>
        <s v="&amp;quot;Material Catalog Inference Analysis&amp;quot;" u="1"/>
        <s v="&amp;quot;MLY Rev_ and SHIPT by PRD_Up to date Estimated Version Date&amp;quot;" u="1"/>
        <s v="&amp;quot;MLY Rev_ and SHIPT by PRD_Up-To-Date Estimated Version Date&amp;quot;" u="1"/>
        <s v="&amp;quot;PSG Forecast Versions Comparison Information_FCST Version&amp;quot;" u="1"/>
        <s v="&amp;quot;Monthly Status of Operating Income and Shipment by BU and Customer_Monthly Estimated Shipment&amp;quot;" u="1"/>
        <s v="&amp;quot;STD BU2 ASUS BS VS FCST_Monthly Final Forecast Quantity&amp;quot;" u="1"/>
        <s v="&amp;quot;Finance Master_Average Inventory Amount&amp;quot;" u="1"/>
        <s v="&amp;quot;Purchasing Part Attribute_Series Customer List&amp;quot;" u="1"/>
        <s v="&amp;quot;Material Marketing Price Analysis_Last Year Raw Cost Price&amp;quot;" u="1"/>
        <s v="&amp;quot;Material Catalog Inference Analysis_Part Category&amp;quot;" u="1"/>
        <s v="&amp;quot;Purchasing Mode and Amount Distribution_Class Code Category&amp;quot;" u="1"/>
        <s v="&amp;quot;PSG Forecast Version Comparison_Forecast Quantity&amp;quot;" u="1"/>
        <s v="&amp;quot;YTD Rev_ and SHIPT by PRD_Year to Date Boards Estimated Shipment&amp;quot;" u="1"/>
        <s v="&amp;quot;PSG  Customer_Customer ID&amp;quot;" u="1"/>
        <s v="&amp;quot;Yearly Rev_ and SHIPT by PRD_Customer Name&amp;quot;" u="1"/>
        <s v="&amp;quot;Actual Monthly Revenue and Shipment Data_Division Code&amp;quot;" u="1"/>
        <s v="&amp;quot;YTD Rev and SHIPT by BU and CUS_Diff of YTD Act SHIPT and YTD Shipping TRGT&amp;quot;" u="1"/>
        <s v="&amp;quot;Status of Operating Income and Shipment in the Past Three Years by BU and Customer_BU Code&amp;quot;" u="1"/>
        <s v="&amp;quot;The Top Five Vendor with the Worst Order Fill Rate_Vendor Name&amp;quot;" u="1"/>
        <s v="&amp;quot;Defect target by defect type mapping_Customer Name&amp;quot;" u="1"/>
        <s v="&amp;quot;Investment Budget Allocation_Budget Allocation Amount&amp;quot;" u="1"/>
        <s v="&amp;quot;Diff_ Rate of Rev_ and SHIPT in Different Time Frame_Difference Ratio Between Yearly Shipment&amp;quot;" u="1"/>
        <s v="&amp;quot;Diff_ Rate of Rev_ and SHIPT in Different Time Frame_Division Code&amp;quot;" u="1"/>
        <s v="&amp;quot;The Top Five Vendor with the Worst Order Fill Rate_Accum_ LTA MOU Quantity&amp;quot;" u="1"/>
        <s v="&amp;quot;Material Marketing Price Analysis_Case Plastic Cost ratio&amp;quot;" u="1"/>
        <s v="&amp;quot;YTD Rev and SHIPT by PRD_Year to Date Shipment Target&amp;quot;" u="1"/>
        <s v="&amp;quot;Material Marketing Price Infomation_QoQ NY Gold&amp;quot;" u="1"/>
        <s v="&amp;quot;RFQ Related Data_RFQ Receive Date&amp;quot;" u="1"/>
        <s v="&amp;quot;PSG Forecast Versions Comparison Information_Customer Name&amp;quot;" u="1"/>
        <s v="&amp;quot;CQ MP shipment Dataset_LT FCST shipment&amp;quot;" u="1"/>
        <s v="&amp;quot;Employees Statistics_Average Number of Employees&amp;quot;" u="1"/>
        <s v="&amp;quot;Material Marketing Price Analysis_PSG Cost Catetory&amp;quot;" u="1"/>
        <s v="&amp;quot;PSG Forecast Versions Comparison_Forecast Type Name&amp;quot;" u="1"/>
        <s v="&amp;quot;Critical Parts Fulfillment Analysis_Vendor Fulfillment Date&amp;quot;" u="1"/>
        <s v="&amp;quot;EBO Project Checkpoint History_EBO Project Number&amp;quot;" u="1"/>
        <s v="&amp;quot;PSG Forecast Versions Comparison Information_BU Code&amp;quot;" u="1"/>
        <s v="&amp;quot;PSG Monthly Procurement Amount_Customer Name&amp;quot;" u="1"/>
        <s v="&amp;quot;MLY Rev_ and SHIPT by BU and CUS_Up to date Estimated Version Date&amp;quot;" u="1"/>
        <s v="&amp;quot;MLY Rev_ and SHIPT by BU and CUS_Up-To-Date Estimated Version Date&amp;quot;" u="1"/>
        <s v="&amp;quot;Diff_ Rate of Rev_ and SHIPT in Different Time Frame_Difference Between Yearly Operating Income&amp;quot;" u="1"/>
        <s v="&amp;quot;Investment Budget Control_Budget Allocation Amount(M)&amp;quot;" u="1"/>
        <s v="&amp;quot;PSG FCST Hit Rate Analysis_Outliners_Forecast Hit Rate&amp;quot;" u="1"/>
        <s v="&amp;quot;Yearly Status of Operating Income and Shipment by BU and Customer_Customer Name&amp;quot;" u="1"/>
        <s v="&amp;quot;Boards Est MLY Rev and SHIPT Data_Monthly Boards Estimated Shipment&amp;quot;" u="1"/>
        <s v="&amp;quot;EBO Milestones_EBO Phase&amp;quot;" u="1"/>
        <s v="&amp;quot;Diff_ Rate and Hit Rate Data of Rev_ and  SHIPT&amp;quot;" u="1"/>
        <s v="&amp;quot;CCC Analysis Comparison between Entrepreneurs&amp;quot;" u="1"/>
        <s v="&amp;quot;MD BU2 ASUS BS VS FCST_Monthly BS Supply Quantity&amp;quot;" u="1"/>
        <s v="&amp;quot;PSG FCST Hit Rate Information_EDI 940 Shipping Notice&amp;quot;" u="1"/>
        <s v="&amp;quot;PSG Forecast Versions Comparison_FCST Version&amp;quot;" u="1"/>
        <s v="&amp;quot;Finance Master_PPE Amount&amp;quot;" u="1"/>
        <s v="&amp;quot;PSG Plant_Primary Customer Name&amp;quot;" u="1"/>
        <s v="&amp;quot;YTD Rev_ and SHIPT by BU and CUS_Diff_ of YTD Act_ SHIPT and YTD Shipping TRGT&amp;quot;" u="1"/>
        <s v="&amp;quot;RFQ Hit Rate Status&amp;quot;" u="1"/>
        <s v="&amp;quot;Monthly Status of Operating Income and Shipment by Product_Product Category&amp;quot;" u="1"/>
        <s v="&amp;quot;Vendor Management_Part Category&amp;quot;" u="1"/>
        <s v="&amp;quot;EBO Milestones_EBO Milestone Remark&amp;quot;" u="1"/>
        <s v="&amp;quot;Yearly Rev and SHIPT by PRD_Diff of Yearly ActPred and TRGT Ship&amp;quot;" u="1"/>
        <s v="&amp;quot;Detailed product yield&amp;quot;" u="1"/>
        <s v="&amp;quot;Finance Master_Cash and Cash Equivalents to Assets Ratio&amp;quot;" u="1"/>
        <s v="&amp;quot;Boards Est MLY Rev and SHIPT Data_BU Code&amp;quot;" u="1"/>
        <s v="&amp;quot;PSG Forecast Versions Comparison Information_Forecast Type Name&amp;quot;" u="1"/>
        <s v="&amp;quot;Difference Rate and Hit Rate Data of Operating Income and  Shipment_Difference Ratio Between Actual Operating Income and Estimated Operating Income&amp;quot;" u="1"/>
        <s v="&amp;quot;Fill Rate by Vendor_IEC Part Number&amp;quot;" u="1"/>
        <s v="&amp;quot;Finance Master&amp;quot;" u="1"/>
        <s v="&amp;quot;Employees Statistics_Last Number of Employees&amp;quot;" u="1"/>
        <s v="&amp;quot;Estimated Monthly Revenue and Shipment Data_Division Name&amp;quot;" u="1"/>
        <s v="&amp;quot;Annual Investment Budget Master_Annual Actual Investment Amount&amp;quot;" u="1"/>
        <s v="&amp;quot;Detailed product yield_Defect quantity&amp;quot;" u="1"/>
        <s v="&amp;quot;Actual Revenue and Shipment Data_Accumulative Series Profitability Ratio&amp;quot;" u="1"/>
        <s v="&amp;quot;Difference Rate and Hit Rate Data of Operating Income and  Shipment_Product Category&amp;quot;" u="1"/>
        <s v="&amp;quot;Yearly Rev and SHIPT by PRD&amp;quot;" u="1"/>
        <s v="&amp;quot;MLY Rev_ and SHIPT by PRD_Hit Rate of MTD Act_ SHIPT vs_ MLY Boards Est_ SHIPT&amp;quot;" u="1"/>
        <s v="&amp;quot;Finance Master_Operating Revenue&amp;quot;" u="1"/>
        <s v="&amp;quot;Finance Master_Average Accounts Receivable Amount&amp;quot;" u="1"/>
        <s v="&amp;quot;MLY Rev and SHIPT by BU and CUS_Up to date Monthly Estimated Shipment&amp;quot;" u="1"/>
        <s v="&amp;quot;Finance Master Labor_BG Code&amp;quot;" u="1"/>
        <s v="&amp;quot;EBO Project Revenue Forecast_EBO Project Estimate Gross Profit&amp;quot;" u="1"/>
        <s v="&amp;quot;Purchasing Part Attribute_Plant Code&amp;quot;" u="1"/>
        <s v="&amp;quot;Investment Subject Allocation Master_Budget Allocation Quarter&amp;quot;" u="1"/>
        <s v="&amp;quot;DOI Target Days Parameter_BU Code&amp;quot;" u="1"/>
        <s v="&amp;quot;MLY Rev and SHIPT by PRD_Diff Rate of MLY Act Rev vs Yearly Target Rev&amp;quot;" u="1"/>
        <s v="&amp;quot;Monthly Status of Operating Income and Shipment by BU and Customer_Monthly Shipment of Yearly Target&amp;quot;" u="1"/>
        <s v="&amp;quot;MLY Rev and SHIPT by PRD_Hit Rate of MTD Act Ship vs MLY Boards Est Ship&amp;quot;" u="1"/>
        <s v="&amp;quot;EBO Project Management_EBO Strategic Clarity&amp;quot;" u="1"/>
        <s v="&amp;quot;Finance Master_Accumulated ROA&amp;quot;" u="1"/>
        <s v="&amp;quot;Material Marketing Price Analysis_Material Futures category&amp;quot;" u="1"/>
        <s v="&amp;quot;Diff_ Rate and Hit Rate Data of Rev_ and SHIPT_Diff_ of MLY Act_ Ship_ vs_ Yearly Target Ship_&amp;quot;" u="1"/>
        <s v="&amp;quot;MLY Rev_ and SHIPT by BU and CUS_Monthly Estimated Operating Income&amp;quot;" u="1"/>
        <s v="&amp;quot;MLY Rev_ and SHIPT by PRD_Monthly Boards Estimated Operating Income&amp;quot;" u="1"/>
        <s v="&amp;quot;Diff Rate of Rev and SHIPT in Different Time Frame_Customer Name&amp;quot;" u="1"/>
        <s v="&amp;quot;Actual Monthly Revenue and Shipment Data_Diff_ Rate of Act_ SHIPT vs_ Shipping TRGT&amp;quot;" u="1"/>
        <s v="&amp;quot;Yearly Rev_ and SHIPT by PRD_Product Category&amp;quot;" u="1"/>
        <s v="&amp;quot;MLY Rev_ and SHIPT by PRD_Diff_ of MLY Act_ Rev_ vs_ Yearly Target Rev_&amp;quot;" u="1"/>
        <s v="&amp;quot;Monthly Status of Operating Income and Shipment by BU and Customer_Difference Between Monthly Actual Shipment and Monthly Boards Estimated Shipment&amp;quot;" u="1"/>
        <s v="&amp;quot;Actual Revenue Cost and Shipment Data_Acc_ Series  Cost&amp;quot;" u="1"/>
        <s v="&amp;quot;Status of Operating Income and Shipment in the Past Three Years by Product_Version Date&amp;quot;" u="1"/>
        <s v="&amp;quot;CCC Analysis Comparison between Entrepreneurs_AR Days&amp;quot;" u="1"/>
        <s v="&amp;quot;Material Marketing Price Infomation_MoM LEM AL&amp;quot;" u="1"/>
        <s v="&amp;quot;YTD Rev_ and SHIPT by PRD_Year to Date Boards Estimated Revenue&amp;quot;" u="1"/>
        <s v="&amp;quot;Forecast Hit Rate Remark_Hit Rate Remark&amp;quot;" u="1"/>
        <s v="&amp;quot;Yearly Status of Operating Income and Shipment by Product_Difference Between Yearly Actual and Predict Shipment and Yearly Shipment Target&amp;quot;" u="1"/>
        <s v="&amp;quot;Major Stage Material Catalog DM_Class Code Category&amp;quot;" u="1"/>
        <s v="&amp;quot;PSG Product Series_Product Category&amp;quot;" u="1"/>
        <s v="&amp;quot;Major Stage Material Catalog_Material Catalog&amp;quot;" u="1"/>
        <s v="&amp;quot;Monthly Status of Operating Income and Shipment by Product_Difference Between Monthly Actual Shipment and Monthly Boards Estimated Shipment&amp;quot;" u="1"/>
        <s v="&amp;quot;Finance Master_Accounts Receivable Amount&amp;quot;" u="1"/>
        <s v="&amp;quot;Major Stage Material Catalog DM_Part Description&amp;quot;" u="1"/>
        <s v="&amp;quot;Business Operation and DOI Overview_Site Name&amp;quot;" u="1"/>
        <s v="&amp;quot;Year to Date Status of Operating Income and Shipment by Product_Difference Between Year to Date Actual Shipment and Year to Date Boards Estimated Shipment&amp;quot;" u="1"/>
        <s v="&amp;quot;Forecast Comparison Type_Forecast Comparison Type Name&amp;quot;" u="1"/>
        <s v="&amp;quot;Fill Rate by PartNo_LTA GR Quantity&amp;quot;" u="1"/>
        <s v="&amp;quot;Estimated Monthly Revenue Data by Customer_BU Code&amp;quot;" u="1"/>
        <s v="&amp;quot;RDP Hit Rate Version_BU Code&amp;quot;" u="1"/>
        <s v="&amp;quot;Investment MA Management_Subject Valuation (based on shareholding ratio)&amp;quot;" u="1"/>
        <s v="&amp;quot;Detailed product yield analysis_Product Series&amp;quot;" u="1"/>
        <s v="&amp;quot;PSG FCST Hit Rate Analysis_Forecast Quantity- &amp;gt; Order Quantity&amp;quot;" u="1"/>
        <s v="&amp;quot;PSG Monthly Procurement Amount_BU Code&amp;quot;" u="1"/>
        <s v="&amp;quot;MLY Rev and SHIPT by BU and CUS_Diff of MLY Act Ship vs Yearly Target Ship&amp;quot;" u="1"/>
        <s v="&amp;quot;MLY Rev and SHIPT by PRD_Latest Closing Month &amp;quot;" u="1"/>
        <s v="&amp;quot;Material Marketing Price Analysis_MoM NY Gold&amp;quot;" u="1"/>
        <s v="&amp;quot;Actual Daily Operating Income and Shipment Data_Actual Daily Operating Income&amp;quot;" u="1"/>
        <s v="&amp;quot;Material Catalog Price Analysis_Sub Material Catalog YOY&amp;quot;" u="1"/>
        <s v="&amp;quot;Investment Budget Allocation_Investment possibility&amp;quot;" u="1"/>
        <s v="&amp;quot;Overall product yield analysis_Product FPY rate target&amp;quot;" u="1"/>
        <s v="&amp;quot;Monthly Operating Income and Shipment Data of Yearly target_Product Category&amp;quot;" u="1"/>
        <s v="&amp;quot;Employees Statistics_Entrepreneur Chinese Name&amp;quot;" u="1"/>
        <s v="&amp;quot;DOI Target Days Parameter_DOI Target Days&amp;quot;" u="1"/>
        <s v="&amp;quot;Purchasing Mode and Amount Aistribution_Plant Code&amp;quot;" u="1"/>
        <s v="&amp;quot;Material Marketing Price Infomation_Material Catalog YOY&amp;quot;" u="1"/>
        <s v="&amp;quot;Rev_ and SHIPT in Past Three Years by BU and CUS_Difference Ratio Between Yearly Revenue&amp;quot;" u="1"/>
        <s v="&amp;quot;Major Stage Material Catalog DM_Material Catalog&amp;quot;" u="1"/>
        <s v="&amp;quot;Yearly Status of Operating Income and Shipment by BU and Customer_Difference Between Yearly Actual and Predict Operating Income and Operating Income Target&amp;quot;" u="1"/>
        <s v="&amp;quot;Diff_ Rate and Hit Rate Data of Rev_ and  SHIPT_Customer Name&amp;quot;" u="1"/>
        <s v="&amp;quot;PSG Division_Division Name&amp;quot;" u="1"/>
        <s v="&amp;quot;Material Marketing Price Infomation_QOQ Connetor&amp;quot;" u="1"/>
        <s v="&amp;quot;Entrepreneur_Entrepreneur Chinese Name&amp;quot;" u="1"/>
        <s v="&amp;quot;Purchasing Mode and Amount Distribution_Plant Code&amp;quot;" u="1"/>
        <s v="&amp;quot;RFQ Detail of Lose Project_Product Family&amp;quot;" u="1"/>
        <s v="&amp;quot;In Accurated area_Hit Rate Bottom Lower Limit&amp;quot;" u="1"/>
        <s v="&amp;quot;Product Series FCS Status&amp;quot;" u="1"/>
        <s v="&amp;quot;Business Operation and DOI Overview_Stock Area_Stock Area&amp;quot;" u="1"/>
        <s v="&amp;quot;Investment Master_Subject Net Profit Achieve Rate&amp;quot;" u="1"/>
        <s v="&amp;quot;Detailed product yield_Product Category&amp;quot;" u="1"/>
        <s v="&amp;quot;The Top Five Vendor with the Worst Order Fill Rate_YTD Fill Rate&amp;quot;" u="1"/>
        <s v="&amp;quot;PSG Forecast Version Comparison_Product Category&amp;quot;" u="1"/>
        <s v="&amp;quot;MLY Rev and SHIPT by BU and CUS_Up to date Estimated Version Date&amp;quot;" u="1"/>
        <s v="&amp;quot;EBO Funding Management_EBO Project Number&amp;quot;" u="1"/>
        <s v="&amp;quot;YTD Rev_ and SHIPT by BU and CUS_Journal Create Year&amp;quot;" u="1"/>
        <s v="&amp;quot;Finance Master_BG Code&amp;quot;" u="1"/>
        <s v="&amp;quot;Rev_ and SHIPT in Past Three Years by PRD_Journal Create Year&amp;quot;" u="1"/>
        <s v="&amp;quot;PSG FCST Management_In accurated Area&amp;quot;" u="1"/>
        <s v="&amp;quot;Critical Parts Fulfillment Statistic_Vendor Code&amp;quot;" u="1"/>
        <s v="&amp;quot;Diff Rate and Hit Rate Data of Rev and SHIPT_Diff Rate of MLY Act Ship vs Boards Est Ship&amp;quot;" u="1"/>
        <s v="&amp;quot;Rev and SHIPT in Past Three Years by PRD&amp;quot;" u="1"/>
        <s v="&amp;quot;Investment Master_Subject Recognize Profit&amp;quot;" u="1"/>
        <s v="&amp;quot;RFQ Hit Rate Data_Product Series&amp;quot;" u="1"/>
        <s v="&amp;quot;MLY Rev_ and SHIPT Data of Yearly TRGT_Customer Name&amp;quot;" u="1"/>
        <s v="&amp;quot;Material Marketing Price Analysis_QOQ Plastic&amp;quot;" u="1"/>
        <s v="&amp;quot;Operating Revenue Per Capita and Operating Income Per Capita Analysis_Types of Labor Name&amp;quot;" u="1"/>
        <s v="&amp;quot;PSG  Customer&amp;quot;" u="1"/>
        <s v="&amp;quot;Vendor Performance Master&amp;quot;" u="1"/>
        <s v="&amp;quot;YTD Rev and SHIPT by PRD_Diff of YTD Act SHIPT and Boards Est SHIPT&amp;quot;" u="1"/>
        <s v="&amp;quot;Finance Master_Accounting Period&amp;quot;" u="1"/>
        <s v="&amp;quot;Rev and SHIPT in Past Three Years by BU and CUS_BU Code&amp;quot;" u="1"/>
        <s v="&amp;quot;Material Marketing Price Analysis_MoM LEM Ni&amp;quot;" u="1"/>
        <s v="&amp;quot;RFQ Detail of On going Project_Estimate Product Family Cost&amp;quot;" u="1"/>
        <s v="&amp;quot;Purchasing Part Attribute_Primary Customer Name&amp;quot;" u="1"/>
        <s v="&amp;quot;Estimated Monthly Revenue and Shipment Data_Customer Name&amp;quot;" u="1"/>
        <s v="&amp;quot;Material Catalog Price Infomation_Material Catalog&amp;quot;" u="1"/>
        <s v="&amp;quot;Debt Ratio Analysis_Entrepreneur Chinese Name&amp;quot;" u="1"/>
        <s v="&amp;quot;Monthly Status of Operating Income and Shipment by Product_Month to Date Actual Operating Income&amp;quot;" u="1"/>
        <s v="&amp;quot;Monthly Status of Operating Income and Shipment by BU and Customer_Month to Date Actual  Shipment&amp;quot;" u="1"/>
        <s v="&amp;quot;Actual Revenue Cost and Shipment Data_Monthly Series Revenue&amp;quot;" u="1"/>
        <s v="&amp;quot;PSG FCST Hit Rate Information_BU Code&amp;quot;" u="1"/>
        <s v="&amp;quot;Inventory Master_Period Closing Date&amp;quot;" u="1"/>
        <s v="&amp;quot;Overview of Project Time Distribution_BU Code&amp;quot;" u="1"/>
        <s v="&amp;quot;Defect target by defect type mapping_Defect type code&amp;quot;" u="1"/>
        <s v="&amp;quot;Yearly Status of Operating Income and Shipment by BU and Customer_BU Code&amp;quot;" u="1"/>
        <s v="&amp;quot;MLY Rev and SHIPT Data of Yearly TRGT_Division Code&amp;quot;" u="1"/>
        <s v="&amp;quot;Diff_ Rate and Hit Rate Data of Rev_ and  SHIPT_Hit Rate of Act_ SHIPT vs_ Boards Est_ SHIPT&amp;quot;" u="1"/>
        <s v="&amp;quot;Business Operation and DOI Overview_Stock Area_Site Name&amp;quot;" u="1"/>
        <s v="&amp;quot;YTD Rev_ and SHIPT by PRD_Diff_ of YTD Act_ SHIPT and  YTD Shipping TRGT&amp;quot;" u="1"/>
        <s v="&amp;quot;Material Marketing Price Analysis_Sub Material Catalog&amp;quot;" u="1"/>
        <s v="&amp;quot;Detailed product yield analysis_Product level&amp;quot;" u="1"/>
        <s v="&amp;quot;Monthly Status of Operating Income and Shipment by BU and Customer_BU Code&amp;quot;" u="1"/>
        <s v="&amp;quot;Major Stage Material Catalog Dim_Material Catalog&amp;quot;" u="1"/>
        <s v="&amp;quot;PSG Business Unit&amp;quot;" u="1"/>
        <s v="&amp;quot;Difference Rate and Hit Rate Data of Operating Income and  Shipment_Difference Between Actual Operating Income and Estimated Operating Income&amp;quot;" u="1"/>
        <s v="&amp;quot;Rev_ and SHIPT in Past Three Years by PRD_Division Name&amp;quot;" u="1"/>
        <s v="&amp;quot;Material Marketing Price Infomation_QOQ Thermal Module&amp;quot;" u="1"/>
        <s v="&amp;quot;RFQ Detail of Award Project_Actual Sales Quantity&amp;quot;" u="1"/>
        <s v="&amp;quot;PSG Monthly Procurement Amount_Plant Code&amp;quot;" u="1"/>
        <s v="&amp;quot;Diff Rate and Hit Rate Data of Rev and SHIPT_Division Code&amp;quot;" u="1"/>
        <s v="&amp;quot;PSG Monthly Procurement Amount_Purchasing Mode&amp;quot;" u="1"/>
        <s v="&amp;quot;Business Operation and DOI Overview_BU Code&amp;quot;" u="1"/>
        <s v="&amp;quot;Material Marketing Price Analysis_QoQ LEM CU&amp;quot;" u="1"/>
        <s v="&amp;quot;Detailed product yield_Inspection station code&amp;quot;" u="1"/>
        <s v="&amp;quot;Yearly Rev and SHIPT by BU and CUS_Diff Rate of Yearly ActPred and Boards Est Rev&amp;quot;" u="1"/>
        <s v="&amp;quot;Detailed product defect analysis_Defect type code&amp;quot;" u="1"/>
        <s v="&amp;quot;Yearly Rev_ and SHIPT by PRD_Diff_ of Yearly Act_Pred_ and Boards Est_ SHIPT&amp;quot;" u="1"/>
        <s v="&amp;quot;PSG Forecast Versions Comparison_Hit Rate Analysis Month&amp;quot;" u="1"/>
        <s v="&amp;quot;Yearly Status of Operating Income and Shipment by Product_BU Code&amp;quot;" u="1"/>
        <s v="&amp;quot;Diff_ Rate and Hit Rate Data of Rev_ and SHIPT_Hit Rate of MTD Act_ Rev_ vs_ UTD Est_ Rev_&amp;quot;" u="1"/>
        <s v="&amp;quot;Difference Rate and Hit Rate Data of Operating Income and  Shipment_Difference Between Actual Shipment and The Boards Estimated Shipment&amp;quot;" u="1"/>
        <s v="&amp;quot;Rate of Return Analysis&amp;quot;" u="1"/>
        <s v="&amp;quot;RFQ Detail of Award Project_Accumulative Product Series Revenue&amp;quot;" u="1"/>
        <s v="&amp;quot;Vendor Management_Part Number Quantity&amp;quot;" u="1"/>
        <s v="&amp;quot;Major Stage Material Catalog DM_Substitute Code&amp;quot;" u="1"/>
        <s v="&amp;quot;Finance Master_Long-term Debts to Assets Ratio&amp;quot;" u="1"/>
        <s v="&amp;quot;MLY Rev and SHIPT by BU and CUS_Boards Estimated Version Date&amp;quot;" u="1"/>
        <s v="&amp;quot;Overall product yield analysis_BU Code&amp;quot;" u="1"/>
        <s v="&amp;quot;MLY Rev_ and SHIPT by BU and CUS_Diff_ of MLY Act_ SHIPT vs_ Shipping TRGT&amp;quot;" u="1"/>
        <s v="&amp;quot;Data on the Difference Rate of Revenue and Shipment in Different Time Intervals_Customer Name&amp;quot;" u="1"/>
        <s v="&amp;quot;Investment MA Target&amp;quot;" u="1"/>
        <s v="&amp;quot;EBO Project Funding History_EBO Funding BG&amp;quot;" u="1"/>
        <s v="&amp;quot;Business Group_BG Name&amp;quot;" u="1"/>
        <s v="&amp;quot;MLY Rev_ and SHIPT by PRD_BU Code&amp;quot;" u="1"/>
        <s v="&amp;quot;Difference Rate and Hit Rate Data of Operating Income and  Shipment_Difference Between Actual Shipment and Shipment Target&amp;quot;" u="1"/>
        <s v="&amp;quot;Investment Master_Subject Comment&amp;quot;" u="1"/>
        <s v="&amp;quot;PSG Forecast Hit Rate Monitor_Monitor Date&amp;quot;" u="1"/>
        <s v="&amp;quot;YTD Rev and SHIPT by PRD_Year to Date Actual Revenue&amp;quot;" u="1"/>
        <s v="&amp;quot;EBO Funding Management_EBO Funding BU&amp;quot;" u="1"/>
        <s v="&amp;quot;Major Stage Material Catalog DM_IEC Part Number&amp;quot;" u="1"/>
        <s v="&amp;quot;PSG Forecast Versions Comparison Information_Product Series&amp;quot;" u="1"/>
        <s v="&amp;quot;Current Year Accumulated Rate of Return Analysis_Total Assets Amount&amp;quot;" u="1"/>
        <s v="&amp;quot;EBO Milestones&amp;quot;" u="1"/>
        <s v="&amp;quot;PSG Site&amp;quot;" u="1"/>
        <s v="&amp;quot;RFQ Related Data_Estimated Sales Quantity&amp;quot;" u="1"/>
        <s v="&amp;quot;Investment MA Target_Investment Subject&amp;quot;" u="1"/>
        <s v="&amp;quot;PSG Forecast Version Comparison_Product Series&amp;quot;" u="1"/>
        <s v="&amp;quot;Important Types of Assets&amp;quot;" u="1"/>
        <s v="&amp;quot;RFQ Shipment Target Data_Target Year&amp;quot;" u="1"/>
        <s v="&amp;quot;Yearly Status of Operating Income and Shipment by BU and Customer_Yearly Actual and Predict Shipment&amp;quot;" u="1"/>
        <s v="&amp;quot;YTD Rev and SHIPT by BU and CUS_Diff of YTD Act Rev and YTD Rev TRGT&amp;quot;" u="1"/>
        <s v="&amp;quot;MLY Rev_ and SHIPT by BU and CUS_Hit Rate of MTD Act_ Rev_ vs_ MLY Boards Est_ Rev_&amp;quot;" u="1"/>
        <s v="&amp;quot;Yearly Rev_ and SHIPT by PRD_Diff_ Rate of Yearly Act_Pred_ and Boards Est_ Rev_&amp;quot;" u="1"/>
        <s v="&amp;quot;RFQ Hit Rate Status_BU Code&amp;quot;" u="1"/>
        <s v="&amp;quot;Finance Master_Inventory Amount&amp;quot;" u="1"/>
        <s v="&amp;quot;Major Stage Material Catalog DM_Part Category&amp;quot;" u="1"/>
        <s v="&amp;quot;Material Marketing Price Analysis_QoQ LEM Tin&amp;quot;" u="1"/>
        <s v="&amp;quot;Overall product yield analysis_Product yield alert type&amp;quot;" u="1"/>
        <s v="&amp;quot;Fill Rate by PartNo_Accum LTA  GR Quantity&amp;quot;" u="1"/>
        <s v="&amp;quot;Investment Master&amp;quot;" u="1"/>
        <s v="&amp;quot;MLY Rev and SHIPT by BU and CUS_BU Code&amp;quot;" u="1"/>
        <s v="&amp;quot;Status of Operating Income and Shipment in the Past Three Years by Product_Difference Between Yearly Operating Income&amp;quot;" u="1"/>
        <s v="&amp;quot;Actual Revenue and Shipment Data&amp;quot;" u="1"/>
        <s v="&amp;quot;RDP Hit Rate Version_Hit Rate Analysis Month&amp;quot;" u="1"/>
        <s v="&amp;quot;Yearly Rev_ and SHIPT by BU and CUS_Customer Name&amp;quot;" u="1"/>
        <s v="&amp;quot;RFQ Detail of Award Project_RFQ End Year&amp;quot;" u="1"/>
        <s v="&amp;quot;Investment Master_Subject Revenue Contribution&amp;quot;" u="1"/>
        <s v="&amp;quot;Yearly Rev_ and SHIPT by BU and CUS_Diff_ of Yearly Act_Pred_ and TRGT SHIPT&amp;quot;" u="1"/>
        <s v="&amp;quot;Finance Master_Total Liability Amount&amp;quot;" u="1"/>
        <s v="&amp;quot;MLY Rev_ and SHIPT by PRD_Journal Create Month&amp;quot;" u="1"/>
        <s v="&amp;quot;Diff_ Rate and Hit Rate Data of Rev_ and SHIPT_Diff_ of MLY Act_ Ship_ vs_ Boards Est_ Ship_&amp;quot;" u="1"/>
        <s v="&amp;quot;BU2 ASUS BS VS FCST_Version Comparison Month&amp;quot;" u="1"/>
        <s v="&amp;quot;RFQ Detail of On going Project_Product Family&amp;quot;" u="1"/>
        <s v="&amp;quot;Vendor Performance Master_OTK Quantity&amp;quot;" u="1"/>
        <s v="&amp;quot;Investment Budget Allocation_Investment Subject&amp;quot;" u="1"/>
        <s v="&amp;quot;PSG BOD Shipping Target Management_Forecast Gen Date- &amp;gt; Forecast Version&amp;quot;" u="1"/>
        <s v="&amp;quot;Difference Rate and Hit Rate Data of Operating Income and  Shipment_Year of Calculation&amp;quot;" u="1"/>
        <s v="&amp;quot;Debt Ratio Analysis_Total Assets Amount&amp;quot;" u="1"/>
        <s v="&amp;quot;DOI Master_DOI Actual Days&amp;quot;" u="1"/>
        <s v="&amp;quot;Investment Budget Allocation_Budget Allocation Quarter&amp;quot;" u="1"/>
        <s v="&amp;quot;DOI Target Days Parameter&amp;quot;" u="1"/>
        <s v="&amp;quot;Yearly Status of Operating Income and Shipment by BU and Customer&amp;quot;" u="1"/>
        <s v="&amp;quot;Material Marketing Price Analysis&amp;quot;" u="1"/>
        <s v="&amp;quot;Operating Revenue Per Capita and Operating Income Per Capita Analysis_Operating Revenue&amp;quot;" u="1"/>
        <s v="&amp;quot;Yearly Rev and SHIPT by PRD_Diff of Yearly ActPred and Boards Est Ship&amp;quot;" u="1"/>
        <s v="&amp;quot;Purchasing Part Attribute_Component Type&amp;quot;" u="1"/>
        <s v="&amp;quot;Material Catalog Inference Analysis_Material Catalog&amp;quot;" u="1"/>
        <s v="&amp;quot;Yield rate target by inspection station mapping_Customer Name&amp;quot;" u="1"/>
        <s v="&amp;quot;Material Marketing Price Information_Last Year Raw Cost Price&amp;quot;" u="1"/>
        <s v="&amp;quot;RFQ Detail of Award Project_Accumulative Series Profitability Ratio&amp;quot;" u="1"/>
        <s v="&amp;quot;Forecast Hit Rate Remark_BU Code&amp;quot;" u="1"/>
        <s v="&amp;quot;CCC Analysis Comparison between Entrepreneurs and BGs_AR Days&amp;quot;" u="1"/>
        <s v="&amp;quot;RFQ Hit Rate Data_Product Family&amp;quot;" u="1"/>
        <s v="&amp;quot;Estimated Monthly Revenue and Shipment Data_Planned Year&amp;quot;" u="1"/>
        <s v="&amp;quot;Diff_ Rate and Hit Rate Data of Rev_ and  SHIPT_Diff_ of Act_ SHIPT vs_ BoardsEst_ SHIPT&amp;quot;" u="1"/>
        <s v="&amp;quot;RFQ Hit Rate Status_Product Horizon&amp;quot;" u="1"/>
        <s v="&amp;quot;Material Catalog Price Information_Sub Material Catalog MOM&amp;quot;" u="1"/>
        <s v="&amp;quot;CCC Analysis Comparison between Entrepreneurs_Financial Report Closing Date&amp;quot;" u="1"/>
        <s v="&amp;quot;PSG FCST Management_EDI 850 Order Request&amp;quot;" u="1"/>
        <s v="&amp;quot;Material Marketing Price Analysis_Last Raw Cost Price&amp;quot;" u="1"/>
        <s v="&amp;quot;RFQ Detail of On going Project_Product Horizon&amp;quot;" u="1"/>
        <s v="&amp;quot;PSG Product Series&amp;quot;" u="1"/>
        <s v="&amp;quot;Project Stage Master&amp;quot;" u="1"/>
        <s v="&amp;quot;Overall product yield target&amp;quot;" u="1"/>
        <s v="&amp;quot;Vendor Performance Master_Part Number Quantity&amp;quot;" u="1"/>
        <s v="&amp;quot;Vendor Performance Master_Vendor Performane Date&amp;quot;" u="1"/>
        <s v="&amp;quot;Critical Parts Fulfillment Statistic_YTD Fill Rate&amp;quot;" u="1"/>
        <s v="&amp;quot;Forecast Type_Forecast Type ID&amp;quot;" u="1"/>
        <s v="&amp;quot;Material Marketing Price Analysis_MoM LEM AL&amp;quot;" u="1"/>
        <s v="&amp;quot;Detailed product defect analysis_Customer Name&amp;quot;" u="1"/>
        <s v="&amp;quot;Rev_ and SHIPT in Past Three Years by BU and CUS_Difference Ratio Between  Yearly Operating Income&amp;quot;" u="1"/>
        <s v="&amp;quot;Overview of Project Time Distribution_Project Stage Estimated End Date&amp;quot;" u="1"/>
        <s v="&amp;quot;RFQ Related Data_Product Family&amp;quot;" u="1"/>
        <s v="&amp;quot;Difference Rate and Hit Rate Data of Operating Income and  Shipment_Difference Between Actual Shipment and Estimated Shipment&amp;quot;" u="1"/>
        <s v="&amp;quot;YTD Rev_ and SHIPT by BU and CUS_Division Name&amp;quot;" u="1"/>
        <s v="&amp;quot;PSG Forecast Versions Comparison_Forecast Data Type&amp;quot;" u="1"/>
        <s v="&amp;quot;Status of Operating Income and Shipment in the Past Three Years by BU and Customer_Yearly Actual Operating Income&amp;quot;" u="1"/>
        <s v="&amp;quot;MLY Rev_ and SHIPT by BU and CUS_Month to Date Actual Operating Income&amp;quot;" u="1"/>
        <s v="&amp;quot;MLY Rev and SHIPT by PRD_Monthly Boards Estimated Shipment&amp;quot;" u="1"/>
        <s v="&amp;quot;Monthly Status of Operating Income and Shipment by BU and Customer_Difference Between Monthly Actual Operating Income and Monthly Estimated Operating Income&amp;quot;" u="1"/>
        <s v="&amp;quot;PSG BOD Shipping Target Management_BOD Shipping Target Hit Rate&amp;quot;" u="1"/>
        <s v="&amp;quot;Project Stage Time Data_Dvp Year&amp;quot;" u="1"/>
        <s v="&amp;quot;Rev_ and SHIPT in Past Three Years by PRD_Difference Ratio Between Yearly Shipment&amp;quot;" u="1"/>
        <s v="&amp;quot;Rate of Return Analysis_Shareholders&amp;apos; Equity Amount&amp;quot;" u="1"/>
        <s v="&amp;quot;PSG Forecast Version Comparison_Version Difference&amp;quot;" u="1"/>
        <s v="&amp;quot;MLY Rev and SHIPT by PRD_Month to Date Actual Shipment&amp;quot;" u="1"/>
        <s v="&amp;quot;Critical Parts Fulfillment Analysis_Customer Name&amp;quot;" u="1"/>
        <s v="&amp;quot;Estimated Monthly Revenue and Shipment Data_Planned Month&amp;quot;" u="1"/>
        <s v="&amp;quot;Material Marketing Price Analysis_QOQ Connetor&amp;quot;" u="1"/>
        <s v="&amp;quot;Actual Revenue Cost and Shipment Data_Acc_ MVA Cost &amp;quot;" u="1"/>
        <s v="&amp;quot;Rev and SHIPT in Past Three Years by PRD_Yearly Actual Shipment&amp;quot;" u="1"/>
        <s v="&amp;quot;DOI Master_DOI Date Type&amp;quot;" u="1"/>
        <s v="&amp;quot;Types of Labor_Types of Labor Name&amp;quot;" u="1"/>
        <s v="&amp;quot;EBO Project Revenue Forecast_EBO Revenue Forecast Month&amp;quot;" u="1"/>
        <s v="&amp;quot;Actual Monthly Revenue and Shipment Data_Diff_ Rate of MLY Act_ Ship_ vs_ Yearly Target Ship_&amp;quot;" u="1"/>
        <s v="&amp;quot;MLY Rev_ and SHIPT Data of Yearly TRGT_Monthly Shipment of Yearly Target&amp;quot;" u="1"/>
        <s v="&amp;quot;Estimated Monthly Operating Income and Shipment Data_BU Code&amp;quot;" u="1"/>
        <s v="&amp;quot;MLY Rev_ and SHIPT by PRD_Month to Date Actual  Shipment&amp;quot;" u="1"/>
        <s v="&amp;quot;MLY Rev_ and SHIPT by BU and CUS_Version Date&amp;quot;" u="1"/>
        <s v="&amp;quot;Current Year Accumulated Rate of Return Analysis_Shareholders&amp;apos; Equity Amount&amp;quot;" u="1"/>
        <s v="&amp;quot;Difference Rate and Hit Rate Data of Operating Income and  Shipment_Division Name&amp;quot;" u="1"/>
        <s v="&amp;quot;PSG FCST Hit Rate Analysis_Outliners_Outsourcing type&amp;quot;" u="1"/>
        <s v="&amp;quot;CQ MP shipment analysis_Shipping Month&amp;quot;" u="1"/>
        <s v="&amp;quot;Year to Date Status of Operating Income and Shipment by Product_Year to Date Actual Operating Income&amp;quot;" u="1"/>
        <s v="&amp;quot;Monthly Status of Operating Income and Shipment by BU and Customer_Monthly Estimated Operating Income&amp;quot;" u="1"/>
        <s v="&amp;quot;Material Marketing Price Infomation_QOQ Stamping&amp;quot;" u="1"/>
        <s v="&amp;quot;RFQ Detail of On going Project_BU Code&amp;quot;" u="1"/>
        <s v="&amp;quot;Monthly Status of Operating Income and Shipment by Product_BU Code&amp;quot;" u="1"/>
        <s v="&amp;quot;EBO Project Funding History&amp;quot;" u="1"/>
        <s v="&amp;quot;Monthly Status of Operating Income and Shipment by BU and Customer_Division Name&amp;quot;" u="1"/>
        <s v="&amp;quot;Diff_ Rate and Hit Rate Data of Rev_ and  SHIPT_Diff_ Rate of MLY Act_ Rev_ vs_ Boards Est_ Rev_&amp;quot;" u="1"/>
        <s v="&amp;quot;EBO Project Revenue Forecast_EBO Project Number&amp;quot;" u="1"/>
        <s v="&amp;quot;Yearly Status of Operating Income and Shipment by BU and Customer_Yearly Boards Estimated Shipment&amp;quot;" u="1"/>
        <s v="&amp;quot;Material Marketing Price Information_Sub-stage Type&amp;quot;" u="1"/>
        <s v="&amp;quot;CCC Analysis Comparison between Entrepreneurs and BGs_Accounting Period&amp;quot;" u="1"/>
        <s v="&amp;quot;Actual Revenue Cost and Shipment Data_Accumulative Product Series MVA Cost&amp;quot;" u="1"/>
        <s v="&amp;quot;Boards Estimated Monthly Operating Income and Shipment Data_Product Category&amp;quot;" u="1"/>
        <s v="&amp;quot;Diff Rate and Hit Rate Data of Rev and SHIPT_Month of Calculation&amp;quot;" u="1"/>
        <s v="&amp;quot;EBO Project_EBO Project Accumulated Revenue&amp;quot;" u="1"/>
        <s v="&amp;quot;Operating Revenue Per Capita and Operating Income Per Capita Analysis Comparison between BGs_BG Code&amp;quot;" u="1"/>
        <s v="&amp;quot;Yearly Status of Operating Income and Shipment by BU and Customer_Difference Ratio Between Yearly Actual and Predict Shipment and Yearly Boards Estimated Shipment&amp;quot;" u="1"/>
        <s v="&amp;quot;MLY Rev_ and SHIPT by PRD_Hit Rate of MTD Act_ Ship_ vs_ MLY Boards Est_ Ship_&amp;quot;" u="1"/>
        <s v="&amp;quot;In Accurated area_BU Code&amp;quot;" u="1"/>
        <s v="&amp;quot;Yearly Status of Operating Income and Shipment by BU and Customer_Difference Between Yearly Actual and Predict Operating Income and Yearly Boards Estimated Operating Income&amp;quot;" u="1"/>
        <s v="&amp;quot;Critical Parts Fulfillment Analysis_YTD Fill Rate&amp;quot;" u="1"/>
        <s v="&amp;quot;PSG Forecast Versions Comparison Information&amp;quot;" u="1"/>
        <s v="&amp;quot;MLY Rev and SHIPT by PRD_BU Code&amp;quot;" u="1"/>
        <s v="&amp;quot;YTD Rev and SHIPT by BU and CUS_Latest Closing Month &amp;quot;" u="1"/>
        <s v="&amp;quot;YTD Rev and SHIPT by BU and CUS_Year to Date Revenue Target&amp;quot;" u="1"/>
        <s v="&amp;quot;RFQ Related Data_FCS Start Date&amp;quot;" u="1"/>
        <s v="&amp;quot;Yearly Status of Operating Income and Shipment by Product_Customer Name&amp;quot;" u="1"/>
        <s v="&amp;quot;Rev_ and SHIPT in Past Three Years by BU and CUS&amp;quot;" u="1"/>
        <s v="&amp;quot;MLY Rev_ and SHIPT by BU and CUS_Monthly Boards Estimated Operating Income&amp;quot;" u="1"/>
        <s v="&amp;quot;RFQ Detail of Award Project_Accumulative Product Series  Revenue&amp;quot;" u="1"/>
        <s v="&amp;quot;YTD Rev and SHIPT by PRD_Diff of YTD Act Rev and YTD Rev TRGT&amp;quot;" u="1"/>
        <s v="&amp;quot;Actual Monthly Operating Income and Shipment Data_Division Name&amp;quot;" u="1"/>
        <s v="&amp;quot;Rev and SHIPT in Past Three Years by PRD_Product Category&amp;quot;" u="1"/>
        <s v="&amp;quot;MLY Rev_ and SHIPT by BU and CUS_Monthly Revenue of Yearly Target&amp;quot;" u="1"/>
        <s v="&amp;quot;Fill Rate by Vendor_Accum LTA  GR Quantity&amp;quot;" u="1"/>
        <s v="&amp;quot;Purchasing Mode and Amount Distribution_GR Date By QUARTER&amp;quot;" u="1"/>
        <s v="&amp;quot;Detailed product yield analysis_Site Name&amp;quot;" u="1"/>
        <s v="&amp;quot;Yearly Rev_ and SHIPT by PRD&amp;quot;" u="1"/>
        <s v="&amp;quot;Yearly Rev and SHIPT by BU and CUS_Customer Name&amp;quot;" u="1"/>
        <s v="&amp;quot;Critical Parts Fulfillment Analysis_Accum LTA GR Quantity&amp;quot;" u="1"/>
        <s v="&amp;quot;Defect target by defect type mapping_Site Name&amp;quot;" u="1"/>
        <s v="&amp;quot;Purchasing Mode and Amount Aistribution&amp;quot;" u="1"/>
        <s v="&amp;quot;Critical Parts Fulfillment Statistic_LTA  GR Quantity&amp;quot;" u="1"/>
        <s v="&amp;quot;PSG FCST Hit Rate Information_MTD EDI 850&amp;quot;" u="1"/>
        <s v="&amp;quot;Purchasing Mode and Amount Aistribution_Site Name&amp;quot;" u="1"/>
        <s v="&amp;quot;Vendor Management_Used by Customer List&amp;quot;" u="1"/>
        <s v="&amp;quot;Purchasing Mode and Amount Aistribution_Purchasing Mode&amp;quot;" u="1"/>
        <s v="&amp;quot;Purchasing Mode and Amount Distribution_Purchasing Mode&amp;quot;" u="1"/>
        <s v="&amp;quot;MD BU2 ASUS BS VS FCST&amp;quot;" u="1"/>
        <s v="&amp;quot;Purchasing Mode and Amount Distribution&amp;quot;" u="1"/>
        <s v="&amp;quot;Business Operation and DOI Overview_PSG Inventory Amount&amp;quot;" u="1"/>
        <s v="&amp;quot;Detailed product defect_BU Code&amp;quot;" u="1"/>
        <s v="&amp;quot;Estimated Monthly Operating Income and Shipment Data_Monthly Estimated Shipment&amp;quot;" u="1"/>
        <s v="&amp;quot;Year to Date Status of Operating Income and Shipment by Product_Difference Ratio Between Year to Date Actual Operating Income and Year to Date Boards Estimated Operating Income&amp;quot;" u="1"/>
        <s v="&amp;quot;RDP Hit Rate Version&amp;quot;" u="1"/>
        <s v="&amp;quot;PSG Division&amp;quot;" u="1"/>
        <s v="&amp;quot;Forecast Type&amp;quot;" u="1"/>
        <s v="&amp;quot;Operating Revenue Per Capita and Operating Income Per Capita Analysis_Financial Report Closing Date&amp;quot;" u="1"/>
        <s v="&amp;quot;Detailed product yield_Product Series&amp;quot;" u="1"/>
        <s v="&amp;quot;Yearly Rev_ and SHIPT by BU and CUS_Diff_ of Yearly Act_Pred_ and Boards Est_ Ship_&amp;quot;" u="1"/>
        <s v="&amp;quot;RFQ Detail of Lose Project&amp;quot;" u="1"/>
        <s v="&amp;quot;Overview of Project Time Distribution_Project Stage Estimated Start Date&amp;quot;" u="1"/>
        <s v="&amp;quot;EBO Project_EBO Team Leader&amp;quot;" u="1"/>
        <s v="&amp;quot;MLY Rev_ and SHIPT by BU and CUS_Hit Rate of MTD Act_ Rev_ vs_ MLY Rev_ TRGT&amp;quot;" u="1"/>
        <s v="&amp;quot;STD BU2 ASUS BS VS FCST_Product Series&amp;quot;" u="1"/>
        <s v="&amp;quot;Actual Monthly Operating Income and Shipment Data_Diff_ Rate of Act_ Rev_ vs_ Rev_ TRGT&amp;quot;" u="1"/>
        <s v="&amp;quot;Operating Revenue Per Capita and Operating Income Per Capita Analysis Comparison between BGs_Entrepreneur Chinese Name&amp;quot;" u="1"/>
        <s v="&amp;quot;EBO Milestones_EBO Milestone Status&amp;quot;" u="1"/>
        <s v="&amp;quot;Yearly Rev_ and SHIPT by PRD_Yearly Boards Estimated Revenue&amp;quot;" u="1"/>
        <s v="&amp;quot;Boards Est_ MLY Rev_ and SHIPT Data_Division Name&amp;quot;" u="1"/>
        <s v="&amp;quot;MLY Rev and SHIPT by PRD_Hit Rate of MTD Act Rev vs UTD Est Rev&amp;quot;" u="1"/>
        <s v="&amp;quot;MLY Rev_ and SHIPT by PRD_Diff_ Rate of MLY Act_ Ship_ vs_ Yearly Target Ship_&amp;quot;" u="1"/>
        <s v="&amp;quot;CCC Analysis Comparison between Entrepreneurs_Accounting Period&amp;quot;" u="1"/>
        <s v="&amp;quot;Investment MA Management_Investment Period&amp;quot;" u="1"/>
        <s v="&amp;quot;Detailed product defect analysis&amp;quot;" u="1"/>
        <s v="&amp;quot;Vendor Master_Sole Source Quantity&amp;quot;" u="1"/>
        <s v="&amp;quot;Important Types of Liability_Liability to Total Assets Ratio&amp;quot;" u="1"/>
        <s v="&amp;quot;Major Stage Material Catalog_Part Category&amp;quot;" u="1"/>
        <s v="&amp;quot;Diff_ Rate and Hit Rate Data of Rev_ and  SHIPT_Diff_ Rate of Act_ Rev_ vs_ Boards Est_ Rev_&amp;quot;" u="1"/>
        <s v="&amp;quot;Material Marketing Price Analysis_Sub-stage Type&amp;quot;" u="1"/>
        <s v="&amp;quot;Forecast Comparison Type_BU Code&amp;quot;" u="1"/>
        <s v="&amp;quot;Diff_ Rate of Rev_ and SHIPT in Different Time Frame_Difference Ratio Between  Yearly Operating Income&amp;quot;" u="1"/>
        <s v="&amp;quot;Diff_ Rate and Hit Rate Data of Rev_ and  SHIPT_Product Category&amp;quot;" u="1"/>
        <s v="&amp;quot;Status of Operating Income and Shipment in the Past Three Years by BU and Customer_Version Date&amp;quot;" u="1"/>
        <s v="&amp;quot;Vendor Performance Master_Vendor Code&amp;quot;" u="1"/>
        <s v="&amp;quot;MLY Rev_ and SHIPT by PRD_Diff_ of MLY Act_ Rev_ vs_  MLY Rev_ TRGT&amp;quot;" u="1"/>
        <s v="&amp;quot;Material Marketing Price Infomation_YoY LEM CU&amp;quot;" u="1"/>
        <s v="&amp;quot;Boards Est_ MLY Rev_ and SHIPT Data_BU Code&amp;quot;" u="1"/>
        <s v="&amp;quot;MLY Rev_ and SHIPT by PRD&amp;quot;" u="1"/>
        <s v="&amp;quot;Monthly Status of Operating Income and Shipment by Product_Monthly Shipment of Yearly Target&amp;quot;" u="1"/>
        <s v="&amp;quot;Material Marketing Price Infomation_Material Futures MOM&amp;quot;" u="1"/>
        <s v="&amp;quot;RFQ Detail of Award Project_Accumulative Series Revenue&amp;quot;" u="1"/>
        <s v="&amp;quot;Forecast Comparison Type_Version 2 Forecast Type ID&amp;quot;" u="1"/>
        <s v="&amp;quot;Purchasing Part Attribute_Open Purchase Order Quantity&amp;quot;" u="1"/>
        <s v="&amp;quot;PSG Forecast Version Comparison_Division Code&amp;quot;" u="1"/>
        <s v="&amp;quot;Critical Parts Fulfillment Statistic&amp;quot;" u="1"/>
        <s v="&amp;quot;RFQ Related Data_Estimated Product Family Revenue&amp;quot;" u="1"/>
        <s v="&amp;quot;Material Marketing Price Information_Material Futures category&amp;quot;" u="1"/>
        <s v="&amp;quot;PSG Monthly Procurement Amount&amp;quot;" u="1"/>
        <s v="&amp;quot;Investment Master_Subject Cash Dividend&amp;quot;" u="1"/>
        <s v="&amp;quot;Rev and SHIPT in Past Three Years by BU and CUS_Yearly Actual Revenue&amp;quot;" u="1"/>
        <s v="&amp;quot;PSG BOD Shipping Target Management&amp;quot;" u="1"/>
        <s v="&amp;quot;Entrepreneur&amp;quot;" u="1"/>
        <s v="&amp;quot;MLY Rev and SHIPT by BU and CUS_Up to date Monthly Estimated Revenue&amp;quot;" u="1"/>
        <s v="&amp;quot;Yield rate target by inspection station mapping&amp;quot;" u="1"/>
        <s v="&amp;quot;EBO Project_EBO Project Owner&amp;quot;" u="1"/>
        <s v="&amp;quot;RFQ Hit Rate Status_Data Upload Date&amp;quot;" u="1"/>
        <s v="&amp;quot;EBO Project Phase History_EBO Phase Start Date&amp;quot;" u="1"/>
        <s v="&amp;quot;FCS Start Date Data&amp;quot;" u="1"/>
        <s v="&amp;quot;PSG FCST Management_Product Series&amp;quot;" u="1"/>
        <s v="&amp;quot;Rev_ and SHIPT in Past Three Years by PRD_Difference Ratio Between  Yearly Operating Income&amp;quot;" u="1"/>
        <s v="&amp;quot;Estimated Monthly Operating Income and Shipment Data_Division Name&amp;quot;" u="1"/>
        <s v="&amp;quot;MLY Rev and SHIPT by PRD_Diff Rate of MLY Act Ship vs Yearly Target Ship&amp;quot;" u="1"/>
        <s v="&amp;quot;YTD Rev and SHIPT by BU and CUS_Year to Date Boards Estimated Revenue&amp;quot;" u="1"/>
        <s v="&amp;quot;Project Stage Master_Project Stage&amp;quot;" u="1"/>
        <s v="&amp;quot;Currency Conversion Rate Master_Conversion Rate Validation End&amp;quot;" u="1"/>
        <s v="&amp;quot;Estimated Monthly Operating Income and Shipment Data_Customer Name&amp;quot;" u="1"/>
        <s v="&amp;quot;YTD Rev_ and SHIPT by PRD_Division Code&amp;quot;" u="1"/>
        <s v="&amp;quot;Yearly Rev and SHIPT by BU and CUS_Latest Closing Month &amp;quot;" u="1"/>
        <s v="&amp;quot;Rate of Return Analysis Comparison between Entrepreneurs_Shareholders&amp;apos; Equity Amount&amp;quot;" u="1"/>
        <s v="&amp;quot;EBO Project Management&amp;quot;" u="1"/>
        <s v="&amp;quot;PSG FCST Hit Rate Analysis_EDI 940 Shipping Notice&amp;quot;" u="1"/>
        <s v="&amp;quot;PSG FCST Hit Rate Analysis_Outliners_BU Code&amp;quot;" u="1"/>
        <s v="&amp;quot;MLY Rev and SHIPT Data of Yearly TRGT_Monthly Revenue of Yearly Target&amp;quot;" u="1"/>
        <s v="&amp;quot;Overall product yield analysis_Customer Name&amp;quot;" u="1"/>
        <s v="&amp;quot;Diff_ Rate and Hit Rate Data of Rev_ and SHIPT_Diff_ Rate of MLY Act_ Ship_ vs_ Boards Est_ Ship_&amp;quot;" u="1"/>
        <s v="&amp;quot;Investment Budget Control_Annual Investment Budget&amp;quot;" u="1"/>
        <s v="&amp;quot;Purchasing Mode and Amount Aistribution_Part Category&amp;quot;" u="1"/>
        <s v="&amp;quot;Purchasing Mode and Amount Distribution_Part Category&amp;quot;" u="1"/>
        <s v="&amp;quot;Purchasing Part Attribute_Part Category&amp;quot;" u="1"/>
        <s v="&amp;quot;RFQ Hit Rate Data&amp;quot;" u="1"/>
        <s v="&amp;quot;Actual Revenue Cost and Shipment Data_Monthly Product Series Material Cost&amp;quot;" u="1"/>
        <s v="&amp;quot;Diff_ Rate and Hit Rate Data of Rev_ and SHIPT&amp;quot;" u="1"/>
        <s v="&amp;quot;Diff_ Rate and Hit Rate Data of Rev_ and SHIPT_Hit Rate of MTD Act_ Ship_ vs_ UTD Est_ Ship_&amp;quot;" u="1"/>
        <s v="&amp;quot;Forecast Comparison Type_Version 1 Forecast Type ID&amp;quot;" u="1"/>
        <s v="&amp;quot;Diff_ Rate and Hit Rate Data of Rev_ and  SHIPT_Diff_ of MLY Act_ Ship_ vs_ Boards Est_ Ship_&amp;quot;" u="1"/>
        <s v="&amp;quot;MLY Rev_ and SHIPT by BU and CUS&amp;quot;" u="1"/>
        <s v="&amp;quot;MLY Rev and SHIPT by PRD_Hit Rate of MTD Act Rev vs MLY Boards Est Rev&amp;quot;" u="1"/>
        <s v="&amp;quot;Difference Rate and Hit Rate Data of Operating Income and  Shipment_Difference Between Actual Operating Income and The Boards Estimated Operating Income&amp;quot;" u="1"/>
        <s v="&amp;quot;Detailed product defect_Product level&amp;quot;" u="1"/>
        <s v="&amp;quot;Material Marketing Price Analysis_Material Futures MOM&amp;quot;" u="1"/>
        <s v="&amp;quot;Yearly Rev_ and SHIPT by BU and CUS_Diff_ Rate of Yearly Act_Pred_ and Boards Est_ Rev_&amp;quot;" u="1"/>
        <s v="&amp;quot;Material Catalog Inference Amount_Material Catalog&amp;quot;" u="1"/>
        <s v="&amp;quot;PSG Product Series_Division Code&amp;quot;" u="1"/>
        <s v="&amp;quot;Investment Master_Subject Shareholding Ratio&amp;quot;" u="1"/>
        <s v="&amp;quot;Year to Date Status of Operating Income and Shipment by BU and Customer_Difference Between Year to Date Actual Operating Income and Year to Date Boards Estimated Operating Income&amp;quot;" u="1"/>
        <s v="&amp;quot;MLY Rev_ and SHIPT Data of Yearly TRGT_Monthly Revenue of Yearly Target&amp;quot;" u="1"/>
        <s v="&amp;quot;Actual Revenue and Shipment Data_Accumulative Series Net Profit Rate&amp;quot;" u="1"/>
        <s v="&amp;quot;Rev_ and SHIPT in Past Three Years by BU and CUS_Yearly Actual Shipment&amp;quot;" u="1"/>
        <s v="&amp;quot;Overall product yield analysis_Overall system not repaired quantity&amp;quot;" u="1"/>
        <s v="&amp;quot;EBO Project Revenue Forecast_EBO Revenue Forecast Check Date&amp;quot;" u="1"/>
        <s v="&amp;quot;Yearly Rev_ and SHIPT by BU and CUS&amp;quot;" u="1"/>
        <s v="&amp;quot;Material Marketing Price Infomation_Case Plastic Procure Cost ratio&amp;quot;" u="1"/>
        <s v="&amp;quot;MLY Rev and SHIPT by PRD_Customer Name&amp;quot;" u="1"/>
        <s v="&amp;quot;Monthly Status of Operating Income and Shipment by BU and Customer_Difference Between Monthly Actual Operating Income and Monthly Boards Estimated Operating Income&amp;quot;" u="1"/>
        <s v="&amp;quot;EBO Project Phase History_EBO Phase Check Date&amp;quot;" u="1"/>
        <s v="&amp;quot;PSG Forecast Versions Comparison&amp;quot;" u="1"/>
        <s v="&amp;quot;EBO Project Phase History_EBO Project Name&amp;quot;" u="1"/>
        <s v="&amp;quot;Monthly Status of Operating Income and Shipment by BU and Customer_Monthly Boards Estimated Shipment&amp;quot;" u="1"/>
        <s v="&amp;quot;MLY Rev and SHIPT by BU and CUS_Month to Date Actual Shipment&amp;quot;" u="1"/>
        <s v="&amp;quot;Investment Subject Allocation Master_Investment MA Target Remark&amp;quot;" u="1"/>
        <s v="&amp;quot;YTD Rev_ and SHIPT by PRD_Year to Date Revenue Target&amp;quot;" u="1"/>
        <s v="&amp;quot;PSG Plant_Site Name&amp;quot;" u="1"/>
        <s v="&amp;quot;Actual Revenue Cost and Shipment Data_PL Monthly Date&amp;quot;" u="1"/>
        <s v="&amp;quot;Project Stage Time Data&amp;quot;" u="1"/>
        <s v="&amp;quot;YTD Rev_ and SHIPT by PRD_Diff_ Rate of YTD Act_ SHIPT and YTD Shipping TRGT&amp;quot;" u="1"/>
        <s v="&amp;quot;EBO Project Checkpoint History_EBO Phase&amp;quot;" u="1"/>
        <s v="&amp;quot;Yearly Status of Operating Income and Shipment by BU and Customer_Difference Ratio Between Yearly Actual and Predict Operating Income and Operating Income Target&amp;quot;" u="1"/>
        <s v="&amp;quot;Material Marketing Price Analysis_MoM Iron&amp;quot;" u="1"/>
        <s v="&amp;quot;Yearly Rev_ and SHIPT by PRD_Diff_ of Yearly Act_Pred_ and Boards Est_ Rev_&amp;quot;" u="1"/>
        <s v="&amp;quot;YTD Rev_ and SHIPT by PRD_Diff_ Rate of YTD Act_ Rev_ and YTD Rev_ TRGT&amp;quot;" u="1"/>
        <s v="&amp;quot;The Top Five Vendor with the Worst Order Fill Rate_LTA  GR Quantity&amp;quot;" u="1"/>
        <s v="&amp;quot;PSG FCST Hit Rate Analysis_Product Category&amp;quot;" u="1"/>
        <s v="&amp;quot;Yield rate target by inspection station mapping_Product Category&amp;quot;" u="1"/>
        <s v="&amp;quot;Material Catalog Price Infomation&amp;quot;" u="1"/>
        <s v="&amp;quot;Detailed product yield analysis&amp;quot;" u="1"/>
        <s v="&amp;quot;Material Marketing Price Infomation_QOQ PCB&amp;quot;" u="1"/>
        <s v="&amp;quot;Diff_ Rate and Hit Rate Data of Rev_ and  SHIPT_Diff_ of Act_ Rev_ vs_ Rev_ TRGT&amp;quot;" u="1"/>
        <s v="&amp;quot;Monthly Status of Operating Income and Shipment by BU and Customer_Hit Rate Between Month to Date Actual Shipment and Monthly Boards Estimated Shipment&amp;quot;" u="1"/>
        <s v="&amp;quot;MLY Rev_ and SHIPT by BU and CUS_Diff_ of MLY Act_ SHIPT vs_ Est_ SHIPT&amp;quot;" u="1"/>
        <s v="&amp;quot;Actual Revenue Cost and Shipment Data_Mothly MVA Cost&amp;quot;" u="1"/>
        <s v="&amp;quot;Finance Master_ROA&amp;quot;" u="1"/>
        <s v="&amp;quot;Critical Parts Fulfillment Analysis_LTA GR Quantity&amp;quot;" u="1"/>
        <s v="&amp;quot;Investment MA Management_Account for the Year&amp;quot;" u="1"/>
        <s v="&amp;quot;CCC Analysis Comparison between Entrepreneurs and BGs_DOI&amp;quot;" u="1"/>
        <s v="&amp;quot;Diff Rate and Hit Rate Data of Rev and SHIPT_Diff of MLY Act Ship vs Yearly Target Ship&amp;quot;" u="1"/>
        <s v="&amp;quot;MLY Rev and SHIPT by BU and CUS_Hit Rate of MTD Act Ship vs MLY Boards Est Ship&amp;quot;" u="1"/>
        <s v="&amp;quot;Material Marketing Price Infomation_MoM LEM Ni&amp;quot;" u="1"/>
        <s v="&amp;quot;Yearly Rev and SHIPT by PRD_Diff of Yearly ActPred and Boards Est Rev&amp;quot;" u="1"/>
        <s v="&amp;quot;Yearly Rev_ and SHIPT by PRD_Yearly Boards Estimated Shipment&amp;quot;" u="1"/>
        <s v="&amp;quot;Overall product yield target_Customer Name&amp;quot;" u="1"/>
        <s v="&amp;quot;Overall product yield analysis&amp;quot;" u="1"/>
        <s v="&amp;quot;MLY Rev_ and SHIPT by BU and CUS_Boards Estimated Version Date&amp;quot;" u="1"/>
        <s v="&amp;quot;Actual Daily Operating Income and Shipment Data_Division Name&amp;quot;" u="1"/>
        <s v="&amp;quot;MLY Rev and SHIPT by PRD_Monthly Actual Shipment&amp;quot;" u="1"/>
        <s v="&amp;quot;Estimated Monthly Revenue Data by Customer_Planned Month&amp;quot;" u="1"/>
        <s v="&amp;quot;DOI Master_Stock Area&amp;quot;" u="1"/>
        <s v="&amp;quot;MLY Rev_ and SHIPT by PRD_Hit Rate of MTD Act_ Ship_ vs_ UTD Est_ Ship_&amp;quot;" u="1"/>
        <s v="&amp;quot;Yearly Rev and SHIPT by BU and CUS_Diff Rate of Yearly ActPred and TRGT Ship&amp;quot;" u="1"/>
        <s v="&amp;quot;Actual Daily Revenue and Shipment Data_Division Name&amp;quot;" u="1"/>
        <s v="&amp;quot;Diff Rate of Rev and SHIPT in Different Time Frame_BU Code&amp;quot;" u="1"/>
        <s v="&amp;quot;PSG Monthly Procurement Amount_AVL Name&amp;quot;" u="1"/>
        <s v="&amp;quot;The Top Five Vendor with the Worst Order Fill Rate_IEC Part Number&amp;quot;" u="1"/>
        <s v="&amp;quot;Critical Parts Fulfillment Analysis_The Top Five Vendor with the Worst Order Fill Rate&amp;quot;" u="1"/>
        <s v="&amp;quot;Types of Labor&amp;quot;" u="1"/>
        <s v="&amp;quot;EBO Project Management_EBO Project Name&amp;quot;" u="1"/>
        <s v="&amp;quot;Rev and SHIPT in Past Three Years by BU and CUS_Yearly Actual Shipment&amp;quot;" u="1"/>
        <s v="&amp;quot;Vendor Master_Used by customer list&amp;quot;" u="1"/>
        <s v="&amp;quot;Material Catalog Inference Amount_Raw Material Data Month&amp;quot;" u="1"/>
        <s v="&amp;quot;Yearly Rev_ and SHIPT by BU and CUS_Yearly Shipment Target&amp;quot;" u="1"/>
        <s v="&amp;quot;Monthly Status of Operating Income and Shipment by BU and Customer_Hit Rate Between Month to Date Actual Operating Income and Monthly Operating Income Target&amp;quot;" u="1"/>
        <s v="&amp;quot;Yearly Rev and SHIPT by PRD_Division Code&amp;quot;" u="1"/>
        <s v="&amp;quot;PSG Forecast Version Comparison_Customer Name&amp;quot;" u="1"/>
        <s v="&amp;quot;Investment Master_Account for the Year&amp;quot;" u="1"/>
        <s v="&amp;quot;CQ MP shipment Dataset&amp;quot;" u="1"/>
        <s v="&amp;quot;Material Marketing Price Infomation_MoM NY Gold&amp;quot;" u="1"/>
        <s v="&amp;quot;Actual Revenue Cost and Shipment Data_Acc_ Series Revenue&amp;quot;" u="1"/>
        <s v="&amp;quot;Diff_ Rate of Rev_ and SHIPT in Different Time Frame_Division Name&amp;quot;" u="1"/>
        <s v="&amp;quot;YTD Rev_ and SHIPT by BU and CUS_Diff_ Rate of YTD Act_ SHIPT and Boards Est_ SHIPT&amp;quot;" u="1"/>
        <s v="&amp;quot;The Top Five Vendor with the Worst Order Fill Rate_LTA MOU Quantity&amp;quot;" u="1"/>
        <s v="&amp;quot;Diff_ Rate of Rev_ and SHIPT in Different Time Frame_Customer Name&amp;quot;" u="1"/>
        <s v="&amp;quot;EBO Milestones_EBO Milestone Category&amp;quot;" u="1"/>
        <s v="&amp;quot;In Accurated area_Hit Rate Top Lower Limit&amp;quot;" u="1"/>
        <s v="&amp;quot;CCC Analysis Comparison between Entrepreneurs and BGs_CCC&amp;quot;" u="1"/>
        <s v="&amp;quot;RFQ Related Data_Product Horizon&amp;quot;" u="1"/>
        <s v="&amp;quot;RFQ Detail of Award Project_Accumulative Product Series Shipping Volume&amp;quot;" u="1"/>
        <s v="&amp;quot;YTD Rev and SHIPT by BU and CUS_Diff of YTD Act SHIPT and Boards Est SHIPT&amp;quot;" u="1"/>
        <s v="&amp;quot;Yearly Rev_ and SHIPT by BU and CUS_Journal Create Year&amp;quot;" u="1"/>
        <s v="&amp;quot;YTD Rev_ and SHIPT by PRD_Division Name&amp;quot;" u="1"/>
        <s v="&amp;quot;Detailed product defect analysis_Product Series&amp;quot;" u="1"/>
        <s v="&amp;quot;Year to Date Status of Operating Income and Shipment by Product_Division Name&amp;quot;" u="1"/>
        <s v="&amp;quot;Rev and SHIPT in Past Three Years by PRD_Difference Ratio Between Yearly Shipment&amp;quot;" u="1"/>
        <s v="&amp;quot;Diff Rate and Hit Rate Data of Rev and SHIPT_Year of Calculation&amp;quot;" u="1"/>
        <s v="&amp;quot;Status of Operating Income and Shipment in the Past Three Years by BU and Customer_Customer Name&amp;quot;" u="1"/>
        <s v="&amp;quot;Yearly Rev and SHIPT by PRD_Journal Create Year&amp;quot;" u="1"/>
        <s v="&amp;quot;RFQ Detail of Award Project_Product Horizon&amp;quot;" u="1"/>
        <s v="&amp;quot;MLY Rev and SHIPT by PRD_Hit Rate of MTD Act Ship vs UTD Est Ship&amp;quot;" u="1"/>
        <s v="&amp;quot;Boards Est MLY Rev and SHIPT Data_Division Code&amp;quot;" u="1"/>
        <s v="&amp;quot;Material Marketing Price Infomation_YoY LEM AL&amp;quot;" u="1"/>
        <s v="&amp;quot;Finance Master_Accounts Payable to Assets Ratio&amp;quot;" u="1"/>
        <s v="&amp;quot;Monthly Status of Operating Income and Shipment by BU and Customer_Version Date&amp;quot;" u="1"/>
        <s v="&amp;quot;Yearly Rev_ and SHIPT by BU and CUS_Diff_ of Yearly Act_Pred_ and TRGT Rev_&amp;quot;" u="1"/>
        <s v="&amp;quot;Yearly Rev and SHIPT by PRD_Diff Rate of Yearly ActPred and Boards Est Rev&amp;quot;" u="1"/>
        <s v="&amp;quot;PSG Forecast Versions Comparison_Customer Name&amp;quot;" u="1"/>
        <s v="&amp;quot;Overall product yield target_BU Code&amp;quot;" u="1"/>
        <s v="&amp;quot;Finance Master_Inventory to Assets Ratio&amp;quot;" u="1"/>
        <s v="&amp;quot;Detailed product yield_Customer Name&amp;quot;" u="1"/>
        <s v="&amp;quot;MLY Rev_ and SHIPT by BU and CUS_Diff_ Rate of MLY Act_ Rev_ vs_ MLY Est_ Rev_&amp;quot;" u="1"/>
        <s v="&amp;quot;Vendor Management_Buy and Sell Quantity&amp;quot;" u="1"/>
        <s v="&amp;quot;PSG FCST Hit Rate Analysis_Outliners_Business type&amp;quot;" u="1"/>
        <s v="&amp;quot;Vendor Management_Purchasing Mode&amp;quot;" u="1"/>
        <s v="&amp;quot;MLY Rev_ and SHIPT by PRD_Version Date&amp;quot;" u="1"/>
        <s v="&amp;quot;Diff_ Rate and Hit Rate Data of Rev_ and SHIPT_Hit Rate of MTD Act_ Rev_ vs_ MLY Boards Est_ Rev_&amp;quot;" u="1"/>
        <s v="&amp;quot;PSG FCST Hit Rate Analysis_Division Name&amp;quot;" u="1"/>
        <s v="&amp;quot;EBO Project Phase History_EBO Phase Duration&amp;quot;" u="1"/>
        <s v="&amp;quot;MLY Rev_ and SHIPT by BU and CUS_Month to Date Actual Shipment&amp;quot;" u="1"/>
        <s v="&amp;quot;Status of Operating Income and Shipment in the Past Three Years by Product_BU Code&amp;quot;" u="1"/>
        <s v="&amp;quot;EBO Project Revenue_EBO Project Name&amp;quot;" u="1"/>
        <s v="&amp;quot;Diff_ Rate of Rev_ and SHIPT in Different Time Frame_Product Category&amp;quot;" u="1"/>
        <s v="&amp;quot;Critical Parts Fulfillment Analysis_Purchasing Mode&amp;quot;" u="1"/>
        <s v="&amp;quot;Overall product yield_Overall system not repaired quantity&amp;quot;" u="1"/>
        <s v="&amp;quot;Material Marketing Price Analysis_YoY NY Gold&amp;quot;" u="1"/>
        <s v="&amp;quot;Yearly Status of Operating Income and Shipment by Product_Difference Ratio Between Yearly Actual and Predict Shipment and Yearly Boards Estimated Shipment&amp;quot;" u="1"/>
        <s v="&amp;quot;EBO Project Phase History_DCP Result&amp;quot;" u="1"/>
        <s v="&amp;quot;The Top Five Vendor with the Worst Order Fill Rate_Accum LTA MOU Quantity&amp;quot;" u="1"/>
        <s v="&amp;quot;Critical Parts Fulfillment Analysis_Part Description&amp;quot;" u="1"/>
        <s v="&amp;quot;Product Series FCS Status_Customer Name&amp;quot;" u="1"/>
        <s v="&amp;quot;Data on the Difference Rate of Revenue and Shipment in Different Time Intervals_Difference Between Yearly Shipment&amp;quot;" u="1"/>
        <s v="&amp;quot;Yearly Rev and SHIPT by PRD_BU Code&amp;quot;" u="1"/>
        <s v="&amp;quot;Status of Operating Income and Shipment in the Past Three Years by Product_Yearly Actual Operating Income&amp;quot;" u="1"/>
        <s v="&amp;quot;RFQ Hit Rate Data_RFQ Hit Rate&amp;quot;" u="1"/>
        <s v="&amp;quot;YTD Rev_ and SHIPT by PRD_Journal Create Year&amp;quot;" u="1"/>
        <s v="&amp;quot;Yearly Status of Operating Income and Shipment by Product_Difference Between Yearly Actual and Predict Operating Income and Yearly Boards Estimated Operating Income&amp;quot;" u="1"/>
        <s v="&amp;quot;PSG Forecast Versions Comparison_Division Code&amp;quot;" u="1"/>
        <s v="&amp;quot;Actual Revenue Cost and Shipment Data_Accumulative Product Series Net Profit&amp;quot;" u="1"/>
        <s v="&amp;quot;Yearly Rev and SHIPT by PRD_Customer Name&amp;quot;" u="1"/>
        <s v="&amp;quot;Major Stage Material Catalog DM_Rolling 6 Months Forecast&amp;quot;" u="1"/>
        <s v="&amp;quot;MLY Rev and SHIPT by BU and CUS_Division Code&amp;quot;" u="1"/>
        <s v="&amp;quot;Actual Monthly Revenue and Shipment Data_Monthly Actual Shipment&amp;quot;" u="1"/>
        <s v="&amp;quot;EBO Milestones_EBO Milestone Target Date&amp;quot;" u="1"/>
        <s v="&amp;quot;MLY Rev_ and SHIPT Data of Yearly TRGT_Division Code&amp;quot;" u="1"/>
        <s v="&amp;quot;FCS Start Date Data_BU Code&amp;quot;" u="1"/>
        <s v="&amp;quot;DOI Master_Site Name&amp;quot;" u="1"/>
        <s v="&amp;quot;Actual Revenue Cost and Shipment Data_Accumulative Series Net Profit&amp;quot;" u="1"/>
        <s v="&amp;quot;RFQ Detail of On going Project&amp;quot;" u="1"/>
        <s v="&amp;quot;MLY Rev_ and SHIPT by BU and CUS_Journal Create Month&amp;quot;" u="1"/>
        <s v="&amp;quot;Overall product yield target_Weekly product yield report&amp;quot;" u="1"/>
        <s v="&amp;quot;Purchasing Part Attribute_Rolling 6 Months Forecast&amp;quot;" u="1"/>
        <s v="&amp;quot;Critical Parts Fulfillment Analysis_YTD Fill Rate Less Than Target PN List&amp;quot;" u="1"/>
        <s v="&amp;quot;RFQ Detail of Award Project_Actual Net Profit Margin&amp;quot;" u="1"/>
        <s v="&amp;quot;Business Operation and DOI Overview_Stock Area&amp;quot;" u="1"/>
        <s v="&amp;quot;MLY Rev_ and SHIPT by PRD_Monthly Boards Estimated Shipment&amp;quot;" u="1"/>
        <s v="&amp;quot;Rev_ and SHIPT in Past Three Years by BU and CUS_Division Code&amp;quot;" u="1"/>
        <s v="&amp;quot;MLY Rev and SHIPT by BU and CUS_Diff Rate of MLY Act Ship vs Yearly Target Ship&amp;quot;" u="1"/>
        <s v="&amp;quot;MLY Rev and SHIPT by BU and CUS_Hit Rate of MTD Act Rev vs MLY Boards Est Rev&amp;quot;" u="1"/>
        <s v="&amp;quot;Status of Operating Income and Shipment in the Past Three Years by BU and Customer_Difference Ratio Between  Yearly Operating Income&amp;quot;" u="1"/>
        <s v="&amp;quot;Finance Master_Accounts Payable Turnover Ratio&amp;quot;" u="1"/>
        <s v="&amp;quot;Yearly Status of Operating Income and Shipment by Product_Yearly Boards Estimated Operating Income&amp;quot;" u="1"/>
        <s v="&amp;quot;Business Operation and DOI Overview_Stock Area_BU Code&amp;quot;" u="1"/>
        <s v="&amp;quot;Estimated Monthly Revenue Data by Customer_Planned Year&amp;quot;" u="1"/>
        <s v="&amp;quot;PSG Forecast Version Comparison_Monitor Date&amp;quot;" u="1"/>
        <s v="&amp;quot;Critical Parts Fulfillment Statistic_LTA MOU Quantity&amp;quot;" u="1"/>
        <s v="&amp;quot;DOI Master_Monthly Estimated Operating Income&amp;quot;" u="1"/>
        <s v="&amp;quot;Monthly Status of Operating Income and Shipment by Product_Monthly Boards Estimated Shipment&amp;quot;" u="1"/>
        <s v="&amp;quot;Actual Daily Revenue and Shipment Data_Actual Revenue and Shipment Date&amp;quot;" u="1"/>
        <s v="&amp;quot;PSG BOD Shipping Target Management_Monitor Date&amp;quot;" u="1"/>
        <s v="&amp;quot;MLY Rev and SHIPT by PRD_Product Category&amp;quot;" u="1"/>
        <s v="&amp;quot;Employees Statistics_Accounting Period&amp;quot;" u="1"/>
        <s v="&amp;quot;PSG Forecast Version Comparison_BU Code&amp;quot;" u="1"/>
        <s v="&amp;quot;PSG FCST Hit Rate Information_Regional Demand Plan&amp;quot;" u="1"/>
        <s v="&amp;quot;Monthly Status of Operating Income and Shipment by Product_Difference Between Monthly Actual Shipment and Monthly Shipment Target&amp;quot;" u="1"/>
        <s v="&amp;quot;In accurated Area_Outliner Percentage&amp;quot;" u="1"/>
        <s v="&amp;quot;The Top Five Vendor with the Worst Order Fill Rate&amp;quot;" u="1"/>
        <s v="&amp;quot;Important Types of Liability&amp;quot;" u="1"/>
        <s v="&amp;quot;Defect target by defect type mapping&amp;quot;" u="1"/>
        <s v="&amp;quot;Purchasing Mode and Amount Aistribution_Vendor Name&amp;quot;" u="1"/>
        <s v="&amp;quot;Actual Revenue Cost and Shipment Data_Accumulative Product Series Material Cost&amp;quot;" u="1"/>
        <s v="&amp;quot;Material Marketing Price Analysis_YoY LEM Ni&amp;quot;" u="1"/>
        <s v="&amp;quot;Employees Statistics_Types of Labor Name&amp;quot;" u="1"/>
        <s v="&amp;quot;YTD Rev_ and SHIPT by PRD_Year to Date Boards Estimated Operating Income&amp;quot;" u="1"/>
        <s v="&amp;quot;RFQ Related Data_Data Upload Date&amp;quot;" u="1"/>
        <s v="&amp;quot;MLY Rev_ and SHIPT by PRD_Diff_ Rate of MLY Act_ Rev_ vs_ Boards Est_ Rev_&amp;quot;" u="1"/>
        <s v="&amp;quot;Yearly Status of Operating Income and Shipment by Product&amp;quot;" u="1"/>
        <s v="&amp;quot;Year to Date Status of Operating Income and Shipment by BU and Customer_Difference Ratio Between Year to Date Actual Operating Income and Year to Date Boards Estimated Operating Income&amp;quot;" u="1"/>
        <s v="&amp;quot;PSG FCST Management_EDI 940 Shipping Notice&amp;quot;" u="1"/>
        <s v="&amp;quot;CCC Analysis_CCC Related Indicator&amp;quot;" u="1"/>
        <s v="&amp;quot;Vendor Master_Vendor Code&amp;quot;" u="1"/>
        <s v="&amp;quot;Purchasing Mode and Amount Distribution_Vendor Name&amp;quot;" u="1"/>
        <s v="&amp;quot;Rate of Return Analysis Comparison between Entrepreneurs_Profit after Tax&amp;quot;" u="1"/>
        <s v="&amp;quot;CQ MP shipment analysis_Customer Name&amp;quot;" u="1"/>
        <s v="&amp;quot;Overall product yield analysis_Product Series&amp;quot;" u="1"/>
        <s v="&amp;quot;EBO Project_EBO Development Duration&amp;quot;" u="1"/>
        <s v="&amp;quot;Vendor Management_Supplier Final Score&amp;quot;" u="1"/>
        <s v="&amp;quot;Operating Revenue Per Capita and Operating Income Per Capita Analysis_BG Code&amp;quot;" u="1"/>
        <s v="&amp;quot;Yearly Rev_ and SHIPT by PRD_BU Code&amp;quot;" u="1"/>
        <s v="&amp;quot;EBO Project Revenue_EBO Revenue Currency&amp;quot;" u="1"/>
        <s v="&amp;quot;Boards Estimated Monthly Operating Income and Shipment Data&amp;quot;" u="1"/>
        <s v="&amp;quot;RDP Hit Rate Version_Assign FCST Version&amp;quot;" u="1"/>
        <s v="&amp;quot;PSG Monthly Procurement Amount_Part Category&amp;quot;" u="1"/>
        <s v="&amp;quot;Status of Operating Income and Shipment in the Past Three Years by Product_Product Category&amp;quot;" u="1"/>
        <s v="&amp;quot;YTD Rev and SHIPT by PRD_Year to Date Boards Estimated Revenue&amp;quot;" u="1"/>
        <s v="&amp;quot;PSG FCST Management_Product Category&amp;quot;" u="1"/>
        <s v="&amp;quot;CQ MP shipment Dataset_RDP shipment&amp;quot;" u="1"/>
        <s v="&amp;quot;RFQ Related Data_Reason Content of Lose&amp;quot;" u="1"/>
        <s v="&amp;quot;Monthly Status of Operating Income and Shipment by Product_Journal Create Month&amp;quot;" u="1"/>
        <s v="&amp;quot;MLY Rev_ and SHIPT by PRD_Monthly Estimated Operating Income&amp;quot;" u="1"/>
        <s v="&amp;quot;Status of Operating Income and Shipment in the Past Three Years by Product_Difference Ratio Between Yearly Shipment&amp;quot;" u="1"/>
        <s v="&amp;quot;PSG Forecast Hit Rate Monitor_Business type&amp;quot;" u="1"/>
        <s v="&amp;quot;Diff_ Rate and Hit Rate Data of Rev_ and  SHIPT_Hit Rate of MTD Act_ Rev_ vs_ UTD Est_ Rev_&amp;quot;" u="1"/>
        <s v="&amp;quot;Status of Operating Income and Shipment in the Past Three Years by Product_Difference Between Yearly Shipment&amp;quot;" u="1"/>
        <s v="&amp;quot;Finance Master_Cash and Cash Equivalents Amount&amp;quot;" u="1"/>
        <s v="&amp;quot;RFQ Related Data_DB Start Year&amp;quot;" u="1"/>
        <s v="&amp;quot;YTD Rev and SHIPT by BU and CUS_Year to Date Boards Estimated Shipment&amp;quot;" u="1"/>
        <s v="&amp;quot;Overview of Project Time Distribution_Customer Name&amp;quot;" u="1"/>
        <s v="&amp;quot;Material Marketing Price Infomation_Raw Material Data Month&amp;quot;" u="1"/>
        <s v="&amp;quot;Rev and SHIPT in Past Three Years by BU and CUS_Journal Create Year&amp;quot;" u="1"/>
        <s v="&amp;quot;YTD Rev and SHIPT by PRD_Journal Create Year&amp;quot;" u="1"/>
        <s v="&amp;quot;Monthly Operating Income and Shipment Data of Yearly target_Division Name&amp;quot;" u="1"/>
        <s v="&amp;quot;Monthly Status of Operating Income and Shipment by Product_Difference Ratio Between Monthly Actual Shipment and Monthly Boards Estimated Shipment&amp;quot;" u="1"/>
        <s v="&amp;quot;RFQ Detail of Award Project_Estimated Sales Quantity&amp;quot;" u="1"/>
        <s v="&amp;quot;PSG  Customer_Customer Name&amp;quot;" u="1"/>
        <s v="&amp;quot;Investment MA Management_Investment Subject&amp;quot;" u="1"/>
        <s v="&amp;quot;Major Stage Material Catalog DM&amp;quot;" u="1"/>
        <s v="&amp;quot;Detailed product defect_Site Name&amp;quot;" u="1"/>
        <s v="&amp;quot;Year to Date Status of Operating Income and Shipment by BU and Customer_Version Date&amp;quot;" u="1"/>
        <s v="&amp;quot;MD BU2 ASUS BS VS FCST_Product Series&amp;quot;" u="1"/>
        <s v="&amp;quot;PSG Forecast Versions Comparison_Monthly Forecast Quantity&amp;quot;" u="1"/>
        <s v="&amp;quot;YTD Rev and SHIPT by PRD_Latest Closing Month &amp;quot;" u="1"/>
        <s v="&amp;quot;Rev_ and SHIPT in Past Three Years by BU and CUS_Difference Ratio Between  Yearly Revenue&amp;quot;" u="1"/>
        <s v="&amp;quot;EBO Project Management_EBO Project Owner&amp;quot;" u="1"/>
        <s v="&amp;quot;MLY Rev and SHIPT by PRD_Monthly Shipment of Yearly Target&amp;quot;" u="1"/>
        <s v="&amp;quot;Annual Investment Budget Master_Annual Investment Budget Balance (F)&amp;quot;" u="1"/>
        <s v="&amp;quot;Business Operation and DOI Overview_DOI Date Type&amp;quot;" u="1"/>
        <s v="&amp;quot;PSG Monthly Procurement Amount_Purchase Amount&amp;quot;" u="1"/>
        <s v="&amp;quot;Yearly Status of Operating Income and Shipment by Product_Yearly Operating Income Target&amp;quot;" u="1"/>
        <s v="&amp;quot;Material Marketing Price Information_Material Futures MOM&amp;quot;" u="1"/>
        <s v="&amp;quot;Critical Parts Fulfillment Analysis_GR Date&amp;quot;" u="1"/>
        <s v="&amp;quot;Material Marketing Price Analysis_Material Futures YOY&amp;quot;" u="1"/>
        <s v="&amp;quot;Yearly Rev_ and SHIPT by PRD_Yearly Shipment Target&amp;quot;" u="1"/>
        <s v="&amp;quot;Business Operation and DOI Overview_Monthly Estimated Operating Income&amp;quot;" u="1"/>
        <s v="&amp;quot;CCC Analysis Comparison between Entrepreneurs_CCC&amp;quot;" u="1"/>
        <s v="&amp;quot;Boards Estimated Monthly Operating Income and Shipment Data_Division Name&amp;quot;" u="1"/>
        <s v="&amp;quot;Status of Operating Income and Shipment in the Past Three Years by BU and Customer_Yearly Actual Shipment&amp;quot;" u="1"/>
        <s v="&amp;quot;Diff_ Rate and Hit Rate Data of Rev_ and  SHIPT_Diff_ of Act_ SHIPT vs_ Est_ SHIPT&amp;quot;" u="1"/>
        <s v="&amp;quot;Yearly Rev_ and SHIPT by PRD_Diff_ of Yearly  Act_Pred_ and Boards Est_ Ship_&amp;quot;" u="1"/>
        <s v="&amp;quot;Currency Conversion Rate Master_Source Currency&amp;quot;" u="1"/>
        <s v="&amp;quot;PSG FCST Hit Rate Analysis_Forecast Hit Rate&amp;quot;" u="1"/>
        <s v="&amp;quot;YTD Rev_ and SHIPT by BU and CUS_Diff_ Rate of YTD Act_ Rev_ and YTD Boards Est_ Rev_&amp;quot;" u="1"/>
        <s v="&amp;quot;MLY Rev and SHIPT by BU and CUS_Diff of MLY Act Rev vs Yearly Target Rev&amp;quot;" u="1"/>
        <s v="&amp;quot;Current Year Accumulated Rate of Return Analysis_Financial Report Closing Date&amp;quot;" u="1"/>
        <s v="&amp;quot;Material Marketing Price Information_Raw Cost Ratio&amp;quot;" u="1"/>
        <s v="&amp;quot;MLY Rev_ and SHIPT by BU and CUS_Monthly Estimated Shipment&amp;quot;" u="1"/>
        <s v="&amp;quot;Types of Labor_Types of Labor Code&amp;quot;" u="1"/>
        <s v="&amp;quot;Material Marketing Price Analysis_MoM LEM CU&amp;quot;" u="1"/>
        <s v="&amp;quot;Overall product yield_Customer Name&amp;quot;" u="1"/>
        <s v="&amp;quot;Rev and SHIPT in Past Three Years by BU and CUS_Difference Ratio Between Yearly Shipment&amp;quot;" u="1"/>
        <s v="&amp;quot;PSG Forecast Versions Comparison_Product Category&amp;quot;" u="1"/>
        <s v="&amp;quot;Actual Monthly Operating Income and Shipment Data_Difference Ratio Between Actual Shipment and Shipment Target&amp;quot;" u="1"/>
        <s v="&amp;quot;Rev_ and SHIPT in Past Three Years by BU and CUS_Difference Between Yearly Shipment&amp;quot;" u="1"/>
        <s v="&amp;quot;Fill Rate by Vendor&amp;quot;" u="1"/>
        <s v="&amp;quot;Diff_ Rate and Hit Rate Data of Rev_ and  SHIPT_Hit Rate of MTD Act_ Ship_ vs_ MLY Boards Est_ Ship_&amp;quot;" u="1"/>
        <s v="&amp;quot;Yearly Rev and SHIPT by BU and CUS_BU Code&amp;quot;" u="1"/>
        <s v="&amp;quot;Rev_ and SHIPT in Past Three Years by BU and CUS_Difference Between Yearly Operating Income&amp;quot;" u="1"/>
        <s v="&amp;quot;CQ MP shipment analysis_FCST Version&amp;quot;" u="1"/>
        <s v="&amp;quot;Vendor Performance Master_Used by Customer List&amp;quot;" u="1"/>
        <s v="&amp;quot;Investment Budget Control&amp;quot;" u="1"/>
        <s v="&amp;quot;RFQ Detail of Lose Project_Product Series&amp;quot;" u="1"/>
        <s v="&amp;quot;MLY Rev_ and SHIPT by PRD_Month to Date Actual Revenue&amp;quot;" u="1"/>
        <s v="&amp;quot;DOI Target Days Parameter_Customer Name&amp;quot;" u="1"/>
        <s v="&amp;quot;Material Marketing Price Infomation_Sub-stage Type&amp;quot;" u="1"/>
        <s v="&amp;quot;Actual Monthly Revenue and Shipment Data_Product Category&amp;quot;" u="1"/>
        <s v="&amp;quot;Actual Revenue and Shipment Data_Accumulative Product Series  Revenue&amp;quot;" u="1"/>
        <s v="&amp;quot;Yield rate target by inspection station mapping_Product level&amp;quot;" u="1"/>
        <s v="&amp;quot;Diff Rate and Hit Rate Data of Rev and SHIPT_Diff of MLY Act Ship vs Boards Est Ship&amp;quot;" u="1"/>
        <s v="&amp;quot;EBO Project_EBO Project Check Date&amp;quot;" u="1"/>
        <s v="&amp;quot;Critical Parts Fulfillment Analysis_Vendor A Fulfillment Performance&amp;quot;" u="1"/>
        <s v="&amp;quot;Diff_ Rate and Hit Rate Data of Rev_ and SHIPT_Product Category&amp;quot;" u="1"/>
        <s v="&amp;quot;Current Year Accumulated Rate of Return Analysis_Accumulated ROE&amp;quot;" u="1"/>
        <s v="&amp;quot;Actual Revenue and Shipment Data_Accumulative Series Net Profit Margin&amp;quot;" u="1"/>
        <s v="&amp;quot;Actual Monthly Revenue and Shipment Data_Monthly Actual Revenue&amp;quot;" u="1"/>
        <s v="&amp;quot;Overall product yield target_Product FPY rate target&amp;quot;" u="1"/>
        <s v="&amp;quot;RFQ Related Data_Division Code&amp;quot;" u="1"/>
        <s v="&amp;quot;Material Marketing Price Infomation_QoQ Iron&amp;quot;" u="1"/>
        <s v="&amp;quot;Yearly Rev and SHIPT by PRD_Diff Rate of Yearly ActPred and TRGT Ship&amp;quot;" u="1"/>
        <s v="&amp;quot;Diff_ Rate and Hit Rate Data of Rev_ and SHIPT_Division Code&amp;quot;" u="1"/>
        <s v="&amp;quot;MLY Rev_ and SHIPT by PRD_Up to date Monthly Estimated Revenue&amp;quot;" u="1"/>
        <s v="&amp;quot;MLY Rev_ and SHIPT by PRD_Up-To-Date Monthly Estimated Revenue&amp;quot;" u="1"/>
        <s v="&amp;quot;PSG FCST Hit Rate Analysis_Outliners_Product Category&amp;quot;" u="1"/>
        <s v="&amp;quot;Actual Monthly Operating Income and Shipment Data_Version Date&amp;quot;" u="1"/>
        <s v="&amp;quot;Business Operation and DOI Overview_DOI Actual Days&amp;quot;" u="1"/>
        <s v="&amp;quot;RFQ Detail of Lose Project_Division Code&amp;quot;" u="1"/>
        <s v="&amp;quot;MLY Rev and SHIPT by BU and CUS_Customer Name&amp;quot;" u="1"/>
        <s v="&amp;quot;Material Marketing Price Infomation_Stage Composition Cost Ratio&amp;quot;" u="1"/>
        <s v="&amp;quot;Defect target by defect type mapping_Product level&amp;quot;" u="1"/>
        <s v="&amp;quot;Diff_ Rate of Rev_ and SHIPT in Different Time Frame_BU Code&amp;quot;" u="1"/>
        <s v="&amp;quot;PSG Business Unit_BU Code&amp;quot;" u="1"/>
        <s v="&amp;quot;MLY Rev_ and SHIPT by BU and CUS_Up to date Monthly Estimated Revenue&amp;quot;" u="1"/>
        <s v="&amp;quot;MLY Rev_ and SHIPT by BU and CUS_Up-To-Date Monthly Estimated Revenue&amp;quot;" u="1"/>
        <s v="&amp;quot;Fill Rate by Vendor_Accum LTA GR Quantity&amp;quot;" u="1"/>
        <s v="&amp;quot;Year to Date Status of Operating Income and Shipment by BU and Customer_Difference Ratio Between Year to Date Actual Shipment and Year to Date Shipment Target&amp;quot;" u="1"/>
        <s v="&amp;quot;Material Marketing Price Analysis_MoM LEM Tin&amp;quot;" u="1"/>
        <s v="&amp;quot;EBO Project Funding History_EBO Funding Remark&amp;quot;" u="1"/>
        <s v="&amp;quot;YTD Rev_ and SHIPT by BU and CUS_Diff_ of YTD Act_ Rev_ and YTD Boards Est_ Rev_&amp;quot;" u="1"/>
        <s v="&amp;quot;MLY Rev_ and SHIPT Data of Yearly TRGT_Planned Year&amp;quot;" u="1"/>
        <s v="&amp;quot;Yearly Status of Operating Income and Shipment by Product_Yearly Actual and Predict Operating Income&amp;quot;" u="1"/>
        <s v="&amp;quot;EBO Project Funding History_EBO Project Number&amp;quot;" u="1"/>
        <s v="&amp;quot;Purchasing Part Attribute_Material Group&amp;quot;" u="1"/>
        <s v="&amp;quot;PSG FCST Hit Rate Analysis_Monitor Date - &amp;gt;  Demand Plan Date&amp;quot;" u="1"/>
        <s v="&amp;quot;Material Marketing Price Analysis_Raw Cost Ratio&amp;quot;" u="1"/>
        <s v="&amp;quot;Material Catalog Price Analysis_Material Catalog MOM&amp;quot;" u="1"/>
        <s v="&amp;quot;RFQ Related Data_Hite Rate of Sales Quantity&amp;quot;" u="1"/>
        <s v="&amp;quot;Material Marketing Price Analysis_YoY LEM AL&amp;quot;" u="1"/>
        <s v="&amp;quot;MLY Rev and SHIPT by PRD_Diff Rate of MLY Act Ship vs Boards Est Ship&amp;quot;" u="1"/>
        <s v="&amp;quot;STD BU2 ASUS BS VS FCST&amp;quot;" u="1"/>
        <s v="&amp;quot;Critical Parts Fulfillment Analysis_Accum_ LTA  GR Quantity&amp;quot;" u="1"/>
        <s v="&amp;quot;Yearly Rev_ and SHIPT by PRD_Diff_ Rate of Yearly Act_Pred_ and Boards Est_ SHIPT&amp;quot;" u="1"/>
        <s v="&amp;quot;PSG Product Family_Data Source&amp;quot;" u="1"/>
        <s v="&amp;quot;RFQ Detail of Award Project_Estimate Product Family Cost&amp;quot;" u="1"/>
        <s v="&amp;quot;Current Year Accumulated Rate of Return Analysis_Accumulated ROA&amp;quot;" u="1"/>
        <s v="&amp;quot;CQ MP shipment analysis_Hit Rate Analysis Month&amp;quot;" u="1"/>
        <s v="&amp;quot;MLY Rev_ and SHIPT by PRD_Monthly Actual Shipment&amp;quot;" u="1"/>
        <s v="&amp;quot;Diff_ Rate and Hit Rate Data of Rev_ and SHIPT_Diff_ Rate of MLY Act_ Rev_ vs_ Boards Est_ Rev_&amp;quot;" u="1"/>
        <s v="&amp;quot;DOI Master&amp;quot;" u="1"/>
        <s v="&amp;quot;Vendor Master_AVL ID&amp;quot;" u="1"/>
        <s v="&amp;quot;MLY Rev and SHIPT Data of Yearly TRGT_Product Category&amp;quot;" u="1"/>
        <s v="&amp;quot;EBO Milestones_EBO Milestone Check Date&amp;quot;" u="1"/>
        <s v="&amp;quot;Investment Master_Management Type&amp;quot;" u="1"/>
        <s v="&amp;quot;Yield rate target by inspection station mapping_FPY rate target by inspection station&amp;quot;" u="1"/>
        <s v="&amp;quot;STD BU2 ASUS BS VS FCST_BS Supply Month&amp;quot;" u="1"/>
        <s v="&amp;quot;Critical Parts Fulfillment Analysis_Accum_ LTA MOU Quantity&amp;quot;" u="1"/>
        <s v="&amp;quot;EBO Project Funding History_EBO Funding Start Date&amp;quot;" u="1"/>
        <s v="&amp;quot;RFQ Detail of Award Project&amp;quot;" u="1"/>
        <s v="&amp;quot;EBO Project Checkpoint History&amp;quot;" u="1"/>
        <s v="&amp;quot;Yearly Rev_ and SHIPT by PRD_Diff_ Rate of Yearly Act_Pred_ and Boards Est_ Ship_&amp;quot;" u="1"/>
        <s v="&amp;quot;EBO Project_EBO Team Advisor&amp;quot;" u="1"/>
        <s v="&amp;quot;Material Marketing Price Analysis_Material Catalog&amp;quot;" u="1"/>
        <s v="&amp;quot;YTD Rev_ and SHIPT by PRD_BU Code&amp;quot;" u="1"/>
        <s v="&amp;quot;Actual Revenue Cost and Shipment Data_Accumulative Product Series  Revenue&amp;quot;" u="1"/>
        <s v="&amp;quot;Status of Operating Income and Shipment in the Past Three Years by BU and Customer&amp;quot;" u="1"/>
        <s v="&amp;quot;Year to Date Status of Operating Income and Shipment by Product_Version Date&amp;quot;" u="1"/>
        <s v="&amp;quot;Diff_ Rate of Rev_ and SHIPT in Different Time Frame_Difference Ratio Between Yearly Revenue&amp;quot;" u="1"/>
        <s v="&amp;quot;PSG BOD Shipping Target Management_BU Code&amp;quot;" u="1"/>
        <s v="&amp;quot;PSG Product Family_Product Family&amp;quot;" u="1"/>
        <s v="&amp;quot;Diff_ Rate and Hit Rate Data of Rev_ and SHIPT_BU Code&amp;quot;" u="1"/>
        <s v="&amp;quot;Rate of Return Analysis Comparison between Entrepreneurs_ROA&amp;quot;" u="1"/>
        <s v="&amp;quot;Diff_ Rate and Hit Rate Data of Rev_ and SHIPT_Diff_ of MLY Act_ Rev_ vs_ Boards Est_ Rev_&amp;quot;" u="1"/>
        <s v="&amp;quot;Status of Operating Income and Shipment in the Past Three Years by BU and Customer_Difference Ratio Between Yearly Shipment&amp;quot;" u="1"/>
        <s v="&amp;quot;Finance Master_Shareholders&amp;apos; Equity Amount&amp;quot;" u="1"/>
        <s v="&amp;quot;Material Marketing Price Analysis_QOQ Stamping&amp;quot;" u="1"/>
        <s v="&amp;quot;Diff_ Rate and Hit Rate Data of Rev_ and SHIPT_Customer Name&amp;quot;" u="1"/>
        <s v="&amp;quot;Finance Master Labor_Financial Report Closing Date&amp;quot;" u="1"/>
        <s v="&amp;quot;YTD Rev_ and SHIPT by BU and CUS_Diff_ of YTD Act_ Rev_ and  YTD Rev_ TRGT&amp;quot;" u="1"/>
        <s v="&amp;quot;PSG FCST Hit Rate Information_Customer Name&amp;quot;" u="1"/>
        <s v="&amp;quot;Monthly Status of Operating Income and Shipment by BU and Customer_Monthly Actual Operating Income&amp;quot;" u="1"/>
        <s v="&amp;quot;Investment Master_Subject Revenue Contribution Achieve Rate&amp;quot;" u="1"/>
        <s v="&amp;quot;Operating Revenue Per Capita and Operating Income Per Capita Analysis Comparison between BGs&amp;quot;" u="1"/>
        <s v="&amp;quot;YTD Rev_ and SHIPT by BU and CUS_Diff_ of YTD Act_ Rev_ and YTD Rev_ TRGT&amp;quot;" u="1"/>
        <s v="&amp;quot;Estimated Monthly Revenue Data by Customer_Up to date Monthly Estimated Revenue&amp;quot;" u="1"/>
        <s v="&amp;quot;Actual Revenue Cost and Shipment Data_Monthly Product Series Revenue&amp;quot;" u="1"/>
        <s v="&amp;quot;RFQ Shipment Target Data_BU Code&amp;quot;" u="1"/>
        <s v="&amp;quot;YTD Rev and SHIPT by BU and CUS_BU Code&amp;quot;" u="1"/>
        <s v="&amp;quot;Currency Conversion Rate Master_Target Currency&amp;quot;" u="1"/>
        <s v="&amp;quot;Debt Ratio Analysis&amp;quot;" u="1"/>
        <s v="&amp;quot;PSG Forecast Version Comparison_Forecast Type Name&amp;quot;" u="1"/>
        <s v="&amp;quot;YTD Rev and SHIPT by PRD_Year to Date Actual Shipment&amp;quot;" u="1"/>
        <s v="&amp;quot;Diff_ Rate of Rev_ and SHIPT in Different Time Frame&amp;quot;" u="1"/>
        <s v="&amp;quot;Important Types of Liability_Entrepreneur Chinese Name&amp;quot;" u="1"/>
        <s v="&amp;quot;YTD Rev_ and SHIPT by PRD_Diff_ of YTD Act_ SHIPT and YTD Shipping TRGT&amp;quot;" u="1"/>
        <s v="&amp;quot;MLY Rev_ and SHIPT Data of Yearly TRGT_Product Category&amp;quot;" u="1"/>
        <s v="&amp;quot;Actual Monthly Revenue and Shipment Data_Diff_ Rate of MLY Act_ Rev_ vs_ Yearly Target Rev_&amp;quot;" u="1"/>
        <s v="&amp;quot;EBO Milestones_EBO Milestone Actual Date&amp;quot;" u="1"/>
        <s v="&amp;quot;Monthly Status of Operating Income and Shipment by BU and Customer_Difference Ratio Between Monthly Actual Shipment and Monthly Estimated Shipment&amp;quot;" u="1"/>
        <s v="&amp;quot;PSG Forecast Hit Rate Monitor_Forecast Gen Date- &amp;gt; Forecast Version&amp;quot;" u="1"/>
        <s v="&amp;quot;Rev_ and SHIPT in Past Three Years by BU and CUS_Difference Between Yearly Revenue&amp;quot;" u="1"/>
        <s v="&amp;quot;MLY Rev and SHIPT by BU and CUS_Hit Rate of MTD Act Ship vs UTD Est Ship&amp;quot;" u="1"/>
        <s v="&amp;quot;Fill Rate by Vendor_YTD Fill Rate&amp;quot;" u="1"/>
        <s v="&amp;quot;EBO Milestones_EBO Milestone Completion&amp;quot;" u="1"/>
        <s v="&amp;quot;Vendor Performance Master_Quality Score&amp;quot;" u="1"/>
        <s v="&amp;quot;Fill Rate by PartNo_Accum LTA GR Quantity&amp;quot;" u="1"/>
        <s v="&amp;quot;Purchasing Part Attribute_IEC Part Number&amp;quot;" u="1"/>
        <s v="&amp;quot;Material Marketing Price Infomation_QoQ LEM Tin&amp;quot;" u="1"/>
        <s v="&amp;quot;Investment MA Management_Investment Amount&amp;quot;" u="1"/>
        <s v="&amp;quot;EBO Project Management_EBO Business Model Viability&amp;quot;" u="1"/>
        <s v="&amp;quot;Material Marketing Price Analysis_PSG Cost Category&amp;quot;" u="1"/>
        <s v="&amp;quot;RFQ Detail of Lose Project_Estimated Sales Quantity&amp;quot;" u="1"/>
        <s v="&amp;quot;Investment Master_Account for the Quarter&amp;quot;" u="1"/>
        <s v="&amp;quot;Overall product yield_Weekly product yield report&amp;quot;" u="1"/>
        <s v="&amp;quot;Rev and SHIPT in Past Three Years by BU and CUS_Customer Name&amp;quot;" u="1"/>
        <s v="&amp;quot;Yearly SHIPT TRGT Data_BU Code&amp;quot;" u="1"/>
        <s v="&amp;quot;MLY Rev_ and SHIPT Data of Yearly TRGT&amp;quot;" u="1"/>
        <s v="&amp;quot;Rev_ and SHIPT in Past Three Years by PRD&amp;quot;" u="1"/>
        <s v="&amp;quot;Yearly Rev_ and SHIPT by PRD_Journal Create Year&amp;quot;" u="1"/>
        <s v="&amp;quot;MLY Rev and SHIPT by BU and CUS_Monthly Revenue of Yearly Target&amp;quot;" u="1"/>
        <s v="&amp;quot;PSG FCST Management_Forecast Type Name&amp;quot;" u="1"/>
        <s v="&amp;quot;Debt Ratio Analysis_Debt Ratio&amp;quot;" u="1"/>
        <s v="&amp;quot;Actual Revenue and Shipment Data_BU Code&amp;quot;" u="1"/>
        <s v="&amp;quot;Material Marketing Price Analysis_Case Plastic Procure Cost ratio&amp;quot;" u="1"/>
        <s v="&amp;quot;Rate of Return Analysis_ROA&amp;quot;" u="1"/>
        <s v="&amp;quot;Yearly Rev_ and SHIPT by BU and CUS_BU Code&amp;quot;" u="1"/>
        <s v="&amp;quot;Yearly Status of Operating Income and Shipment by Product_Journal Create Year&amp;quot;" u="1"/>
        <s v="&amp;quot;Fill Rate by Vendor_LTA MOU Quantity&amp;quot;" u="1"/>
        <s v="&amp;quot;Vendor Management_OTK Quantity&amp;quot;" u="1"/>
        <s v="&amp;quot;Investment MA Management_Subject Net Profit&amp;quot;" u="1"/>
        <s v="&amp;quot;MLY Rev_ and SHIPT by PRD_Diff_ Rate of MLY Act_ SHIPT vs_ Boards Est_ SHIPT&amp;quot;" u="1"/>
        <s v="&amp;quot;Yearly Rev_ and SHIPT by BU and CUS_Version Date&amp;quot;" u="1"/>
        <s v="&amp;quot;PSG FCST Hit Rate Analysis_Actual Shipment Quantity- &amp;gt; Order Quantity&amp;quot;" u="1"/>
        <s v="&amp;quot;Yearly Rev and SHIPT by PRD_Product Category&amp;quot;" u="1"/>
        <s v="&amp;quot;Yearly Status of Operating Income and Shipment by BU and Customer_Yearly Actual and Predict Operating Income&amp;quot;" u="1"/>
        <s v="&amp;quot;Detailed product defect_Defect type quantity&amp;quot;" u="1"/>
        <s v="&amp;quot;Detailed product yield_Weekly product yield report&amp;quot;" u="1"/>
        <s v="&amp;quot;CQ MP shipment Dataset_Product Series&amp;quot;" u="1"/>
        <s v="&amp;quot;Yearly SHIPT TRGT Data_Yearly Shipment Target&amp;quot;" u="1"/>
        <s v="&amp;quot;MLY Rev_ and SHIPT by PRD_Customer Name&amp;quot;" u="1"/>
        <s v="&amp;quot;Inventory Master_Plant Code&amp;quot;" u="1"/>
        <s v="&amp;quot;Employees Statistics_Number of Employees&amp;quot;" u="1"/>
        <s v="&amp;quot;Data on the Difference Rate of Revenue and Shipment in Different Time Intervals_Difference Between Yearly Operating Income&amp;quot;" u="1"/>
        <s v="&amp;quot;Overall product yield_Production input quantity&amp;quot;" u="1"/>
        <s v="&amp;quot;Fill Rate by PartNo_Accum LTA MOU Quantity&amp;quot;" u="1"/>
        <s v="&amp;quot;EBO Project Revenue_EBO Revenue Check Date&amp;quot;" u="1"/>
        <s v="&amp;quot;YTD Rev_ and SHIPT by PRD_Diff_ of YTD Act_ Rev_ and  YTD Rev_ TRGT&amp;quot;" u="1"/>
        <s v="&amp;quot;Diff_ Rate and Hit Rate Data of Rev_ and  SHIPT_Diff_ Rate of Act_ Rev_ vs_Est_ Rev_&amp;quot;" u="1"/>
        <s v="&amp;quot;Investment Master_Investment Amount&amp;quot;" u="1"/>
        <s v="&amp;quot;Rate of Return Analysis Comparison between Entrepreneurs_Accounting Period&amp;quot;" u="1"/>
        <s v="&amp;quot;PSG Forecast Versions Comparison Information_Forecast Data Type&amp;quot;" u="1"/>
        <s v="&amp;quot;Rate of Return Analysis_Profit after Tax&amp;quot;" u="1"/>
        <s v="&amp;quot;Detailed product yield_Input quantity by inspection station&amp;quot;" u="1"/>
        <s v="&amp;quot;Rev and SHIPT in Past Three Years by BU and CUS_Difference Ratio Between Yearly Revenue&amp;quot;" u="1"/>
        <s v="&amp;quot;Finance Master_Financial Report Closing Date&amp;quot;" u="1"/>
        <s v="&amp;quot;BU2 ASUS BS VS FCST_Monthly Forecast Quantity&amp;quot;" u="1"/>
        <s v="&amp;quot;Rate of Return Analysis Comparison between Entrepreneurs_Financial Report Closing Date&amp;quot;" u="1"/>
        <s v="&amp;quot;YTD Rev_ and SHIPT by BU and CUS_Version Date&amp;quot;" u="1"/>
        <s v="&amp;quot;EBO Funding Management_EBO Funding End Date&amp;quot;" u="1"/>
        <s v="&amp;quot;Project Stage Time Data_Project Stage Estimated Start Date&amp;quot;" u="1"/>
        <s v="&amp;quot;MLY Rev and SHIPT by PRD_Diff Rate of MLY Act Rev vs Boards Est Rev&amp;quot;" u="1"/>
        <s v="&amp;quot;Detailed product yield analysis_Input quantity by inspection station&amp;quot;" u="1"/>
        <s v="&amp;quot;Purchasing Part Attribute&amp;quot;" u="1"/>
        <s v="&amp;quot;EBO Project Checkpoint History_EBO Project Name&amp;quot;" u="1"/>
        <s v="&amp;quot;MLY Rev_ and SHIPT by PRD_Diff_ Rate of MLY Act_ Rev_ vs_ MLY Est_ Rev_&amp;quot;" u="1"/>
        <s v="&amp;quot;RFQ Detail of Lose Project_Estimated Product Family Revenue&amp;quot;" u="1"/>
        <s v="&amp;quot;Material Marketing Price Analysis_QoQ PC&amp;quot;" u="1"/>
        <s v="&amp;quot;Finance Master_Average Shareholders&amp;apos; Equity Amount&amp;quot;" u="1"/>
        <s v="&amp;quot;Material Marketing Price Infomation_Material Futures YOY&amp;quot;" u="1"/>
        <s v="&amp;quot;Rev_ and SHIPT in Past Three Years by BU and CUS_Division Name&amp;quot;" u="1"/>
        <s v="&amp;quot;EBO Project&amp;quot;" u="1"/>
        <s v="&amp;quot;Investment Master_Subject Revenue Achieve Rate&amp;quot;" u="1"/>
        <s v="&amp;quot;Estimated Monthly Operating Income and Shipment Data_Monthly Estimated Operating Income&amp;quot;" u="1"/>
        <s v="&amp;quot;Debt Ratio Analysis_Accounting Period&amp;quot;" u="1"/>
        <s v="&amp;quot;Finance Master_Total Assets Amount&amp;quot;" u="1"/>
        <s v="&amp;quot;Entrepreneur_Entrepreneur Code&amp;quot;" u="1"/>
        <s v="&amp;quot;Monthly Status of Operating Income and Shipment by Product_Monthly Actual Operating Income&amp;quot;" u="1"/>
        <s v="&amp;quot;MLY Rev and SHIPT by BU and CUS_Monthly Boards Estimated Revenue&amp;quot;" u="1"/>
        <s v="&amp;quot;Estimated Monthly Revenue and Shipment Data_Division Code&amp;quot;" u="1"/>
        <s v="&amp;quot;Material Marketing Price Analysis_Raw Cost Price&amp;quot;" u="1"/>
        <s v="&amp;quot;Major Stage Material Catalog DM_Series Customer List&amp;quot;" u="1"/>
        <s v="&amp;quot;Yearly Status of Operating Income and Shipment by BU and Customer_Yearly Operating Income Target&amp;quot;" u="1"/>
        <s v="&amp;quot;Material Marketing Price Infomation_Material Catalog&amp;quot;" u="1"/>
        <s v="&amp;quot;MLY Rev_ and SHIPT by PRD_Diff_ of MLY Act_ Ship_ vs_ Yearly Target Ship_&amp;quot;" u="1"/>
        <s v="&amp;quot;Monthly Operating Income and Shipment Data of Yearly target_Planned Month&amp;quot;" u="1"/>
        <s v="&amp;quot;Important Types of Assets_Assets to Total Assets Ratio&amp;quot;" u="1"/>
        <s v="&amp;quot;Actual Revenue and Shipment Data_Accumulative Shipping Quantity&amp;quot;" u="1"/>
        <s v="&amp;quot;YTD Rev_ and SHIPT by PRD_Year to Date Actual Revenue&amp;quot;" u="1"/>
        <s v="&amp;quot;PSG Monthly Procurement Amount_Component Type&amp;quot;" u="1"/>
        <s v="&amp;quot;Actual Revenue Cost and Shipment Data_Monthly Shiping Quantity&amp;quot;" u="1"/>
        <s v="&amp;quot;YTD Rev and SHIPT by PRD_BU Code&amp;quot;" u="1"/>
        <s v="&amp;quot;Actual Revenue Cost and Shipment Data_Accumulative Product Series Material Cost &amp;quot;" u="1"/>
        <s v="&amp;quot;Critical Parts Fulfillment Statistic_The Top Five PN with the Worst Order Fill Rate&amp;quot;" u="1"/>
        <s v="&amp;quot;PSG FCST Hit Rate Analysis&amp;quot;" u="1"/>
        <s v="&amp;quot;Purchasing Part Attribute_Substitute Code&amp;quot;" u="1"/>
        <s v="&amp;quot;Material Marketing Price Infomation_QOQ Plastic&amp;quot;" u="1"/>
        <s v="&amp;quot;Actual Daily Revenue and Shipment Data&amp;quot;" u="1"/>
        <s v="&amp;quot;Investment Budget Control_Budget Allocation Quarter&amp;quot;" u="1"/>
        <s v="&amp;quot;Business Group&amp;quot;" u="1"/>
        <s v="&amp;quot;EBO Project Management_EBO Win in the Marketplace&amp;quot;" u="1"/>
        <s v="&amp;quot;RFQ Related Data_RFQ End Year&amp;quot;" u="1"/>
        <s v="&amp;quot;YTD Rev_ and SHIPT by BU and CUS_Diff_ of YTD Act_ SHIPT and Boards Est_ SHIPT&amp;quot;" u="1"/>
        <s v="&amp;quot;RFQ Related Data_Estimated Profitability Ratio&amp;quot;" u="1"/>
        <s v="&amp;quot;MLY Rev_ and SHIPT by BU and CUS_Hit Rate of MTD Act_ SHIPT vs_ MLY Boards Est_ SHIPT&amp;quot;" u="1"/>
        <s v="&amp;quot;Yearly SHIPT TRGT Data_Planned Year&amp;quot;" u="1"/>
        <s v="&amp;quot;PSG Forecast Versions Comparison_Product Series&amp;quot;" u="1"/>
        <s v="&amp;quot;CQ MP shipment analysis&amp;quot;" u="1"/>
        <s v="&amp;quot;Year to Date Status of Operating Income and Shipment by BU and Customer_Division Name&amp;quot;" u="1"/>
        <s v="&amp;quot;Boards Estimated Monthly Operating Income and Shipment Data_BU Code&amp;quot;" u="1"/>
        <s v="&amp;quot;Major Stage Material Catalog&amp;quot;" u="1"/>
        <s v="&amp;quot;Actual Revenue Cost and Shipment Data_PL Update Date&amp;quot;" u="1"/>
        <s v="&amp;quot;Year to Date Status of Operating Income and Shipment by BU and Customer_Customer Name&amp;quot;" u="1"/>
        <s v="&amp;quot;Difference Rate and Hit Rate Data of Operating Income and  Shipment_BU Code&amp;quot;" u="1"/>
        <s v="&amp;quot;MLY Rev_ and SHIPT Data of Yearly TRGT_Planned Month&amp;quot;" u="1"/>
        <s v="&amp;quot;Rev_ and SHIPT in Past Three Years by PRD_Product Category&amp;quot;" u="1"/>
        <s v="&amp;quot;Boards Estimated Monthly Operating Income and Shipment Data_Planned Month&amp;quot;" u="1"/>
        <s v="&amp;quot;Actual Revenue Cost and Shipment Data_Accumulative Product Series  Cost&amp;quot;" u="1"/>
        <s v="&amp;quot;Debt Ratio Analysis_Financial Report Closing Date&amp;quot;" u="1"/>
        <s v="&amp;quot;PSG FCST Hit Rate Analysis_EDI 850 Order Request&amp;quot;" u="1"/>
        <s v="&amp;quot;Monthly Operating Income and Shipment Data of Yearly target_Planned Year&amp;quot;" u="1"/>
        <s v="&amp;quot;Monthly Status of Operating Income and Shipment by Product_Difference Between Monthly Actual Operating Income and Monthly Estimated Operating Income&amp;quot;" u="1"/>
        <s v="&amp;quot;Year to Date Status of Operating Income and Shipment by Product_Year to Date Operating Income Target&amp;quot;" u="1"/>
        <s v="&amp;quot;Monthly Status of Operating Income and Shipment by BU and Customer_Customer Name&amp;quot;" u="1"/>
        <s v="&amp;quot;MLY Rev_ and SHIPT by BU and CUS_Diff_ Rate of MLY Act_ Ship_ vs_ Yearly Target Ship_&amp;quot;" u="1"/>
        <s v="&amp;quot;Yearly Rev and SHIPT by BU and CUS_Diff of Yearly ActPred and Boards Est Ship&amp;quot;" u="1"/>
        <s v="&amp;quot;Business Operation and DOI Overview_Up to date Monthly Estimated Revenue&amp;quot;" u="1"/>
        <s v="&amp;quot;Business Operation and DOI Overview_Up-To-Date Monthly Estimated Revenue&amp;quot;" u="1"/>
        <s v="&amp;quot;Monthly Status of Operating Income and Shipment by BU and Customer_Hit Rate Between Month to Date Actual Operating Income and Monthly Boards Estimated Operating Income&amp;quot;" u="1"/>
        <s v="&amp;quot;FCS Start Date Data_FCS Start Date&amp;quot;" u="1"/>
        <s v="&amp;quot;EBO Milestones_EBO Project Milestone&amp;quot;" u="1"/>
        <s v="&amp;quot;Yearly Rev_ and SHIPT by BU and CUS_Division Name&amp;quot;" u="1"/>
        <s v="&amp;quot;Material Marketing Price Infomation_QoQ PC&amp;quot;" u="1"/>
        <s v="&amp;quot;Monthly Status of Operating Income and Shipment by BU and Customer_Monthly Operating Income of Yearly Target&amp;quot;" u="1"/>
        <s v="&amp;quot;Year to Date Status of Operating Income and Shipment by BU and Customer_Year to Date Boards Estimated Operating Income&amp;quot;" u="1"/>
        <s v="&amp;quot;PSG Product Family_Product Series&amp;quot;" u="1"/>
        <s v="&amp;quot;Estimated Monthly Revenue and Shipment Data_Product Category&amp;quot;" u="1"/>
        <s v="&amp;quot;MLY Rev_ and SHIPT by BU and CUS_Diff_ of MLY Act_ Ship_ vs_ Boards Est_ Ship_&amp;quot;" u="1"/>
        <s v="&amp;quot;Yearly Rev_ and SHIPT by PRD_Diff_ of Yearly Act_Pred_ and TRGT Rev_&amp;quot;" u="1"/>
        <s v="&amp;quot;Actual Daily Revenue and Shipment Data_Actual Daily Revenue&amp;quot;" u="1"/>
        <s v="&amp;quot;Monthly Status of Operating Income and Shipment by Product_Monthly Actual Shipment&amp;quot;" u="1"/>
        <s v="&amp;quot;RFQ Shipment Target Data_Customer Name&amp;quot;" u="1"/>
        <s v="&amp;quot;Major Stage Material Catalog_Sub Material Catalog&amp;quot;" u="1"/>
        <s v="&amp;quot;Boards Estimated Monthly Operating Income and Shipment Data_Monthly Boards Estimated Shipment&amp;quot;" u="1"/>
        <s v="&amp;quot;Monthly Status of Operating Income and Shipment by BU and Customer_Difference Ratio Between Monthly Actual Operating Income and Monthly Estimated Operating Income&amp;quot;" u="1"/>
        <s v="&amp;quot;Year to Date Status of Operating Income and Shipment by Product_Year to Date Boards Estimated Shipment&amp;quot;" u="1"/>
        <s v="&amp;quot;Annual Investment Budget Master_Budget Allocation Quarter&amp;quot;" u="1"/>
        <s v="&amp;quot;RFQ Detail of On going Project_Estimated Sales Quantity&amp;quot;" u="1"/>
        <s v="&amp;quot;MLY Rev_ and SHIPT by BU and CUS_Customer Name&amp;quot;" u="1"/>
        <s v="&amp;quot;MLY Rev_ and SHIPT by PRD_Monthly Estimated Shipment&amp;quot;" u="1"/>
        <s v="&amp;quot;MLY Rev_ and SHIPT by BU and CUS_Hit Rate of MTD Act_ Ship_ vs_ MLY Boards Est_ Ship_&amp;quot;" u="1"/>
        <s v="&amp;quot;Currency Conversion Rate Master_Conversion Rate&amp;quot;" u="1"/>
        <s v="&amp;quot;Data on the Difference Rate of Revenue and Shipment in Different Time Intervals_BU Code&amp;quot;" u="1"/>
        <s v="&amp;quot;Actual Revenue Cost and Shipment Data_Acc_ Series Net Profit Margin&amp;quot;" u="1"/>
        <s v="&amp;quot;Yearly Rev_ and SHIPT by BU and CUS_Yearly Actual and Predict Operating Income&amp;quot;" u="1"/>
        <s v="&amp;quot;MLY Rev_ and SHIPT by BU and CUS_Diff_ Rate of MLY Act_ SHIPT vs_ Boards Est_ SHIPT&amp;quot;" u="1"/>
        <s v="&amp;quot;Vendor Management_Delivery Score&amp;quot;" u="1"/>
        <s v="&amp;quot;Yearly Status of Operating Income and Shipment by BU and Customer_Difference Ratio Between Yearly Actual and Predict Operating Income and Yearly Boards Estimated Operating Income&amp;quot;" u="1"/>
        <s v="&amp;quot;Monthly Status of Operating Income and Shipment by Product_Difference Ratio Between Monthly Actual Shipment and Monthly Estimated Shipment&amp;quot;" u="1"/>
        <s v="&amp;quot;Actual Revenue Cost and Shipment Data_Accumulative Series Revenue&amp;quot;" u="1"/>
        <s v="&amp;quot;Rev and SHIPT in Past Three Years by PRD_Difference Ratio Between Yearly Revenue&amp;quot;" u="1"/>
        <s v="&amp;quot;YTD Rev_ and SHIPT by PRD_Year to Date Shipment Target&amp;quot;" u="1"/>
        <s v="&amp;quot;MLY Rev_ and SHIPT by PRD_ &amp;quot;" u="1"/>
        <s v="&amp;quot;Diff_ Rate and Hit Rate Data of Rev_ and  SHIPT_Hit Rate of MTD Act_ Ship_ vs_ UTD Est_ Ship_&amp;quot;" u="1"/>
        <s v="&amp;quot;Actual Monthly Revenue and Shipment Data_Actual Operating and Shipment Month&amp;quot;" u="1"/>
        <s v="&amp;quot;Annual Investment Budget Master_Annual Investment Budget Balance Ratio&amp;quot;" u="1"/>
        <s v="&amp;quot;MLY Rev and SHIPT by BU and CUS_Month to Date Actual Revenue&amp;quot;" u="1"/>
        <s v="&amp;quot;MLY Rev_ and SHIPT by PRD_Product Category&amp;quot;" u="1"/>
        <s v="&amp;quot;Status of Operating Income and Shipment in the Past Three Years by Product_Division Name&amp;quot;" u="1"/>
        <s v="&amp;quot;Critical Parts Fulfillment Analysis_Vendor Code&amp;quot;" u="1"/>
        <s v="&amp;quot;Yearly Rev_ and SHIPT by PRD_Diff_ Rate of Yearly Act_Pred_ and TRGT SHIPT&amp;quot;" u="1"/>
        <s v="&amp;quot;Detailed product defect analysis_Defect type quantity&amp;quot;" u="1"/>
        <s v="&amp;quot;Material Marketing Price Analysis_YoY Iron&amp;quot;" u="1"/>
        <s v="&amp;quot;Investment Budget Control_Annual Investment Budget Balance (F)&amp;quot;" u="1"/>
        <s v="&amp;quot;YTD Rev_ and SHIPT by PRD&amp;quot;" u="1"/>
        <s v="&amp;quot;Monthly Status of Operating Income and Shipment by Product&amp;quot;" u="1"/>
        <s v="&amp;quot;CQ MP shipment Dataset_Shipment Month&amp;quot;" u="1"/>
        <s v="&amp;quot;Boards Est MLY Rev and SHIPT Data_Planned Year&amp;quot;" u="1"/>
        <s v="&amp;quot;EBO Project Revenue Forecast&amp;quot;" u="1"/>
        <s v="&amp;quot;YTD Rev and SHIPT by BU and CUS_Diff Rate of YTD Act Rev and YTD Rev TRGT&amp;quot;" u="1"/>
        <s v="&amp;quot;YTD Rev_ and SHIPT by BU and CUS_Diff_ Rate of YTD Act_ SHIPT and YTD Shipping TRGT&amp;quot;" u="1"/>
        <s v="&amp;quot;Fill Rate by Vendor_Accum LTA MOU Quantity&amp;quot;" u="1"/>
        <s v="&amp;quot;Important Types of Assets_Financial Report Closing Date&amp;quot;" u="1"/>
        <s v="&amp;quot;MLY Rev_ and SHIPT by BU and CUS_Division Code&amp;quot;" u="1"/>
        <s v="&amp;quot;RFQ Related Data_Estimated Net Profit Margin&amp;quot;" u="1"/>
        <s v="&amp;quot;Rev_ and SHIPT in Past Three Years by PRD_Yearly Actual Operating Income&amp;quot;" u="1"/>
        <s v="&amp;quot;Fill Rate by Vendor_LTA GR Quantity&amp;quot;" u="1"/>
        <s v="&amp;quot;EBO Project Revenue_EBO Project Estimate Revenue&amp;quot;" u="1"/>
        <s v="&amp;quot;Major Stage Material Catalog DM_Sub Material Catalog&amp;quot;" u="1"/>
        <s v="&amp;quot;Yield rate target by inspection station mapping_BU Code&amp;quot;" u="1"/>
        <s v="&amp;quot;YTD Rev and SHIPT by BU and CUS_Diff Rate of YTD Act Rev and YTD Boards Est Rev&amp;quot;" u="1"/>
        <s v="&amp;quot;PSG Monthly Procurement Amount_Site Name&amp;quot;" u="1"/>
        <s v="&amp;quot;RFQ Hit Rate Status_Yearly Shipment of Award RFQ&amp;quot;" u="1"/>
        <s v="&amp;quot;Yearly Status of Operating Income and Shipment by Product_Yearly Shipment Target&amp;quot;" u="1"/>
        <s v="&amp;quot;PSG FCST Hit Rate Analysis_Outliners_Monitor Date&amp;quot;" u="1"/>
        <s v="&amp;quot;Material Catalog Price Infomation_Material Catalog MOM&amp;quot;" u="1"/>
        <s v="&amp;quot;Monthly Status of Operating Income and Shipment by Product_Hit Rate Between Month to Date Actual Operating Income and Monthly Operating Income Target&amp;quot;" u="1"/>
        <s v="&amp;quot;Yearly Rev and SHIPT by BU and CUS_Diff of Yearly ActPred and TRGT Ship&amp;quot;" u="1"/>
        <s v="&amp;quot;STD BU2 ASUS BS VS FCST_BS VS FCST Variance&amp;quot;" u="1"/>
        <s v="&amp;quot;EBO Project Revenue Forecast_EBO Revenue Forecast Currency&amp;quot;" u="1"/>
        <s v="&amp;quot;Monthly Operating Income and Shipment Data of Yearly target_Monthly Shipment of Yearly Target&amp;quot;" u="1"/>
        <s v="&amp;quot;Material Marketing Price Analysis_PSG Part Catetory&amp;quot;" u="1"/>
        <s v="&amp;quot;Material Catalog Inference Analysis_Material Catalog Inference Cost&amp;quot;" u="1"/>
        <s v="&amp;quot;Employees Statistics&amp;quot;" u="1"/>
        <s v="&amp;quot;Material Marketing Price Infomation_YoY LEM Ni&amp;quot;" u="1"/>
        <s v="&amp;quot;Detailed product defect analysis_BU Code&amp;quot;" u="1"/>
        <s v="&amp;quot;Finance Master_Short-term Debts Amount&amp;quot;" u="1"/>
        <s v="&amp;quot;Business Group_BG Code&amp;quot;" u="1"/>
        <s v="&amp;quot;Yearly Rev_ and SHIPT by BU and CUS_Diff_ of Yearly Act_Pred_ and Boards Est_ Rev_&amp;quot;" u="1"/>
        <s v="&amp;quot;Finance Master_Operating Income&amp;quot;" u="1"/>
        <s v="&amp;quot;BU2 ASUS BS VS FCST_Monthly Final Forecast Quantity&amp;quot;" u="1"/>
        <s v="&amp;quot;Detailed product defect_Weekly product yield report&amp;quot;" u="1"/>
        <s v="&amp;quot;Overall product yield analysis_Product yield rate target&amp;quot;" u="1"/>
        <s v="&amp;quot;Material Catalog Price Analysis_Raw Material Data Month&amp;quot;" u="1"/>
        <s v="&amp;quot;Critical Parts Fulfillment Statistic_Critical Parts Fulfillment Data Date&amp;quot;" u="1"/>
        <s v="&amp;quot;PSG Forecast Version Comparison_Forecast Data Type&amp;quot;" u="1"/>
        <s v="&amp;quot;Material Catalog Price Analysis_Material Catalog YOY&amp;quot;" u="1"/>
        <s v="&amp;quot;Monthly Status of Operating Income and Shipment by BU and Customer_Difference Ratio Between Monthly Actual Operating Income and Monthly Operating Income Target&amp;quot;" u="1"/>
        <s v="&amp;quot;Critical Parts Fulfillment Statistic_Vendor Fulfillment Performance&amp;quot;" u="1"/>
        <s v="&amp;quot;RFQ Hit Rate Status_Yearly Shipment Target&amp;quot;" u="1"/>
        <s v="&amp;quot;RFQ Related Data_Customer Name&amp;quot;" u="1"/>
        <s v="&amp;quot;PSG FCST Hit Rate Information_EDI 850 Order Request&amp;quot;" u="1"/>
        <s v="&amp;quot;Yearly Rev and SHIPT by BU and CUS_Yearly Boards Estimated Revenue&amp;quot;" u="1"/>
        <s v="&amp;quot;Difference Rate and Hit Rate Data of Operating Income and  Shipment_Hit Rate Between Actual Operating Income and Boards Estimated Operating Income&amp;quot;" u="1"/>
        <s v="&amp;quot;Monthly Status of Operating Income and Shipment by BU and Customer_Journal Create Month&amp;quot;" u="1"/>
        <s v="&amp;quot;Critical Parts Fulfillment Analysis_Site Name&amp;quot;" u="1"/>
        <s v="&amp;quot;Finance Master_Accounts Receivable to Assets Ratio&amp;quot;" u="1"/>
        <s v="&amp;quot;Business Operation and DOI Overview&amp;quot;" u="1"/>
        <s v="&amp;quot;RFQ Hit Rate Data_BU Code&amp;quot;" u="1"/>
        <s v="&amp;quot;Forecast Comparison Type_Forecast Comparison Type ID&amp;quot;" u="1"/>
        <s v="&amp;quot;PSG BOD Shipping Target Management_Customer Name&amp;quot;" u="1"/>
        <s v="&amp;quot;PSG Monthly Procurement Amount_AVL ID&amp;quot;" u="1"/>
        <s v="&amp;quot;Critical Parts Fulfillment Analysis_LTA  GR Quantity&amp;quot;" u="1"/>
        <s v="&amp;quot;Monthly Status of Operating Income and Shipment by Product_Monthly Operating Income of Yearly Target&amp;quot;" u="1"/>
        <s v="&amp;quot;PSG FCST Management_Division Name&amp;quot;" u="1"/>
        <s v="&amp;quot;Rev_ and SHIPT in Past Three Years by PRD_Customer Name&amp;quot;" u="1"/>
        <s v="&amp;quot;Investment MA Management_Subject Revenue&amp;quot;" u="1"/>
        <s v="&amp;quot;Vendor Management_AVL Name&amp;quot;" u="1"/>
        <s v="&amp;quot;Detailed product yield analysis_Not repaired quantity&amp;quot;" u="1"/>
        <s v="&amp;quot;YTD Rev_ and SHIPT by BU and CUS&amp;quot;" u="1"/>
        <s v="&amp;quot;EBO Funding Management_EBO Funding BG&amp;quot;" u="1"/>
        <s v="&amp;quot;Actual Monthly Operating Income and Shipment Data_BU Code&amp;quot;" u="1"/>
        <s v="&amp;quot;PSG Division_Division Alias&amp;quot;" u="1"/>
        <s v="&amp;quot;Estimated Monthly Operating Income and Shipment Data_Planned Month&amp;quot;" u="1"/>
        <s v="&amp;quot;Vendor Management_Customer Name&amp;quot;" u="1"/>
        <s v="&amp;quot;Yearly Rev and SHIPT by BU and CUS_Yearly Actual and Predict Revenue&amp;quot;" u="1"/>
        <s v="&amp;quot;Overall product yield analysis_Weekly product yield report&amp;quot;" u="1"/>
        <s v="&amp;quot;PSG Forecast Hit Rate Monitor_BU Code&amp;quot;" u="1"/>
        <s v="&amp;quot;Material Marketing Price Infomation_YoY NY Gold&amp;quot;" u="1"/>
        <s v="&amp;quot;MLY Rev and SHIPT by BU and CUS_Diff Rate of MLY Act Rev vs Boards Est Rev&amp;quot;" u="1"/>
        <s v="&amp;quot;Monthly Status of Operating Income and Shipment by Product_Division Name&amp;quot;" u="1"/>
        <s v="&amp;quot;Finance Master_Short-term Debts to Assets Ratio&amp;quot;" u="1"/>
        <s v="&amp;quot;Operating Revenue Per Capita and Operating Income Per Capita Analysis_Operating Income Per Capita&amp;quot;" u="1"/>
        <s v="&amp;quot;Inventory Master_Site Name&amp;quot;" u="1"/>
        <s v="&amp;quot;Difference Rate and Hit Rate Data of Operating Income and  Shipment_Hit Rate Between Actual Operating Income and Monthly Operating Income Target&amp;quot;" u="1"/>
        <s v="&amp;quot;Overall product yield analysis_Product Category&amp;quot;" u="1"/>
        <s v="&amp;quot;Rev_ and SHIPT in Past Three Years by PRD_Yearly Actual Shipment&amp;quot;" u="1"/>
        <s v="&amp;quot;Detailed product defect_Input quantity by inspection station&amp;quot;" u="1"/>
        <s v="&amp;quot;Fill Rate by PartNo_LTA  GR Quantity&amp;quot;" u="1"/>
        <s v="&amp;quot;Operating Revenue Per Capita and Operating Income Per Capita Analysis_Number of Employees&amp;quot;" u="1"/>
        <s v="&amp;quot;Diff Rate and Hit Rate Data of Rev and SHIPT_Hit Rate of MTD Act Rev vs MLY Boards Est Rev&amp;quot;" u="1"/>
        <s v="&amp;quot;RFQ Related Data_SI StartDate&amp;quot;" u="1"/>
        <s v="&amp;quot;Actual Monthly Operating Income and Shipment Data_Customer Name&amp;quot;" u="1"/>
        <s v="&amp;quot;YTD Rev and SHIPT by PRD_Customer Name&amp;quot;" u="1"/>
        <s v="&amp;quot;Estimated Monthly Operating Income and Shipment Data&amp;quot;" u="1"/>
        <s v="&amp;quot;Investment Subject Allocation Master&amp;quot;" u="1"/>
        <s v="&amp;quot;Yearly Rev_ and SHIPT by PRD_Division Code&amp;quot;" u="1"/>
        <s v="&amp;quot;Year to Date Status of Operating Income and Shipment by Product_Difference Between Year to Date Actual Operating Income and Year to Date Boards Estimated Operating Income&amp;quot;" u="1"/>
        <s v="&amp;quot;Finance Master_Accounts Payable Amount&amp;quot;" u="1"/>
        <s v="&amp;quot;MLY Rev and SHIPT by PRD_Monthly Actual Revenue&amp;quot;" u="1"/>
        <s v="&amp;quot;Year to Date Status of Operating Income and Shipment by BU and Customer_Year to Date Boards Estimated Shipment&amp;quot;" u="1"/>
        <s v="&amp;quot;YTD Rev_ and SHIPT by PRD_Year to Date Actual Shipment&amp;quot;" u="1"/>
        <s v="&amp;quot;PSG Forecast Hit Rate Monitor_Forecast Hit Rate&amp;quot;" u="1"/>
        <s v="&amp;quot;MLY Rev_ and SHIPT by PRD_Monthly Actual Operating Income&amp;quot;" u="1"/>
        <s v="&amp;quot;MLY Rev_ and SHIPT by BU and CUS_BU Code&amp;quot;" u="1"/>
        <s v="&amp;quot;Major Stage Material Catalog Dim_Part Category&amp;quot;" u="1"/>
        <s v="&amp;quot;Detailed product yield analysis_Product Category&amp;quot;" u="1"/>
        <s v="&amp;quot;PSG FCST Hit Rate Information&amp;quot;" u="1"/>
        <s v="&amp;quot;MLY Rev and SHIPT by PRD_Diff of MLY Act Ship vs Boards Est Ship&amp;quot;" u="1"/>
        <s v="&amp;quot;DOI Master_PSG Inventory Amount&amp;quot;" u="1"/>
        <s v="&amp;quot;PSG Forecast Versions Comparison Information_Division Code&amp;quot;" u="1"/>
        <s v="&amp;quot;Critical Parts Fulfillment Analysis_Vendor Fulfillment Performance&amp;quot;" u="1"/>
        <s v="&amp;quot;Actual Monthly Revenue and Shipment Data_Diff Rate of MLY Act Rev vs Yearly Target Rev&amp;quot;" u="1"/>
        <s v="&amp;quot;CQ MP shipment Dataset_Customer Name&amp;quot;" u="1"/>
        <s v="&amp;quot;PSG Monthly Procurement Amount_Vendor Code&amp;quot;" u="1"/>
        <s v="&amp;quot;PSG FCST Hit Rate Information_Hit Rate Analysis Month&amp;quot;" u="1"/>
        <s v="&amp;quot;Vendor Performance Master_GTK Quantity&amp;quot;" u="1"/>
        <s v="&amp;quot;PSG FCST Management&amp;quot;" u="1"/>
        <s v="&amp;quot;Critical Parts Fulfillment Analysis_Plant Code&amp;quot;" u="1"/>
        <s v="&amp;quot;Investment MA Target_Budget Allocation Quarter&amp;quot;" u="1"/>
        <s v="&amp;quot;RFQ Related Data_DB Start Date&amp;quot;" u="1"/>
        <s v="&amp;quot;PSG FCST Management_Hit Rate Analysis Month&amp;quot;" u="1"/>
        <s v="&amp;quot;Yearly Rev and SHIPT by PRD_Latest Closing Month &amp;quot;" u="1"/>
        <s v="&amp;quot;Year to Date Status of Operating Income and Shipment by Product_Difference Ratio Between Year to Date Actual Operating Income and Year to Date Operating Income Target&amp;quot;" u="1"/>
        <s v="&amp;quot;Diff Rate and Hit Rate Data of Rev and SHIPT_Diff of MLY Act Rev vs Yearly Target Rev&amp;quot;" u="1"/>
        <s v="&amp;quot;EBO Milestones_EBO Project Name&amp;quot;" u="1"/>
        <s v="&amp;quot;Overall product yield_Site Name&amp;quot;" u="1"/>
        <s v="&amp;quot;Finance Master_AP Days&amp;quot;" u="1"/>
        <s v="&amp;quot;Overall product yield analysis_Site Name&amp;quot;" u="1"/>
        <s v="&amp;quot;MLY Rev_ and SHIPT by BU and CUS_Month to Date Actual Revenue&amp;quot;" u="1"/>
        <s v="&amp;quot;YTD Rev and SHIPT by BU and CUS_Year to Date Actual Revenue&amp;quot;" u="1"/>
        <s v="&amp;quot;PSG Forecast Versions Comparison_BU Code&amp;quot;" u="1"/>
        <s v="&amp;quot;Important Types of Liability_Financial Report Closing Date&amp;quot;" u="1"/>
        <s v="&amp;quot;Fill Rate by Vendor_Vendor Name&amp;quot;" u="1"/>
        <s v="&amp;quot;PSG FCST Hit Rate Analysis_Forecast Quantity&amp;quot;" u="1"/>
        <s v="&amp;quot;The Top Five Vendor with the Worst Order Fill Rate_Accum_ LTA  GR Quantity&amp;quot;" u="1"/>
        <s v="&amp;quot;EBO Project Revenue_EBO Project Estimate Gross Profit&amp;quot;" u="1"/>
        <s v="&amp;quot;Overall product yield_Product first pass yield&amp;quot;" u="1"/>
        <s v="&amp;quot;CCC Analysis Comparison between Entrepreneurs and BGs_Entrepreneur Chinese Name&amp;quot;" u="1"/>
        <s v="&amp;quot;Yearly Rev_ and SHIPT by PRD_Diff_ Rate of Yearly Act_Pred_ and TRGT Ship_&amp;quot;" u="1"/>
        <s v="&amp;quot;Rev and SHIPT in Past Three Years by PRD_Journal Create Year&amp;quot;" u="1"/>
        <s v="&amp;quot;Overall product yield alert_Product yield alert type&amp;quot;" u="1"/>
        <s v="&amp;quot;PSG FCST Hit Rate Information_Product Category&amp;quot;" u="1"/>
        <s v="&amp;quot;Boards Est MLY Rev and SHIPT Data_Customer Name&amp;quot;" u="1"/>
        <s v="&amp;quot;PSG Product Family_Outsourcing type&amp;quot;" u="1"/>
        <s v="&amp;quot;Actual Monthly Revenue and Shipment Data_Division Name&amp;quot;" u="1"/>
        <s v="&amp;quot;EBO Project Management_EBO Project Number&amp;quot;" u="1"/>
        <s v="&amp;quot;Investment MA Management_Account for the Quarter&amp;quot;" u="1"/>
        <s v="&amp;quot;Finance Master_AR Days&amp;quot;" u="1"/>
        <s v="&amp;quot;Finance Master_PPE to Assets Ratio&amp;quot;" u="1"/>
        <s v="&amp;quot;Overall product yield analysis_Production input quantity&amp;quot;" u="1"/>
        <s v="&amp;quot;Purchasing Mode and Amount Aistribution_AVL Name&amp;quot;" u="1"/>
        <s v="&amp;quot;Diff Rate of Rev and SHIPT in Different Time Frame_Difference Ratio Between Yearly Revenue&amp;quot;" u="1"/>
        <s v="&amp;quot;In Accurated area_Hit Rate Top Upper Limit&amp;quot;" u="1"/>
        <s v="&amp;quot;Finance Master_CCC&amp;quot;" u="1"/>
        <s v="&amp;quot;Overall product yield_Product Series&amp;quot;" u="1"/>
        <s v="&amp;quot;YTD Rev_ and SHIPT by PRD_Diff_ of YTD Act_ Rev_ and YTD Rev_ TRGT&amp;quot;" u="1"/>
        <s v="&amp;quot;EBO Project Management_EBO Phase&amp;quot;" u="1"/>
        <s v="&amp;quot;Purchasing Mode and Amount Distribution_AVL Name&amp;quot;" u="1"/>
        <s v="&amp;quot;Finance Master Labor_Operating Revenue Per Capita&amp;quot;" u="1"/>
        <s v="&amp;quot;PSG Monthly Procurement Amount_GR Date By QUARTER&amp;quot;" u="1"/>
        <s v="&amp;quot;Vendor Master_AVL Name&amp;quot;" u="1"/>
        <s v="&amp;quot;Fill Rate by PartNo_Accum_ LTA MOU Quantity&amp;quot;" u="1"/>
        <s v="&amp;quot;YTD Rev and SHIPT by BU and CUS_Diff of YTD Act Rev and YTD Boards Est Rev&amp;quot;" u="1"/>
        <s v="&amp;quot;FCS Start Date Data_Customer Name&amp;quot;" u="1"/>
        <s v="&amp;quot;Rate of Return Analysis Comparison between Entrepreneurs_Entrepreneur Chinese Name&amp;quot;" u="1"/>
        <s v="&amp;quot;Purchasing Part Attribute_Vendor Code&amp;quot;" u="1"/>
        <s v="&amp;quot;Critical Parts Fulfillment Analysis_LTA MOU Quantity&amp;quot;" u="1"/>
        <s v="&amp;quot;Business Operation and DOI Overview_Stock Area_Period Closing Date&amp;quot;" u="1"/>
        <s v="&amp;quot;Investment Budget Control_Budget Allocation Amount(H)&amp;quot;" u="1"/>
        <s v="&amp;quot;Yearly Rev and SHIPT by BU and CUS_Diff of Yearly ActPred and Boards Est Rev&amp;quot;" u="1"/>
        <s v="&amp;quot;Actual Daily Revenue and Shipment Data_Actual Daily Shipment&amp;quot;" u="1"/>
        <s v="&amp;quot;Inventory Master_PSG Inventory Amount&amp;quot;" u="1"/>
        <s v="&amp;quot;Forecast Hit Rate Remark&amp;quot;" u="1"/>
        <s v="&amp;quot;Vendor Master_Buy and Sell Quantity&amp;quot;" u="1"/>
        <s v="&amp;quot;Actual Daily Operating Income and Shipment Data_Customer Name&amp;quot;" u="1"/>
        <s v="&amp;quot;Diff_ Rate and Hit Rate Data of Rev_ and  SHIPT_Diff_ of MLY Act_ Rev_ vs_ Yearly Target Rev_&amp;quot;" u="1"/>
        <s v="&amp;quot;Vendor Management_Vendor Data Update Date&amp;quot;" u="1"/>
        <s v="&amp;quot;RFQ Detail of Award Project_Accumulative Series Net Profit Rate&amp;quot;" u="1"/>
        <s v="&amp;quot;Boards Est_ MLY Rev_ and SHIPT Data_Monthly Boards Estimated Shipment&amp;quot;" u="1"/>
        <s v="&amp;quot;YTD Rev and SHIPT by PRD_Year to Date Revenue Target&amp;quot;" u="1"/>
        <s v="&amp;quot;Investment MA Management_Subject Shareholding Ratio&amp;quot;" u="1"/>
        <s v="&amp;quot;Actual Revenue and Shipment Data_Acc_ Shipping Quantity&amp;quot;" u="1"/>
        <s v="&amp;quot;Purchasing Mode and Amount Aistribution_GR Date&amp;quot;" u="1"/>
        <s v="&amp;quot;MLY Rev_ and SHIPT by BU and CUS_Diff_ Rate of MLY Act_ Rev_ vs_ Yearly Target Rev_&amp;quot;" u="1"/>
        <s v="&amp;quot;Yearly Rev_ and SHIPT by BU and CUS_Yearly Actual and Predict Revenue&amp;quot;" u="1"/>
        <s v="&amp;quot;RFQ Hit Rate Status_Shipment Year&amp;quot;" u="1"/>
        <s v="&amp;quot;Rev_ and SHIPT in Past Three Years by PRD_Yearly Actual Revenue&amp;quot;" u="1"/>
        <s v="&amp;quot;Material Marketing Price Infomation&amp;quot;" u="1"/>
        <s v="&amp;quot;Material Catalog Price Information_Raw Material Data Month&amp;quot;" u="1"/>
        <s v="&amp;quot;Yearly Rev and SHIPT by BU and CUS_Yearly Actual and Predict Shipment&amp;quot;" u="1"/>
        <s v="&amp;quot;Detailed product yield analysis_Yield rate target by inspection station&amp;quot;" u="1"/>
        <s v="&amp;quot;Diff_ Rate and Hit Rate Data of Rev_ and  SHIPT_Division Code&amp;quot;" u="1"/>
        <s v="&amp;quot;YTD Rev_ and SHIPT by PRD_Version Date&amp;quot;" u="1"/>
        <s v="&amp;quot;MLY Rev and SHIPT Data of Yearly TRGT_BU Code&amp;quot;" u="1"/>
        <s v="&amp;quot;Vendor Master_OTK Quantity&amp;quot;" u="1"/>
        <s v="&amp;quot;Year to Date Status of Operating Income and Shipment by Product_Difference Ratio Between Year to Date Actual Shipment and Year to Date Shipment Target&amp;quot;" u="1"/>
        <s v="&amp;quot;BU2 ASUS BS VS FCST_Plan Comparison Month&amp;quot;" u="1"/>
        <s v="&amp;quot;MLY Rev_ and SHIPT by PRD_Monthly Actual Revenue&amp;quot;" u="1"/>
        <s v="&amp;quot;Diff Rate and Hit Rate Data of Rev and SHIPT&amp;quot;" u="1"/>
        <s v="&amp;quot;Diff_ Rate and Hit Rate Data of Rev_ and  SHIPT_Diff_ of Act_ Rev_ vs_Boards Est_ Rev_&amp;quot;" u="1"/>
        <s v="&amp;quot;Finance Master_Average Total Assets Amount&amp;quot;" u="1"/>
        <s v="&amp;quot;Investment Subject Allocation Master_Budget Allocation Amount&amp;quot;" u="1"/>
        <s v="&amp;quot;Diff_ Rate and Hit Rate Data of Rev_ and  SHIPT_Hit Rate of MTD Act_ Rev_ vs_ MLY Boards Est_ Rev_&amp;quot;" u="1"/>
        <s v="&amp;quot;Operating Revenue Per Capita and Operating Income Per Capita Analysis_Operating Income&amp;quot;" u="1"/>
        <s v="&amp;quot;YTD Rev and SHIPT by BU and CUS_Diff Rate of YTD Act SHIPT and YTD Shipping TRGT&amp;quot;" u="1"/>
        <s v="&amp;quot;Monthly Status of Operating Income and Shipment by BU and Customer_Monthly Actual Shipment&amp;quot;" u="1"/>
        <s v="&amp;quot;Monthly Status of Operating Income and Shipment by BU and Customer_Difference Between Monthly Actual Operating Income and  Monthly Operating Income Target&amp;quot;" u="1"/>
        <s v="&amp;quot;Vendor Performance Master_Buy and Sell Quantity&amp;quot;" u="1"/>
        <s v="&amp;quot;Material Catalog Price Analysis&amp;quot;" u="1"/>
        <s v="&amp;quot;YTD Rev_ and SHIPT by BU and CUS_Year to Date Actual Shipment&amp;quot;" u="1"/>
        <s v="&amp;quot;EBO Project Checkpoint History_EBO Business Model Viability&amp;quot;" u="1"/>
        <s v="&amp;quot;MLY Rev and SHIPT by PRD_Journal Create Month&amp;quot;" u="1"/>
        <s v="&amp;quot;YTD Rev and SHIPT by BU and CUS_Division Code&amp;quot;" u="1"/>
        <s v="&amp;quot;Status of Operating Income and Shipment in the Past Three Years by BU and Customer_Journal Create Year&amp;quot;" u="1"/>
        <s v="&amp;quot;PSG FCST Hit Rate Analysis_Outsourcing type&amp;quot;" u="1"/>
        <s v="&amp;quot;YTD Rev and SHIPT by BU and CUS_Diff Rate of YTD Act SHIPT and Boards Est SHIPT&amp;quot;" u="1"/>
        <s v="&amp;quot;MLY Rev_ and SHIPT by BU and CUS_Hit Rate of MTD Act_ Rev_ vs_ UTD Est_ Rev_&amp;quot;" u="1"/>
        <s v="&amp;quot;Employees Statistics_BG Code&amp;quot;" u="1"/>
        <s v="&amp;quot;Monthly Status of Operating Income and Shipment by Product_Monthly Estimated Operating Income&amp;quot;" u="1"/>
        <s v="&amp;quot;Diff Rate and Hit Rate Data of Rev and SHIPT_Customer Name&amp;quot;" u="1"/>
        <s v="&amp;quot;PSG Plant&amp;quot;" u="1"/>
        <s v="&amp;quot;MLY Rev and SHIPT Data of Yearly TRGT_Planned Year&amp;quot;" u="1"/>
        <s v="&amp;quot;PSG Forecast Version Comparison_Version Comparison Month&amp;quot;" u="1"/>
        <s v="&amp;quot;Material Marketing Price Analysis_YoY LEM CU&amp;quot;" u="1"/>
        <s v="&amp;quot;Boards Est MLY Rev and SHIPT Data_Product Category&amp;quot;" u="1"/>
        <s v="&amp;quot;MLY Rev and SHIPT by PRD_Division Code&amp;quot;" u="1"/>
        <s v="&amp;quot;Yearly Rev and SHIPT by PRD_Diff Rate of Yearly ActPred and TRGT Rev&amp;quot;" u="1"/>
        <s v="&amp;quot;MLY Rev and SHIPT by PRD&amp;quot;" u="1"/>
        <s v="&amp;quot;RFQ Detail of On going Project_Customer Name&amp;quot;" u="1"/>
        <s v="&amp;quot;Monthly Status of Operating Income and Shipment by BU and Customer_Difference Ratio Between Monthly Actual Operating Income and Monthly Boards Estimated Operating Income&amp;quot;" u="1"/>
        <s v="&amp;quot;Inventory Master_Currency&amp;quot;" u="1"/>
        <s v="&amp;quot;Investment MA Management_Subject Recognize Profit&amp;quot;" u="1"/>
        <s v="&amp;quot;YTD Rev and SHIPT by PRD_Product Category&amp;quot;" u="1"/>
        <s v="&amp;quot;Estimated Monthly Revenue Data by Customer&amp;quot;" u="1"/>
        <s v="&amp;quot;Year to Date Status of Operating Income and Shipment by BU and Customer_Year to Date Actual Shipment&amp;quot;" u="1"/>
        <s v="&amp;quot;Annual Investment Budget Master_Annual Investment Budget&amp;quot;" u="1"/>
        <s v="&amp;quot;Detailed product defect analysis_Product level&amp;quot;" u="1"/>
        <s v="&amp;quot;RFQ Hit Rate Status_Division Code&amp;quot;" u="1"/>
        <s v="&amp;quot;PSG Monthly Procurement Amount_IEC Part Number&amp;quot;" u="1"/>
        <s v="&amp;quot;PSG Forecast Versions Comparison Information_Monthly Forecast Quantity&amp;quot;" u="1"/>
        <s v="&amp;quot;PSG Forecast Versions Comparison Information_Forecast Type ID&amp;quot;" u="1"/>
        <s v="&amp;quot;MLY Rev_ and SHIPT by PRD_Hit Rate of MTD Act_ Rev_ vs_ MLY Rev_ TRGT&amp;quot;" u="1"/>
        <s v="&amp;quot;PSG FCST Hit Rate Analysis_Outliners_Customer Name&amp;quot;" u="1"/>
        <s v="&amp;quot;Investment Master_Subject Revenue&amp;quot;" u="1"/>
        <s v="&amp;quot;Actual Revenue Cost and Shipment Data_Product Series&amp;quot;" u="1"/>
        <s v="&amp;quot;MLY Rev_ and SHIPT by BU and CUS_Monthly Shipment of Yearly Target&amp;quot;" u="1"/>
        <s v="&amp;quot;Rev and SHIPT in Past Three Years by PRD_BU Code&amp;quot;" u="1"/>
        <s v="&amp;quot;Monthly Status of Operating Income and Shipment by Product_Hit Rate Between Month to Date Actual Shipment and Monthly Boards Estimated Shipment&amp;quot;" u="1"/>
        <s v="&amp;quot;MLY Rev_ and SHIPT by PRD_Month to Date Actual Shipment&amp;quot;" u="1"/>
        <s v="&amp;quot;MLY Rev and SHIPT by BU and CUS&amp;quot;" u="1"/>
        <s v="&amp;quot;Fill Rate by PartNo_IEC Part Number&amp;quot;" u="1"/>
        <s v="&amp;quot;Material Marketing Price Information&amp;quot;" u="1"/>
        <s v="&amp;quot;Diff_ Rate and Hit Rate Data of Rev_ and  SHIPT_Month of Calculation&amp;quot;" u="1"/>
        <s v="&amp;quot;Vendor Management_Plant Code&amp;quot;" u="1"/>
        <s v="&amp;quot;Year to Date Status of Operating Income and Shipment by BU and Customer&amp;quot;" u="1"/>
        <s v="&amp;quot;Actual Daily Revenue and Shipment Data_Product Category&amp;quot;" u="1"/>
        <s v="&amp;quot;Monthly Status of Operating Income and Shipment by BU and Customer_Month to Date Actual Operating Income&amp;quot;" u="1"/>
        <s v="&amp;quot;Vendor Performance Master_Supplier Final Score&amp;quot;" u="1"/>
        <s v="&amp;quot;Yearly Status of Operating Income and Shipment by Product_Yearly Boards Estimated Shipment&amp;quot;" u="1"/>
        <s v="&amp;quot;Material Catalog Price Infomation_Material Catalog YOY&amp;quot;" u="1"/>
        <s v="&amp;quot;RFQ Related Data_Product Life Cycle&amp;quot;" u="1"/>
        <s v="&amp;quot;Yearly Rev_ and SHIPT by BU and CUS_Diff_ of Yearly  Act_Pred_ and Boards Est_ Ship_&amp;quot;" u="1"/>
        <s v="&amp;quot;MLY Rev_ and SHIPT by PRD_Monthly Revenue of Yearly Target&amp;quot;" u="1"/>
        <s v="&amp;quot;PSG Product Series_Product Series&amp;quot;" u="1"/>
        <s v="&amp;quot;Yearly Rev_ and SHIPT by BU and CUS_Diff_ Rate of Yearly Act_Pred_ and TRGT SHIPT&amp;quot;" u="1"/>
        <s v="&amp;quot;Yearly Status of Operating Income and Shipment by BU and Customer_Division Name&amp;quot;" u="1"/>
        <s v="&amp;quot;Critical Parts Fulfillment Analysis_Component Type&amp;quot;" u="1"/>
        <s v="&amp;quot;EBO Project Revenue_EBO Revenue Month&amp;quot;" u="1"/>
        <s v="&amp;quot;YTD Rev_ and SHIPT by BU and CUS_Year to Date Boards Estimated Operating Income&amp;quot;" u="1"/>
        <s v="&amp;quot;Material Marketing Price Analysis_YoY LEM Tin&amp;quot;" u="1"/>
        <s v="&amp;quot;Monthly Status of Operating Income and Shipment by Product_Difference Ratio Between Monthly Actual Operating Income and Monthly Operating Income Target&amp;quot;" u="1"/>
        <s v="&amp;quot;Critical Parts Fulfillment Statistic_YTD Fill Rate Less Than Target PN List&amp;quot;" u="1"/>
        <s v="&amp;quot;MLY Rev and SHIPT by PRD_Diff of MLY Act Ship vs Yearly Target Ship&amp;quot;" u="1"/>
        <s v="&amp;quot;Actual Monthly Operating Income and Shipment Data&amp;quot;" u="1"/>
        <s v="&amp;quot;Purchasing Part Attribute_Purchasing Mode&amp;quot;" u="1"/>
        <s v="&amp;quot;Boards Estimated Monthly Operating Income and Shipment Data_Planned Year&amp;quot;" u="1"/>
        <s v="&amp;quot;Critical Parts Fulfillment Analysis_Accum LTA MOU Quantity&amp;quot;" u="1"/>
        <s v="&amp;quot;Estimated Monthly Revenue and Shipment Data_Up to date Monthly Estimated Revenue&amp;quot;" u="1"/>
        <s v="&amp;quot;Estimated Monthly Revenue and Shipment Data_Up-To-Date Monthly Estimated Revenue&amp;quot;" u="1"/>
        <s v="&amp;quot;EBO Project Management_EBO Development Duration&amp;quot;" u="1"/>
        <s v="&amp;quot;PSG Forecast Version Comparison_Monthly Forecast Quantity&amp;quot;" u="1"/>
        <s v="&amp;quot;Finance Master_Profit after Tax&amp;quot;" u="1"/>
        <s v="&amp;quot;Year to Date Status of Operating Income and Shipment by BU and Customer_Journal Create Year&amp;quot;" u="1"/>
        <s v="&amp;quot;Yearly Rev_ and SHIPT by BU and CUS_Diff_ Rate of Yearly Act_Pred_ and TRGT Ship_&amp;quot;" u="1"/>
        <s v="&amp;quot;Detailed product defect_Defect type code&amp;quot;" u="1"/>
        <s v="&amp;quot;Actual Revenue Cost and Shipment Data_Accumulative Product Series Revenue&amp;quot;" u="1"/>
        <s v="&amp;quot;Yearly Status of Operating Income and Shipment by BU and Customer_Difference Between Yearly Actual and Predict Shipment and Yearly Shipment Target&amp;quot;" u="1"/>
        <s v="&amp;quot;Material Marketing Price Infomation_MoM Iron&amp;quot;" u="1"/>
        <s v="&amp;quot;Yearly Rev_ and SHIPT by PRD_Diff_ of Yearly Act_Pred_ and Boards Est_ Ship_&amp;quot;" u="1"/>
        <s v="&amp;quot;MLY Rev_ and SHIPT by PRD_Diff_ Rate of MLY Act_ SHIPT vs_ Est_ SHIPT&amp;quot;" u="1"/>
        <s v="&amp;quot;Diff_ Rate and Hit Rate Data of Rev_ and SHIPT_Hit Rate of MTD Act_ Ship_ vs_ MLY Boards Est_ Ship_&amp;quot;" u="1"/>
        <s v="&amp;quot;Purchasing Mode and Amount Aistribution_Customer Name&amp;quot;" u="1"/>
        <s v="&amp;quot;Purchasing Mode and Amount Distribution_Customer Name&amp;quot;" u="1"/>
        <s v="&amp;quot;Vendor Management_Quality Score&amp;quot;" u="1"/>
        <s v="&amp;quot;EBO Funding Management_EBO Funding Remark&amp;quot;" u="1"/>
        <s v="&amp;quot;MLY Rev_ and SHIPT by PRD_Diff_ of MLY Act_ SHIPT vs_ BoardsEst_ SHIPT&amp;quot;" u="1"/>
        <s v="&amp;quot;Overview of Project Time Distribution_RFQ Status&amp;quot;" u="1"/>
        <s v="&amp;quot;Forecast Comparison Type&amp;quot;" u="1"/>
        <s v="&amp;quot;PSG FCST Management_BU Code&amp;quot;" u="1"/>
        <s v="&amp;quot;Vendor Performance Master_Delivery Score&amp;quot;" u="1"/>
        <s v="&amp;quot;Yearly Status of Operating Income and Shipment by Product_Difference Ratio Between Yearly Actual and Predict Shipment and Yearly Shipment Target&amp;quot;" u="1"/>
        <s v="&amp;quot;RFQ Shipment Target Data_Yearly Shipment Target&amp;quot;" u="1"/>
        <s v="&amp;quot;RFQ Detail of Lose Project_BU Code&amp;quot;" u="1"/>
        <s v="&amp;quot;Estimated Monthly Revenue and Shipment Data_Up to date Estimated Version Date&amp;quot;" u="1"/>
        <s v="&amp;quot;Monthly Status of Operating Income and Shipment by Product_Month to Date Actual  Shipment&amp;quot;" u="1"/>
        <s v="&amp;quot;Yearly Rev_ and SHIPT by BU and CUS_Yearly Actual and Predict Shipment&amp;quot;" u="1"/>
        <s v="&amp;quot;Diff Rate and Hit Rate Data of Rev and SHIPT_Diff of MLY Act Rev vs Boards Est Rev&amp;quot;" u="1"/>
        <s v="&amp;quot;Monthly Operating Income and Shipment Data of Yearly target_Monthly Operating Income of Yearly Target&amp;quot;" u="1"/>
        <s v="&amp;quot;Rev_ and SHIPT in Past Three Years by PRD_Version Date&amp;quot;" u="1"/>
        <s v="&amp;quot;Forecast Type_Forecast Type Name&amp;quot;" u="1"/>
        <s v="&amp;quot;Detailed product defect_Product Series&amp;quot;" u="1"/>
        <s v="&amp;quot;Investment MA Management_Management Type&amp;quot;" u="1"/>
        <s v="&amp;quot;EBO Project Revenue_EBO Project Number&amp;quot;" u="1"/>
        <s v="&amp;quot;Purchasing Mode and Amount Aistribution_GR Quantity&amp;quot;" u="1"/>
        <s v="&amp;quot;Material Marketing Price Infomation_PSG Cost Category&amp;quot;" u="1"/>
        <s v="&amp;quot;Important Types of Liability_Types of Liability&amp;quot;" u="1"/>
        <s v="&amp;quot;YTD Rev and SHIPT by BU and CUS_Year to Date Actual Shipment&amp;quot;" u="1"/>
        <s v="&amp;quot;Current Year Accumulated Rate of Return Analysis&amp;quot;" u="1"/>
        <s v="&amp;quot;Material Marketing Price Infomation_PSG Cost Catetory&amp;quot;" u="1"/>
        <s v="&amp;quot;Investment MA Management_Subject Revenue Contribution&amp;quot;" u="1"/>
        <s v="&amp;quot;PSG FCST Hit Rate Analysis_Division Code&amp;quot;" u="1"/>
        <s v="&amp;quot;MLY Rev_ and SHIPT by BU and CUS_Diff_ of MLY Act_ Rev_ vs_ Boards Est_ Rev_&amp;quot;" u="1"/>
        <s v="&amp;quot;Material Catalog Inference Amount&amp;quot;" u="1"/>
        <s v="&amp;quot;Purchasing Mode and Amount Distribution_GR Quantity&amp;quot;" u="1"/>
        <s v="&amp;quot;PSG BOD Shipping Target Management_Actual shipment&amp;quot;" u="1"/>
        <s v="&amp;quot;Actual Daily Revenue and Shipment Data_Customer Name&amp;quot;" u="1"/>
        <s v="&amp;quot;Diff_ Rate and Hit Rate Data of Rev_ and SHIPT_Year of Calculation&amp;quot;" u="1"/>
        <s v="&amp;quot;Critical Parts Fulfillment Statistic_LTA GR Quantity&amp;quot;" u="1"/>
        <s v="&amp;quot;Yearly Rev and SHIPT by PRD_Diff of Yearly ActPred and TRGT Rev&amp;quot;" u="1"/>
        <s v="&amp;quot;PSG Forecast Hit Rate Monitor_Product Category&amp;quot;" u="1"/>
        <s v="&amp;quot;Actual Monthly Operating Income and Shipment Data_Monthly Actual Operating Income&amp;quot;" u="1"/>
        <s v="&amp;quot;EBO Project Management_EBO Sponsor&amp;quot;" u="1"/>
        <s v="&amp;quot;Boards Estimated Monthly Operating Income and Shipment Data_Monthly Boards Estimated Operating Income&amp;quot;" u="1"/>
        <s v="&amp;quot;Material Marketing Price Infomation_Raw Cost Price&amp;quot;" u="1"/>
        <s v="&amp;quot;PSG FCST Management_Version Difference&amp;quot;" u="1"/>
        <s v="&amp;quot;Material Marketing Price Analysis_Raw Material Data Month&amp;quot;" u="1"/>
        <s v="&amp;quot;Yearly Rev_ and SHIPT by PRD_Yearly Operating Income Target&amp;quot;" u="1"/>
        <s v="&amp;quot;BU2 ASUS BS VS FCST_Product Series&amp;quot;" u="1"/>
        <s v="&amp;quot;Inventory Master_Customer Name&amp;quot;" u="1"/>
        <s v="&amp;quot;Diff_ Rate of Rev_ and SHIPT in Different Time Frame_Difference Between Yearly Shipment&amp;quot;" u="1"/>
        <s v="&amp;quot;EBO Project_EBO Sponsor&amp;quot;" u="1"/>
        <s v="&amp;quot;Critical Parts Fulfillment Analysis_AVL Name&amp;quot;" u="1"/>
        <s v="&amp;quot;YTD Rev and SHIPT by PRD_Diff Rate of YTD Act SHIPT and Boards Est SHIPT&amp;quot;" u="1"/>
        <s v="&amp;quot;Year to Date Status of Operating Income and Shipment by BU and Customer_Difference Ratio Between Year to Date Actual Shipment and Year to Date Boards Estimated Shipment&amp;quot;" u="1"/>
        <s v="&amp;quot;Yearly Rev_ and SHIPT by BU and CUS_Diff_ of Yearly Act_Pred_ and TRGT Ship_&amp;quot;" u="1"/>
        <s v="&amp;quot;RFQ Detail of On going Project_Estimated Product Family Revenue&amp;quot;" u="1"/>
        <s v="&amp;quot;Estimated Monthly Operating Income and Shipment Data_Planned Year&amp;quot;" u="1"/>
        <s v="&amp;quot;Purchasing Mode and Amount Aistribution_BU Code&amp;quot;" u="1"/>
        <s v="&amp;quot;Material Catalog Inference Amount_Material Catalog Inference Cost&amp;quot;" u="1"/>
        <s v="&amp;quot;Current Year Accumulated Rate of Return Analysis_Accounting Period&amp;quot;" u="1"/>
        <s v="&amp;quot;Vendor Management_Vendor Name&amp;quot;" u="1"/>
        <s v="&amp;quot;Purchasing Mode and Amount Aistribution_Component Type&amp;quot;" u="1"/>
        <s v="&amp;quot;Purchasing Mode and Amount Distribution_Component Type&amp;quot;" u="1"/>
        <s v="&amp;quot;Year to Date Status of Operating Income and Shipment by Product_Product Category&amp;quot;" u="1"/>
        <s v="&amp;quot;RFQ Detail of Award Project_BU Code&amp;quot;" u="1"/>
        <s v="&amp;quot;MLY Rev and SHIPT by PRD_Monthly Revenue of Yearly Target&amp;quot;" u="1"/>
        <s v="&amp;quot;Vendor Master_Vendor Name&amp;quot;" u="1"/>
        <s v="&amp;quot;Actual Daily Operating Income and Shipment Data&amp;quot;" u="1"/>
        <s v="&amp;quot;Material Marketing Price Information_Last Raw Cost Price&amp;quot;" u="1"/>
        <s v="&amp;quot;YTD Rev and SHIPT by BU and CUS_Customer Name&amp;quot;" u="1"/>
        <s v="&amp;quot;Yearly Rev_ and SHIPT by BU and CUS_Diff_ Rate of Yearly Act_Pred_ and TRGT Rev_&amp;quot;" u="1"/>
        <s v="&amp;quot;Material Marketing Price Information_Raw Material Data Month&amp;quot;" u="1"/>
        <s v="&amp;quot;EBO Project Phase History_EBO Project Number&amp;quot;" u="1"/>
        <s v="&amp;quot;Purchasing Mode and Amount Aistribution_Vendor Code&amp;quot;" u="1"/>
        <s v="&amp;quot;Actual Monthly Revenue and Shipment Data_BU Code&amp;quot;" u="1"/>
        <s v="&amp;quot;MLY Rev_ and SHIPT by BU and CUS_Diff_ Rate of MLY Act_ Rev_ vs_ MLY Rev_ TRGT&amp;quot;" u="1"/>
        <s v="&amp;quot;Overview of Project Time Distribution_Dvp Year&amp;quot;" u="1"/>
        <s v="&amp;quot;Monthly Status of Operating Income and Shipment by Product_Difference Ratio Between Monthly Actual Operating Income and Monthly Boards Estimated Operating Income&amp;quot;" u="1"/>
        <s v="&amp;quot;Actual Revenue and Shipment Data_Acc_ Series Net Profit Margin&amp;quot;" u="1"/>
        <s v="&amp;quot;Difference Rate and Hit Rate Data of Operating Income and  Shipment_Customer Name&amp;quot;" u="1"/>
        <s v="&amp;quot;Detailed product defect analysis_Site Name&amp;quot;" u="1"/>
        <s v="&amp;quot;Currency Conversion Rate Master&amp;quot;" u="1"/>
        <s v="&amp;quot;MLY Rev_ and SHIPT by PRD_Diff_ of MLY Act_ SHIPT vs_ Est_ SHIPT&amp;quot;" u="1"/>
        <s v="&amp;quot;Rev_ and SHIPT in Past Three Years by BU and CUS_Difference Ratio Between Yearly Shipment&amp;quot;" u="1"/>
        <s v="&amp;quot;MLY Rev_ and SHIPT by BU and CUS_Diff_ Rate of MLY Act_ SHIPT vs_ Est_ SHIPT&amp;quot;" u="1"/>
        <s v="&amp;quot;RFQ Related Data_RTM Start Date&amp;quot;" u="1"/>
        <s v="&amp;quot;Purchasing Mode and Amount Distribution_Vendor Code&amp;quot;" u="1"/>
        <s v="&amp;quot;Actual Revenue Cost and Shipment Data_Accumulative Series Net Profit Margin&amp;quot;" u="1"/>
        <s v="&amp;quot;EBO Project Revenue Forecast_EBO Project Name&amp;quot;" u="1"/>
        <s v="&amp;quot;EBO Project Revenue_EBO Revenue Year&amp;quot;" u="1"/>
        <s v="&amp;quot;Detailed product yield analysis_Defect quantity&amp;quot;" u="1"/>
        <s v="&amp;quot;Status of Operating Income and Shipment in the Past Three Years by Product_Yearly Actual Shipment&amp;quot;" u="1"/>
        <s v="&amp;quot;Product Series FCS Status_FCS Start Date&amp;quot;" u="1"/>
        <s v="&amp;quot;Difference Rate and Hit Rate Data of Operating Income and  Shipment_Difference Ratio Between Actual Operating Income and The Boards Estimated Operating Income&amp;quot;" u="1"/>
        <s v="&amp;quot;Overview of Project Time Distribution_Division Code&amp;quot;" u="1"/>
        <s v="&amp;quot;CCC Analysis Comparison between Entrepreneurs and BGs_BG Code&amp;quot;" u="1"/>
        <s v="&amp;quot;Boards Est MLY Rev and SHIPT Data_Monthly Boards Estimated Revenue&amp;quot;" u="1"/>
        <s v="&amp;quot;Material Marketing Price Infomation_MoM LEM Tin&amp;quot;" u="1"/>
        <s v="&amp;quot;Actual Revenue Cost and Shipment Data_Accumulative Product Series Shipping Volume&amp;quot;" u="1"/>
        <s v="&amp;quot;PSG Monthly Procurement Amount_Material Group&amp;quot;" u="1"/>
        <s v="&amp;quot;Rev and SHIPT in Past Three Years by PRD_Yearly Actual Revenue&amp;quot;" u="1"/>
        <s v="&amp;quot;Actual Monthly Operating Income and Shipment Data_Diff_ Rate of Act_ SHIPT vs_ Shipping TRGT&amp;quot;" u="1"/>
        <s v="&amp;quot;PSG Forecast Version Comparison_FCST Version&amp;quot;" u="1"/>
        <s v="&amp;quot;Investment Master_Cumulative Investment Amount&amp;quot;" u="1"/>
        <s v="&amp;quot;Year to Date Status of Operating Income and Shipment by Product_Difference Between Year to Date Actual Shipment and  Year to Date Shipment Target&amp;quot;" u="1"/>
        <s v="&amp;quot;CQ MP shipment analysis_CQ MP shipment&amp;quot;" u="1"/>
        <s v="&amp;quot;Operating Revenue Per Capita and Operating Income Per Capita Analysis Comparison between BGs_Accounting Period&amp;quot;" u="1"/>
        <s v="&amp;quot;PSG FCST Hit Rate Analysis_In accurated Area&amp;quot;" u="1"/>
        <s v="&amp;quot;Investment Subject Allocation Master_Investment possibility&amp;quot;" u="1"/>
        <s v="&amp;quot;Vendor Management_Material Group&amp;quot;" u="1"/>
        <s v="&amp;quot;Investment Master_Subject Recognize Profit Achieve Rate&amp;quot;" u="1"/>
        <s v="&amp;quot;Inventory Master_Stock Area&amp;quot;" u="1"/>
        <s v="&amp;quot;Purchasing Mode and Amount Distribution_GR Monthly Date&amp;quot;" u="1"/>
        <s v="&amp;quot;Diff Rate and Hit Rate Data of Rev and SHIPT_Hit Rate of MTD Act Ship vs UTD Est Ship&amp;quot;" u="1"/>
        <s v="&amp;quot;Critical Parts Fulfillment Analysis_Part Category&amp;quot;" u="1"/>
        <s v="&amp;quot;EBO Project Revenue_EBO Project Actual Gross Profit&amp;quot;" u="1"/>
        <s v="&amp;quot;Estimated Monthly Revenue and Shipment Data_Up to date Monthly Estimated Shipment&amp;quot;" u="1"/>
        <s v="&amp;quot;Estimated Monthly Revenue and Shipment Data_Up-To-Date Monthly Estimated Shipment&amp;quot;" u="1"/>
        <s v="&amp;quot;Actual Monthly Operating Income and Shipment Data_Monthly Actual Shipment&amp;quot;" u="1"/>
        <s v="&amp;quot;Detailed product defect_Customer Name&amp;quot;" u="1"/>
        <s v="&amp;quot;RFQ Detail of Award Project_Estimated Product Family Revenue&amp;quot;" u="1"/>
        <s v="&amp;quot;MLY Rev_ and SHIPT by PRD_Month to Date Actual Operating Income&amp;quot;" u="1"/>
        <s v="&amp;quot;MLY Rev and SHIPT by PRD_ &amp;quot;" u="1"/>
        <s v="&amp;quot;PSG Product Family_BU Code&amp;quot;" u="1"/>
        <s v="&amp;quot;Status of Operating Income and Shipment in the Past Three Years by Product_Customer Name&amp;quot;" u="1"/>
        <s v="&amp;quot;PSG Forecast Versions Comparison_Division Name&amp;quot;" u="1"/>
        <s v="&amp;quot;Overall product yield_Product Category&amp;quot;" u="1"/>
        <s v="&amp;quot;Boards Est_ MLY Rev_ and SHIPT Data_Monthly Boards Estimated Revenue&amp;quot;" u="1"/>
        <s v="&amp;quot;Defect target by defect type mapping_Defect type target&amp;quot;" u="1"/>
        <s v="&amp;quot;Monthly Status of Operating Income and Shipment by Product_Difference Ratio Between Monthly Actual Operating Income and Monthly Estimated Operating Income&amp;quot;" u="1"/>
        <s v="&amp;quot;RFQ Shipment Target Data_RFQ Hit Rate&amp;quot;" u="1"/>
        <s v="&amp;quot;Difference Rate and Hit Rate Data of Operating Income and  Shipment_Difference Between Actual Operating Income and Operating Income Target&amp;quot;" u="1"/>
        <s v="&amp;quot;Diff_ Rate of Rev_ and SHIPT in Different Time Frame_Base Year of Calculation&amp;quot;" u="1"/>
        <s v="&amp;quot;Finance Master_Average Accounts Payable Amount&amp;quot;" u="1"/>
        <s v="&amp;quot;PSG Monthly Procurement Amount_GR Date&amp;quot;" u="1"/>
        <s v="&amp;quot;Material Marketing Price Analysis_MoM PC&amp;quot;" u="1"/>
        <s v="&amp;quot;Material Marketing Price Infomation_PSG Part Category&amp;quot;" u="1"/>
        <s v="&amp;quot;Yearly Rev and SHIPT by BU and CUS_Diff Rate of Yearly ActPred and TRGT Rev&amp;quot;" u="1"/>
        <s v="&amp;quot;Rev_ and SHIPT in Past Three Years by PRD_BU Code&amp;quot;" u="1"/>
        <s v="&amp;quot;Boards Est_ MLY Rev_ and SHIPT Data_Product Category&amp;quot;" u="1"/>
        <s v="&amp;quot;Material Marketing Price Infomation_PSG Part Catetory&amp;quot;" u="1"/>
        <s v="&amp;quot;Forecast Comparison Type_Version 1 Forecast Comparison Type Name&amp;quot;" u="1"/>
        <s v="&amp;quot;Forecast Comparison Type_Version 2 Forecast Comparison Type Name&amp;quot;" u="1"/>
        <s v="&amp;quot;MLY Rev and SHIPT by BU and CUS_Monthly Actual Shipment&amp;quot;" u="1"/>
        <s v="&amp;quot;Rev and SHIPT in Past Three Years by PRD_Difference Between Yearly Revenue&amp;quot;" u="1"/>
        <s v="&amp;quot;Overall product yield_BU Code&amp;quot;" u="1"/>
        <s v="&amp;quot;MLY Rev_ and SHIPT by PRD_Monthly Shipment of Yearly Target&amp;quot;" u="1"/>
        <s v="&amp;quot;YTD Rev_ and SHIPT by PRD_Year to Date Actual Operating Income&amp;quot;" u="1"/>
        <s v="&amp;quot;MLY Rev_ and SHIPT by BU and CUS_Diff_ Rate of MLY Act_ Ship_ vs_ Boards Est_ Ship_&amp;quot;" u="1"/>
        <s v="&amp;quot;Material Catalog Price Analysis_Sub Material Catalog&amp;quot;" u="1"/>
        <s v="&amp;quot;RFQ Detail of On going Project_Product Series&amp;quot;" u="1"/>
        <s v="&amp;quot;Defect target by defect type mapping_Product Category&amp;quot;" u="1"/>
        <s v="&amp;quot;EBO Project_EBO Project Registration Date&amp;quot;" u="1"/>
        <s v="&amp;quot;PSG Business Unit_BU Name&amp;quot;" u="1"/>
        <s v="&amp;quot;Data on the Difference Rate of Revenue and Shipment in Different Time Intervals_Division Name&amp;quot;" u="1"/>
        <s v="&amp;quot;Detailed product yield_Not repaired quantity&amp;quot;" u="1"/>
        <s v="&amp;quot;PSG Monthly Procurement Amount_GR Quantity&amp;quot;" u="1"/>
        <s v="&amp;quot;Detailed product defect analysis_Product Category&amp;quot;" u="1"/>
        <s v="&amp;quot;RFQ Detail of Lose Project_Customer Name&amp;quot;" u="1"/>
        <s v="&amp;quot;RFQ Hit Rate Data_Product Horizon&amp;quot;" u="1"/>
        <s v="&amp;quot;PSG Division_BU Code&amp;quot;" u="1"/>
        <s v="&amp;quot;YTD Rev and SHIPT by BU and CUS_Year to Date Shipment Target&amp;quot;" u="1"/>
        <s v="&amp;quot;RFQ Related Data_Product Series&amp;quot;" u="1"/>
        <s v="&amp;quot;PSG Forecast Versions Comparison Information_Version Difference&amp;quot;" u="1"/>
        <s v="&amp;quot;YTD Rev_ and SHIPT by PRD_Customer Name&amp;quot;" u="1"/>
        <s v="&amp;quot;Material Marketing Price Infomation_QoQ LEM CU&amp;quot;" u="1"/>
        <s v="&amp;quot;Sole Source List_IEC Part Number&amp;quot;" u="1"/>
        <s v="&amp;quot;Material Marketing Price Infomation_Last Year Raw Cost Price&amp;quot;" u="1"/>
        <s v="&amp;quot;Year to Date Status of Operating Income and Shipment by Product_Customer Name&amp;quot;" u="1"/>
        <s v="&amp;quot;Yield rate target by inspection station mapping_Inspection station code&amp;quot;" u="1"/>
        <s v="&amp;quot;YTD Rev and SHIPT by PRD_Year to Date Boards Estimated Shipment&amp;quot;" u="1"/>
        <s v="&amp;quot;MLY Rev_ and SHIPT Data of Yearly TRGT_Division Name&amp;quot;" u="1"/>
        <s v="&amp;quot;Yearly Rev_ and SHIPT by PRD_Division Name&amp;quot;" u="1"/>
        <s v="&amp;quot;Yearly Rev_ and SHIPT by BU and CUS_Diff_ Rate of Yearly Act_Pred_ and Boards Est_ SHIPT&amp;quot;" u="1"/>
        <s v="&amp;quot;Purchasing Mode and Amount Aistribution_GR Mothly Date&amp;quot;" u="1"/>
        <s v="&amp;quot;Purchasing Mode and Amount Distribution_GR Mothly Date&amp;quot;" u="1"/>
        <s v="&amp;quot;YTD Rev_ and SHIPT by BU and CUS_Year to Date Actual Revenue&amp;quot;" u="1"/>
        <s v="&amp;quot;Material Catalog Price Infomation_Raw Material Data Month&amp;quot;" u="1"/>
        <s v="&amp;quot;Critical Parts Fulfillment Analysis_Accum LTA  GR Quantity&amp;quot;" u="1"/>
        <s v="&amp;quot;Data on the Difference Rate of Revenue and Shipment in Different Time Intervals_Difference Ratio Between Yearly Shipment&amp;quot;" u="1"/>
        <s v="&amp;quot;Yearly Rev_ and SHIPT by BU and CUS_Diff_ Rate of Yearly Act_Pred_ and Boards Est_ Ship_&amp;quot;" u="1"/>
        <s v="&amp;quot;Material Marketing Price Infomation_Raw Cost Ratio&amp;quot;" u="1"/>
        <s v="&amp;quot;Diff_ Rate and Hit Rate Data of Rev_ and  SHIPT_Diff_ of Act_ SHIPT vs_Shipping TRGT&amp;quot;" u="1"/>
        <s v="&amp;quot;RFQ Hit Rate Data_Division Name&amp;quot;" u="1"/>
        <s v="&amp;quot;RFQ Related Data_Reason Code of Lose&amp;quot;" u="1"/>
        <s v="&amp;quot;Diff_ Rate and Hit Rate Data of Rev_ and  SHIPT_Hit Rate of Act_ Rev_ vs_Boards Est_ Rev_&amp;quot;" u="1"/>
        <s v="&amp;quot;RFQ Hit Rate Status_Product Series&amp;quot;" u="1"/>
        <s v="&amp;quot;YTD Rev_ and SHIPT by PRD_Diff_ of YTD Act_ Rev_ and YTD Boards Est_ Rev_&amp;quot;" u="1"/>
        <s v="&amp;quot;Detailed product defect_Defect rate by defect type&amp;quot;" u="1"/>
        <s v="&amp;quot;MLY Rev_ and SHIPT by BU and CUS_Diff_ of MLY Act_ Rev_ vs_ MLY Est_ Rev_&amp;quot;" u="1"/>
        <s v="&amp;quot;Overall product yield analysis_Overall system defect quantity&amp;quot;" u="1"/>
        <s v="&amp;quot;Business Operation and DOI Overview_Customer Name&amp;quot;" u="1"/>
        <s v="&amp;quot;Critical Parts Fulfillment Statistic_Overall product yield&amp;quot;" u="1"/>
        <s v="&amp;quot;RFQ Detail of Award Project_Division Code&amp;quot;" u="1"/>
        <s v="&amp;quot;Yearly Rev_ and SHIPT by PRD_Diff_ of Yearly  Act_Pred_ and Boards Est_ Rev_&amp;quot;" u="1"/>
        <s v="&amp;quot;MLY Rev and SHIPT by BU and CUS_Diff Rate of MLY Act Ship vs Boards Est Ship&amp;quot;" u="1"/>
        <s v="&amp;quot;Material Marketing Price Infomation_MoM PC&amp;quot;" u="1"/>
        <s v="&amp;quot;MLY Rev_ and SHIPT by PRD_Up to date Monthly Estimated Shipment&amp;quot;" u="1"/>
        <s v="&amp;quot;MLY Rev_ and SHIPT by PRD_Up-To-Date Monthly Estimated Shipment&amp;quot;" u="1"/>
        <s v="&amp;quot;Status of Operating Income and Shipment in the Past Three Years by Product&amp;quot;" u="1"/>
        <s v="&amp;quot;PSG FCST Management_Regional Demand Plan&amp;quot;" u="1"/>
        <s v="&amp;quot;Actual Daily Operating Income and Shipment Data_Product Category&amp;quot;" u="1"/>
        <s v="&amp;quot;Diff_ Rate and Hit Rate Data of Rev_ and SHIPT_Diff_ of MLY Act_ Rev_ vs_ Yearly Target Rev_&amp;quot;" u="1"/>
        <s v="&amp;quot;Yearly SHIPT TRGT Data&amp;quot;" u="1"/>
        <s v="&amp;quot;Actual Daily Revenue and Shipment Data_BU Code&amp;quot;" u="1"/>
        <s v="&amp;quot;Business Operation and DOI Overview_Stock Area_PSG Inventory Amount&amp;quot;" u="1"/>
        <s v="&amp;quot;Boards Est_ MLY Rev_ and SHIPT Data_Division Code&amp;quot;" u="1"/>
        <s v="&amp;quot;Rate of Return Analysis_ROE&amp;quot;" u="1"/>
        <s v="&amp;quot;Overall product yield alert_Product yield alert date &amp;quot;" u="1"/>
        <s v="&amp;quot;Finance Master_Long-term Debts Amount&amp;quot;" u="1"/>
        <s v="&amp;quot;PSG Monthly Procurement Amount_Vendor Name&amp;quot;" u="1"/>
        <s v="&amp;quot;DOI Master_Currency&amp;quot;" u="1"/>
        <s v="&amp;quot;Product Series FCS Status_Series Status&amp;quot;" u="1"/>
        <s v="&amp;quot;PSG Forecast Version Comparison_Outsourcing type&amp;quot;" u="1"/>
        <s v="&amp;quot;Diff_ Rate and Hit Rate Data of Rev_ and  SHIPT_BU Code&amp;quot;" u="1"/>
        <s v="&amp;quot;Difference Rate and Hit Rate Data of Operating Income and  Shipment_Difference Ratio Between Actual Shipment and Estimated Shipment&amp;quot;" u="1"/>
        <s v="&amp;quot;Material Catalog Price Information&amp;quot;" u="1"/>
        <s v="&amp;quot;Business Operation and DOI Overview_Period Closing Date&amp;quot;" u="1"/>
        <s v="&amp;quot;Actual Daily Operating Income and Shipment Data_BU Code&amp;quot;" u="1"/>
        <s v="&amp;quot;Monthly Status of Operating Income and Shipment by BU and Customer_Hit Rate Between Month to Date Actual Shipment and Monthly Shipment Target&amp;quot;" u="1"/>
        <s v="&amp;quot;Detailed product yield analysis_Customer Name&amp;quot;" u="1"/>
        <s v="&amp;quot;Operating Revenue Per Capita and Operating Income Per Capita Analysis_Accounting Period&amp;quot;" u="1"/>
        <s v="&amp;quot;Major Stage Material Catalog DM_Series List&amp;quot;" u="1"/>
        <s v="&amp;quot;Actual Revenue and Shipment Data_Product Series&amp;quot;" u="1"/>
        <s v="&amp;quot;Employees Statistics_Financial Report Closing Date&amp;quot;" u="1"/>
        <s v="&amp;quot;EBO Project Checkpoint History_EBO Project Checkpoint Check Date&amp;quot;" u="1"/>
        <s v="&amp;quot;Boards Est MLY Rev and SHIPT Data&amp;quot;" u="1"/>
        <s v="&amp;quot;YTD Rev_ and SHIPT by BU and CUS_Diff_ of YTD Act_ SHIPT and  YTD Shipping TRGT&amp;quot;" u="1"/>
        <s v="&amp;quot;Detailed product yield_BU Code&amp;quot;" u="1"/>
        <s v="&amp;quot;Overview of Project Time Distribution_Project Stage&amp;quot;" u="1"/>
        <s v="&amp;quot;Material Marketing Price Information_Raw Cost Price&amp;quot;" u="1"/>
        <s v="&amp;quot;MLY Rev and SHIPT Data of Yearly TRGT&amp;quot;" u="1"/>
        <s v="&amp;quot;Critical Parts Fulfillment Statistic_Vendor Name&amp;quot;" u="1"/>
        <s v="&amp;quot;Overall product yield alert_Site Name&amp;quot;" u="1"/>
        <s v="&amp;quot;Vendor Management_Sole Source Quantity&amp;quot;" u="1"/>
        <s v="&amp;quot;Critical Parts Fulfillment Analysis_Vendor Name&amp;quot;" u="1"/>
        <s v="&amp;quot;PSG Forecast Versions Comparison_Version Comparison Month&amp;quot;" u="1"/>
        <s v="&amp;quot;Actual Revenue Cost and Shipment Data_Acc_ Shipping Quantity&amp;quot;" u="1"/>
        <s v="&amp;quot;Finance Master Labor_Entrepreneur Chinese Name&amp;quot;" u="1"/>
        <s v="&amp;quot;Fill Rate by Vendor_Vendor Fulfillment Date&amp;quot;" u="1"/>
        <s v="&amp;quot;MLY Rev_ and SHIPT by PRD_Diff_ of MLY Act_ Rev_ vs_ MLY Est_ Rev_&amp;quot;" u="1"/>
        <s v="&amp;quot;Rev_ and SHIPT in Past Three Years by PRD_Difference Between Yearly Shipment&amp;quot;" u="1"/>
        <s v="&amp;quot;MLY Rev_ and SHIPT by BU and CUS_Diff_ of MLY Act_ Rev_ vs_ Yearly Target Rev_&amp;quot;" u="1"/>
        <s v="&amp;quot;Finance Master_DOI&amp;quot;" u="1"/>
        <s v="&amp;quot;Actual Revenue Cost and Shipment Data_Acc_ Series Net Profit&amp;quot;" u="1"/>
        <s v="&amp;quot;Diff_ Rate and Hit Rate Data of Rev_ and  SHIPT_Diff_ of MLY Act_ Ship_ vs_ Yearly Target Ship_&amp;quot;" u="1"/>
        <s v="&amp;quot;Yearly Rev and SHIPT by PRD_Yearly Shipment Target&amp;quot;" u="1"/>
        <s v="&amp;quot;Vendor Master_Quality Score&amp;quot;" u="1"/>
        <s v="&amp;quot;Actual Revenue Cost and Shipment Data_Accumulative Materials Cost &amp;quot;" u="1"/>
        <s v="&amp;quot;Rev and SHIPT in Past Three Years by PRD_Difference Between Yearly Shipment&amp;quot;" u="1"/>
        <s v="&amp;quot;Part Series&amp;quot;" u="1"/>
        <s v="&amp;quot;RFQ Hit Rate Data_Estimated Monthly Amortized Sales Quantity&amp;quot;" u="1"/>
        <s v="&amp;quot;Estimated Monthly Operating Income and Shipment Data_Product Category&amp;quot;" u="1"/>
        <s v="&amp;quot;Actual Revenue and Shipment Data_Accumulative Product Series Revenue&amp;quot;" u="1"/>
        <s v="&amp;quot;Important Types of Assets_Amount of Assets&amp;quot;" u="1"/>
        <s v="&amp;quot;Overall product yield&amp;quot;" u="1"/>
        <s v="&amp;quot;EBO Milestones_EBO Project Number&amp;quot;" u="1"/>
        <s v="&amp;quot;Rev and SHIPT in Past Three Years by BU and CUS&amp;quot;" u="1"/>
        <s v="&amp;quot;EBO Funding Management&amp;quot;" u="1"/>
        <s v="&amp;quot;Monthly Operating Income and Shipment Data of Yearly target_Customer Name&amp;quot;" u="1"/>
        <s v="&amp;quot;MLY Rev_ and SHIPT Data of Yearly TRGT_Monthly Operating Income of Yearly Target&amp;quot;" u="1"/>
        <s v="&amp;quot;DOI Master_Period Closing Date&amp;quot;" u="1"/>
        <s v="&amp;quot;RFQ Detail of Award Project_Customer Name&amp;quot;" u="1"/>
        <s v="&amp;quot;Major Stage Material Catalog DM_Open Purchase Order Quantity&amp;quot;" u="1"/>
        <s v="&amp;quot;YTD Rev_ and SHIPT by BU and CUS_Customer Name&amp;quot;" u="1"/>
        <s v="&amp;quot;RFQ Detail of Award Project_Accumulative Series Net Profit Margin&amp;quot;" u="1"/>
        <s v="&amp;quot;Monthly Status of Operating Income and Shipment by Product_Monthly Estimated Shipment&amp;quot;" u="1"/>
        <s v="&amp;quot;Vendor Master_GTK Quantity&amp;quot;" u="1"/>
        <s v="&amp;quot;MLY Rev_ and SHIPT by BU and CUS_Diff_ of MLY Act_ Ship_ vs_ Yearly Target Ship_&amp;quot;" u="1"/>
        <s v="&amp;quot;Material Catalog Price Information_Sub Material Catalog YOY&amp;quot;" u="1"/>
        <s v="&amp;quot;STD BU2 ASUS BS VS FCST_Monthly BS Supply Quantity&amp;quot;" u="1"/>
        <s v="&amp;quot;YTD Rev_ and SHIPT by PRD_Diff_ of YTD Act_ SHIPT and Boards Est_ SHIPT&amp;quot;" u="1"/>
        <s v="&amp;quot;Year to Date Status of Operating Income and Shipment by Product&amp;quot;" u="1"/>
        <s v="&amp;quot;Finance Master_Accounts Receivables Turnover Ratio&amp;quot;" u="1"/>
        <s v="&amp;quot;Monthly Status of Operating Income and Shipment by Product_Difference Between Monthly Actual Operating Income and Monthly Boards Estimated Operating Income&amp;quot;" u="1"/>
        <s v="&amp;quot;PSG Product Family_Customer Name&amp;quot;" u="1"/>
        <s v="&amp;quot;Critical Parts Fulfillment Statistic_Vendor A Fulfillment Performance&amp;quot;" u="1"/>
        <s v="&amp;quot;YTD Rev_ and SHIPT by BU and CUS_Year to Date Operating Income Target&amp;quot;" u="1"/>
        <s v="&amp;quot;Overview of Project Time Distribution&amp;quot;" u="1"/>
        <s v="&amp;quot;RFQ Related Data&amp;quot;" u="1"/>
        <s v="&amp;quot;PSG Monthly Procurement Amount_Class Code Category&amp;quot;" u="1"/>
        <s v="&amp;quot;Diff Rate and Hit Rate Data of Rev and SHIPT_Diff Rate of MLY Act Rev vs Boards Est Rev&amp;quot;" u="1"/>
        <s v="&amp;quot;Vendor Management_Cost Score&amp;quot;" u="1"/>
        <s v="&amp;quot;YTD Rev_ and SHIPT by PRD_Product Category&amp;quot;" u="1"/>
        <s v="&amp;quot;MLY Rev and SHIPT by PRD_Boards Estimated Version Date&amp;quot;" u="1"/>
        <s v="&amp;quot;Yearly Rev and SHIPT by PRD_Yearly Boards Estimated Revenue&amp;quot;" u="1"/>
        <s v="&amp;quot;Yearly Status of Operating Income and Shipment by BU and Customer_Difference Between Yearly Actual and Predict Shipment and Yearly Boards Estimated Shipment&amp;quot;" u="1"/>
        <s v="&amp;quot;Investment Budget Control_Annual Investment Budget Balance Ratio&amp;quot;" u="1"/>
        <s v="&amp;quot;Operating Revenue Per Capita and Operating Income Per Capita Analysis Comparison between BGs_Financial Report Closing Date&amp;quot;" u="1"/>
        <s v="&amp;quot;Actual Monthly Revenue and Shipment Data_Latest Closing Month&amp;quot;" u="1"/>
        <s v="&amp;quot;Vendor Management_Component Type&amp;quot;" u="1"/>
        <s v="&amp;quot;Year to Date Status of Operating Income and Shipment by Product_Difference Ratio Between Year to Date Actual Shipment and Year to Date Boards Estimated Shipment&amp;quot;" u="1"/>
        <s v="&amp;quot;MLY Rev and SHIPT Data of Yearly TRGT_Customer Name&amp;quot;" u="1"/>
        <s v="&amp;quot;Boards Estimated Monthly Operating Income and Shipment Data_Customer Name&amp;quot;" u="1"/>
        <s v="&amp;quot;Yearly Status of Operating Income and Shipment by Product_Difference Ratio Between Yearly Actual and Predict Operating Income and Yearly Boards Estimated Operating Income&amp;quot;" u="1"/>
        <s v="&amp;quot;MLY Rev_ and SHIPT by BU and CUS_Monthly Operating Income of Yearly Target&amp;quot;" u="1"/>
        <s v="&amp;quot;Critical Parts Fulfillment Statistic_The Top Five Vendor with the Worst Order Fill Rate&amp;quot;" u="1"/>
        <s v="&amp;quot;YTD Rev_ and SHIPT by BU and CUS_Division Code&amp;quot;" u="1"/>
        <s v="&amp;quot;EBO Project Revenue Forecast_EBO Project Estimate Revenue&amp;quot;" u="1"/>
        <s v="&amp;quot;CCC Analysis Comparison between Entrepreneurs and BGs_AP Days&amp;quot;" u="1"/>
        <s v="&amp;quot;EBO Project Funding History_Funding Check Date&amp;quot;" u="1"/>
        <s v="&amp;quot;Rev_ and SHIPT in Past Three Years by PRD_Division Code&amp;quot;" u="1"/>
        <s v="&amp;quot;Overview of Project Time Distribution_Product Family&amp;quot;" u="1"/>
        <s v="&amp;quot;Purchasing Part Attribute_Class Code&amp;quot;" u="1"/>
        <s v="&amp;quot;Diff_ Rate and Hit Rate Data of Rev_ and  SHIPT_Division Name&amp;quot;" u="1"/>
        <s v="&amp;quot;EBO Project Revenue_EBO Project Actual Revenue&amp;quot;" u="1"/>
        <s v="&amp;quot;MLY Rev and SHIPT by BU and CUS_Diff of MLY Act Ship vs Boards Est Ship&amp;quot;" u="1"/>
        <s v="&amp;quot;PSG FCST Hit Rate Analysis_Outliners&amp;quot;" u="1"/>
        <s v="&amp;quot;Yearly Rev_ and SHIPT by PRD_Yearly Actual and Predict Operating Income&amp;quot;" u="1"/>
        <s v="&amp;quot;Yearly Rev and SHIPT by BU and CUS_Diff of Yearly ActPred and TRGT Rev&amp;quot;" u="1"/>
        <s v="&amp;quot;Detailed product yield analysis_BU Code&amp;quot;" u="1"/>
        <s v="&amp;quot;Yearly Status of Operating Income and Shipment by Product_Difference Between Yearly Actual and Predict Shipment and Yearly Boards Estimated Shipment&amp;quot;" u="1"/>
        <s v="&amp;quot;Critical Parts Fulfillment Analysis&amp;quot;" u="1"/>
        <s v="&amp;quot;Yield rate target by inspection station mapping_Weekly product yield report&amp;quot;" u="1"/>
        <s v="&amp;quot;Finance Master Labor_Accounting Period&amp;quot;" u="1"/>
        <s v="&amp;quot;PSG FCST Hit Rate Information_Division Code&amp;quot;" u="1"/>
        <s v="&amp;quot;Fill Rate by Vendor_Vendor Code&amp;quot;" u="1"/>
        <s v="&amp;quot;Estimated Monthly Revenue and Shipment Data_BU Code&amp;quot;" u="1"/>
        <s v="&amp;quot;Finance Master Labor_Types of Labor Name&amp;quot;" u="1"/>
        <s v="&amp;quot;Monthly Status of Operating Income and Shipment by BU and Customer_Difference Ratio Between Monthly Actual Shipment and Monthly Boards Estimated Shipment&amp;quot;" u="1"/>
        <s v="&amp;quot;Overall product yield target_Product yield rate target&amp;quot;" u="1"/>
        <s v="&amp;quot;Yearly Status of Operating Income and Shipment by Product_Difference Between Yearly Actual and Predict Operating Income and Operating Income Target&amp;quot;" u="1"/>
        <s v="&amp;quot;Vendor Management_GTK Quantity&amp;quot;" u="1"/>
        <s v="&amp;quot;Purchasing Mode and Amount Aistribution_Purchase Amount&amp;quot;" u="1"/>
        <s v="&amp;quot;Purchasing Mode and Amount Distribution_Purchase Amount&amp;quot;" u="1"/>
        <s v="&amp;quot;Diff Rate and Hit Rate Data of Rev and SHIPT_Hit Rate of MTD Act Rev vs UTD Est Rev&amp;quot;" u="1"/>
        <s v="&amp;quot;MLY Rev_ and SHIPT Data of Yearly TRGT_BU Code&amp;quot;" u="1"/>
        <s v="&amp;quot;Detailed product yield analysis_Inspection station code&amp;quot;" u="1"/>
        <s v="&amp;quot;In Accurated area_Hit Rate Bottom Upper Limit&amp;quot;" u="1"/>
        <s v="&amp;quot;Year to Date Status of Operating Income and Shipment by Product_Year to Date Boards Estimated Operating Income&amp;quot;" u="1"/>
        <s v="&amp;quot;Difference Rate and Hit Rate Data of Operating Income and  Shipment_Month of Calculation&amp;quot;" u="1"/>
        <s v="&amp;quot;Detailed product yield_First pass yield rate by inspection station&amp;quot;" u="1"/>
        <s v="&amp;quot;Data on the Difference Rate of Revenue and Shipment in Different Time Intervals_Difference Ratio Between  Yearly Operating Income&amp;quot;" u="1"/>
        <s v="&amp;quot;Part Series_Plant Code&amp;quot;" u="1"/>
        <s v="&amp;quot;RFQ Related Data_RFQ Status&amp;quot;" u="1"/>
        <s v="&amp;quot;Yearly Rev_ and SHIPT by BU and CUS_Diff_ Rate of Yearly  Act_Pred_ and Boards Est_ Rev_&amp;quot;" u="1"/>
        <s v="&amp;quot;Important Types of Assets_Accounting Period&amp;quot;" u="1"/>
        <s v="&amp;quot;PSG FCST Hit Rate Information_In accurated Area&amp;quot;" u="1"/>
        <s v="&amp;quot;EBO Project Management_EBO Technology Readiness&amp;quot;" u="1"/>
        <s v="&amp;quot;Purchasing Part Attribute_Class Code Category&amp;quot;" u="1"/>
        <s v="&amp;quot;Year to Date Status of Operating Income and Shipment by BU and Customer_Year to Date Operating Income Target&amp;quot;" u="1"/>
        <s v="&amp;quot;Actual Monthly Revenue and Shipment Data_Diff_ Rate of Act_ Rev_ vs_ Rev_ TRGT&amp;quot;" u="1"/>
        <s v="&amp;quot;EBO Project_EBO Project Number&amp;quot;" u="1"/>
        <s v="&amp;quot;Yearly Rev_ and SHIPT by PRD_Diff_ of Yearly Act_Pred_ and TRGT SHIPT&amp;quot;" u="1"/>
        <s v="&amp;quot;Yearly Rev_ and SHIPT by BU and CUS_Yearly Boards Estimated Operating Income&amp;quot;" u="1"/>
        <s v="&amp;quot;Yearly Rev_ and SHIPT by PRD_Diff_ of Yearly Act_Pred_ and TRGT Ship_&amp;quot;" u="1"/>
        <s v="&amp;quot;MLY Rev and SHIPT by PRD_Up to date Monthly Estimated Revenue&amp;quot;" u="1"/>
        <s v="&amp;quot;MLY Rev_ and SHIPT by BU and CUS_Monthly Actual Operating Income&amp;quot;" u="1"/>
        <s v="&amp;quot;Diff_ Rate and Hit Rate Data of Rev_ and  SHIPT_Diff_ Rate of Act_ SHIPT vs_ BoardsEst_ SHIPT&amp;quot;" u="1"/>
        <s v="&amp;quot;RFQ Related Data_Yearly Shipment Use Only&amp;quot;" u="1"/>
        <s v="&amp;quot;MLY Rev and SHIPT by BU and CUS_Diff Rate of MLY Act Rev vs Yearly Target Rev&amp;quot;" u="1"/>
        <s v="&amp;quot;RFQ Related Data_BU Code&amp;quot;" u="1"/>
        <s v="&amp;quot;Difference Rate and Hit Rate Data of Operating Income and  Shipment_Difference Ratio Between Actual Shipment and The Boards Estimated Shipment&amp;quot;" u="1"/>
        <s v="&amp;quot;Actual Monthly Revenue and Shipment Data_Version Date&amp;quot;" u="1"/>
        <s v="&amp;quot;Vendor Master_Supplier Final Score&amp;quot;" u="1"/>
        <s v="&amp;quot;Business Operation and DOI Overview_Stock Area_DOI Date Type&amp;quot;" u="1"/>
        <s v="&amp;quot;Overall product yield target_Site Name&amp;quot;" u="1"/>
        <s v="&amp;quot;PSG Forecast Hit Rate Monitor_Outsourcing type&amp;quot;" u="1"/>
        <s v="&amp;quot;Product Series FCS Status_Product Series&amp;quot;" u="1"/>
        <s v="&amp;quot;PSG Product Family_Business type&amp;quot;" u="1"/>
        <s v="&amp;quot;PSG Forecast Versions Comparison Information_Version Comparison Month&amp;quot;" u="1"/>
        <s v="&amp;quot;Material Marketing Price Infomation_QoQ LEM AL&amp;quot;" u="1"/>
        <s v="&amp;quot;MLY Rev and SHIPT Data of Yearly TRGT_Planned Month&amp;quot;" u="1"/>
        <s v="&amp;quot;Yearly Status of Operating Income and Shipment by BU and Customer_Yearly Boards Estimated Operating Income&amp;quot;" u="1"/>
        <s v="&amp;quot;YTD Rev and SHIPT by BU and CUS_Journal Create Year&amp;quot;" u="1"/>
        <s v="&amp;quot;PSG Site_Site Type&amp;quot;" u="1"/>
        <s v="&amp;quot;MLY Rev_ and SHIPT by PRD_Diff_ of MLY Act_ SHIPT vs_ Shipping TRGT&amp;quot;" u="1"/>
        <s v="&amp;quot;MLY Rev and SHIPT by PRD_Up to date Estimated Version Date&amp;quot;" u="1"/>
        <s v="&amp;quot;PSG Forecast Version Comparison&amp;quot;" u="1"/>
        <s v="&amp;quot;Diff Rate of Rev and SHIPT in Different Time Frame&amp;quot;" u="1"/>
        <s v="&amp;quot;Status of Operating Income and Shipment in the Past Three Years by BU and Customer_Difference Between Yearly Operating Income&amp;quot;" u="1"/>
        <s v="&amp;quot;Yearly Rev_ and SHIPT by PRD_Yearly Boards Estimated Operating Income&amp;quot;" u="1"/>
        <s v="&amp;quot;Critical Parts Fulfillment Analysis_IEC Part Number&amp;quot;" u="1"/>
        <s v="&amp;quot;YTD Rev_ and SHIPT by BU and CUS_Year to Date Boards Estimated Revenue&amp;quot;" u="1"/>
        <s v="&amp;quot;Monthly Operating Income and Shipment Data of Yearly target_BU Code&amp;quot;" u="1"/>
        <s v="&amp;quot;Detailed product yield_Product level&amp;quot;" u="1"/>
        <s v="&amp;quot;Yearly Status of Operating Income and Shipment by Product_Division Name&amp;quot;" u="1"/>
        <s v="&amp;quot;MLY Rev_ and SHIPT by BU and CUS_Month to Date Actual  Shipment&amp;quot;" u="1"/>
        <s v="&amp;quot;Yearly Rev_ and SHIPT by PRD_Diff_ Rate of Yearly  Act_Pred_ and Boards Est_ Ship_&amp;quot;" u="1"/>
        <s v="&amp;quot;Yearly Rev_ and SHIPT by BU and CUS_Diff_ Rate of Yearly  Act_Pred_ and Boards Est_ Ship_&amp;quot;" u="1"/>
        <s v="&amp;quot;Yearly Rev_ and SHIPT by PRD_Yearly Revenue Target&amp;quot;" u="1"/>
        <s v="&amp;quot;YTD Rev_ and SHIPT by BU and CUS_BU Code&amp;quot;" u="1"/>
        <s v="&amp;quot;MLY Rev and SHIPT by BU and CUS_Latest Closing Month&amp;quot;" u="1"/>
        <s v="&amp;quot;Diff Rate of Rev and SHIPT in Different Time Frame_Base Year of Calculation&amp;quot;" u="1"/>
        <s v="&amp;quot;Data on the Difference Rate of Revenue and Shipment in Different Time Intervals_Base Year of Calculation&amp;quot;" u="1"/>
        <s v="&amp;quot;YTD Rev and SHIPT by PRD_Diff of YTD Act Rev and YTD Boards Est Rev&amp;quot;" u="1"/>
        <s v="&amp;quot;Material Marketing Price Infomation_Last Raw Cost Price&amp;quot;" u="1"/>
        <s v="&amp;quot;MLY Rev_ and SHIPT by PRD_Monthly Operating Income of Yearly Target&amp;quot;" u="1"/>
        <s v="&amp;quot;Actual Monthly Revenue and Shipment Data&amp;quot;" u="1"/>
        <s v="&amp;quot;Rev_ and SHIPT in Past Three Years by PRD_Difference Between Yearly Revenue&amp;quot;" u="1"/>
        <s v="&amp;quot;Year to Date Status of Operating Income and Shipment by BU and Customer_Year to Date Shipment Target&amp;quot;" u="1"/>
        <s v="&amp;quot;Yearly Rev and SHIPT by BU and CUS_Diff Rate of Yearly ActPred and Boards Est Ship&amp;quot;" u="1"/>
        <s v="&amp;quot;Year to Date Status of Operating Income and Shipment by BU and Customer_Difference Between Year to Date Actual Operating Income and  Year to Date Operating Income Target&amp;quot;" u="1"/>
        <s v="&amp;quot;Detailed product defect analysis_Input quantity by inspection station&amp;quot;" u="1"/>
        <s v="&amp;quot;Material Marketing Price Analysis_QoQ NY Gold&amp;quot;" u="1"/>
        <s v="&amp;quot;Important Types of Assets_Types of Assets&amp;quot;" u="1"/>
        <s v="&amp;quot;Project Stage Time Data_RFQ Status&amp;quot;" u="1"/>
        <s v="&amp;quot;MLY Rev_ and SHIPT by PRD_Diff_ of MLY Act_ Ship_ vs_ Boards Est_ Ship_&amp;quot;" u="1"/>
        <s v="&amp;quot;BU2 ASUS BS VS FCST_Monthly BS Forecast Quantity&amp;quot;" u="1"/>
        <s v="&amp;quot;RFQ Hit Rate Data_Shipment Year&amp;quot;" u="1"/>
        <s v="&amp;quot;Data on the Difference Rate of Revenue and Shipment in Different Time Intervals&amp;quot;" u="1"/>
        <s v="&amp;quot;Vendor Management&amp;quot;" u="1"/>
        <s v="&amp;quot;Rate of Return Analysis_Accounting Period&amp;quot;" u="1"/>
        <s v="&amp;quot;Yearly Rev and SHIPT by BU and CUS_Yearly Revenue Target&amp;quot;" u="1"/>
        <s v="&amp;quot;EBO Funding Management_EBO Funding Start Date&amp;quot;" u="1"/>
        <s v="&amp;quot;PSG FCST Hit Rate Analysis_Hit Rate Analysis Month&amp;quot;" u="1"/>
        <s v="&amp;quot;Yearly Rev and SHIPT by PRD_Yearly Actual and Predict Shipment&amp;quot;" u="1"/>
        <s v="&amp;quot;YTD Rev and SHIPT by PRD_Diff Rate of YTD Act SHIPT and YTD Shipping TRGT&amp;quot;" u="1"/>
        <s v="&amp;quot;Year to Date Status of Operating Income and Shipment by BU and Customer_Difference Between Year to Date Actual Shipment and  Year to Date Shipment Target&amp;quot;" u="1"/>
        <s v="&amp;quot;Overall product yield_Product yield rate&amp;quot;" u="1"/>
        <s v="&amp;quot;Vendor Master_Vendor Performane Date&amp;quot;" u="1"/>
        <s v="&amp;quot;CCC Analysis Comparison between Entrepreneurs and BGs_Financial Report Closing Date&amp;quot;" u="1"/>
        <s v="&amp;quot;EBO Project Revenue&amp;quot;" u="1"/>
        <s v="&amp;quot;MLY Rev and SHIPT by BU and CUS_Monthly Boards Estimated Shipment&amp;quot;" u="1"/>
        <s v="&amp;quot;MLY Rev and SHIPT by BU and CUS_Diff of MLY Act Rev vs Boards Est Rev&amp;quot;" u="1"/>
        <s v="&amp;quot;Detailed product defect&amp;quot;" u="1"/>
        <s v="&amp;quot;Rev_ and SHIPT in Past Three Years by BU and CUS_Yearly Actual Operating Income&amp;quot;" u="1"/>
        <s v="&amp;quot;RFQ Detail of Lose Project_Reason Code of Lose&amp;quot;" u="1"/>
        <s v="&amp;quot;Status of Operating Income and Shipment in the Past Three Years by BU and Customer_Difference Between Yearly Shipment&amp;quot;" u="1"/>
        <s v="&amp;quot;MD BU2 ASUS BS VS FCST_BS Supply Month&amp;quot;" u="1"/>
        <s v="&amp;quot;Investment Master_Subject Valuation (based on shareholding ratio)&amp;quot;" u="1"/>
        <s v="&amp;quot;Operating Revenue Per Capita and Operating Income Per Capita Analysis_Operating Revenue Per Capita&amp;quot;" u="1"/>
        <s v="&amp;quot;MLY Rev and SHIPT by BU and CUS_Hit Rate of MTD Act Rev vs UTD Est Rev&amp;quot;" u="1"/>
        <s v="&amp;quot;Yearly Rev_ and SHIPT by BU and CUS_Yearly Boards Estimated Shipment&amp;quot;" u="1"/>
        <s v="&amp;quot;YTD Rev_ and SHIPT by BU and CUS_Diff_ Rate of YTD Act_ Rev_ and YTD Rev_ TRGT&amp;quot;" u="1"/>
        <s v="&amp;quot;EBO Project Checkpoint History_EBO Win in the Marketplace&amp;quot;" u="1"/>
        <s v="&amp;quot;Diff_ Rate and Hit Rate Data of Rev_ and  SHIPT_Diff_ Rate of MLY Act_ Ship_ vs_ Boards Est_ Ship_&amp;quot;" u="1"/>
        <s v="&amp;quot;Difference Rate and Hit Rate Data of Operating Income and  Shipment_Hit Rate Between Actual Shipment and Boards Estimated Shipment&amp;quot;" u="1"/>
        <s v="&amp;quot;Diff_ Rate of Rev_ and SHIPT in Different Time Frame_Difference Between Yearly Revenue&amp;quot;" u="1"/>
        <s v="&amp;quot;Finance Master_Entrepreneur Chinese Name&amp;quot;" u="1"/>
        <s v="&amp;quot;Actual Revenue and Shipment Data_Customer Name&amp;quot;" u="1"/>
        <s v="&amp;quot;Detailed product defect analysis_Weekly product yield report&amp;quot;" u="1"/>
        <s v="&amp;quot;CQ MP shipment analysis_BU Code&amp;quot;" u="1"/>
        <s v="&amp;quot;In accurated Area_Week&amp;quot;" u="1"/>
        <s v="&amp;quot;CCC Analysis_BG Code&amp;quot;" u="1"/>
        <s v="&amp;quot;RFQ Shipment Target Data&amp;quot;" u="1"/>
        <s v="&amp;quot;PSG FCST Hit Rate Information_Product Series&amp;quot;" u="1"/>
        <s v="&amp;quot;Monthly Status of Operating Income and Shipment by Product_Difference Ratio Between Monthly Actual Shipment and Monthly Shipment Target&amp;quot;" u="1"/>
        <s v="&amp;quot;Material Catalog Price Analysis_Sub Material Catalog MOM&amp;quot;" u="1"/>
        <s v="&amp;quot;PSG Product Series_BU Code&amp;quot;" u="1"/>
        <s v="&amp;quot;Material Marketing Price Analysis_QoQ LEM Ni&amp;quot;" u="1"/>
        <s v="&amp;quot;CCC Analysis Comparison between Entrepreneurs_Entrepreneur Chinese Name&amp;quot;" u="1"/>
        <s v="&amp;quot;CCC Analysis_Value of CCC Related Indicator&amp;quot;" u="1"/>
        <s v="&amp;quot;Actual Monthly Operating Income and Shipment Data_Difference Ratio Between Actual Operating Income and Operating Income Target&amp;quot;" u="1"/>
        <s v="&amp;quot;Diff Rate of Rev and SHIPT in Different Time Frame_Difference Ratio Between Yearly Shipment&amp;quot;" u="1"/>
        <s v="&amp;quot;Rev and SHIPT in Past Three Years by PRD_Customer Name&amp;quot;" u="1"/>
        <s v="&amp;quot;Material Marketing Price Infomation_Material Catalog MOM&amp;quot;" u="1"/>
        <s v="&amp;quot;Year to Date Status of Operating Income and Shipment by BU and Customer_Difference Ratio Between Year to Date Actual Operating Income and Year to Date Operating Income Target&amp;quot;" u="1"/>
        <s v="&amp;quot;YTD Rev_ and SHIPT by BU and CUS_Year to Date Actual Operating Income&amp;quot;" u="1"/>
        <s v="&amp;quot;Investment Budget Allocation&amp;quot;" u="1"/>
        <s v="&amp;quot;Rate of Return Analysis_Financial Report Closing Date&amp;quot;" u="1"/>
        <s v="&amp;quot;Yearly Rev_ and SHIPT by BU and CUS_Yearly Revenue Target&amp;quot;" u="1"/>
        <s v="&amp;quot;PSG Division_Division Code&amp;quot;" u="1"/>
        <s v="&amp;quot;PSG FCST Hit Rate Analysis_Regional Demand Plan&amp;quot;" u="1"/>
        <s v="&amp;quot;CCC Analysis Comparison between Entrepreneurs and BGs&amp;quot;" u="1"/>
        <s v="&amp;quot;Boards Est_ MLY Rev_ and SHIPT Data_Monthly Boards Estimated Operating Income&amp;quot;" u="1"/>
        <s v="&amp;quot;Actual Revenue Cost and Shipment Data_Accumulative MVA Cost &amp;quot;" u="1"/>
        <s v="&amp;quot;Monthly Status of Operating Income and Shipment by Product_Customer Name&amp;quot;" u="1"/>
        <s v="&amp;quot;Boards Est MLY Rev and SHIPT Data_Planned Month&amp;quot;" u="1"/>
        <s v="&amp;quot;PSG Forecast Hit Rate Monitor_Customer Name&amp;quot;" u="1"/>
        <s v="&amp;quot;EBO Project Revenue Forecast_EBO Revenue Forecast Year&amp;quot;" u="1"/>
        <s v="&amp;quot;PSG FCST Hit Rate Analysis_Product Series&amp;quot;" u="1"/>
        <s v="&amp;quot;PSG Business Unit_BU Type&amp;quot;" u="1"/>
        <s v="&amp;quot;MLY Rev and SHIPT by PRD_Diff of MLY Act Rev vs Yearly Target Rev&amp;quot;" u="1"/>
        <s v="&amp;quot;RFQ Related Data_Division Name&amp;quot;" u="1"/>
        <s v="&amp;quot;Overview of Project Time Distribution_Product Series&amp;quot;" u="1"/>
        <s v="&amp;quot;Boards Est_ MLY Rev_ and SHIPT Data&amp;quot;" u="1"/>
        <s v="&amp;quot;Yearly Rev and SHIPT by BU and CUS_Division Code&amp;quot;" u="1"/>
        <s v="&amp;quot;MLY Rev_ and SHIPT by PRD_Hit Rate of MTD Act_ Rev_ vs_ UTD Est_ Rev_&amp;quot;" u="1"/>
        <s v="&amp;quot;PSG Plant_Plant Code&amp;quot;" u="1"/>
        <s v="&amp;quot;Investment MA Management_Subject Comment&amp;quot;" u="1"/>
        <s v="&amp;quot;Finance Master_Inventory Turnover Ratio&amp;quot;" u="1"/>
        <s v="&amp;quot;RFQ Hit Rate Data_Shipment Month&amp;quot;" u="1"/>
        <s v="&amp;quot;CCC Analysis Comparison between Entrepreneurs_DOI&amp;quot;" u="1"/>
        <s v="&amp;quot;Part Series_IEC Part Number&amp;quot;" u="1"/>
        <s v="&amp;quot;Actual Revenue and Shipment Data_Acc_ Series Revenue&amp;quot;" u="1"/>
        <s v="&amp;quot;RFQ Related Data_Estimate Product Family Cost&amp;quot;" u="1"/>
        <s v="&amp;quot;Purchasing Part Attribute_Part Description&amp;quot;" u="1"/>
        <s v="&amp;quot;Overall product yield alert_Product yield alert comment&amp;quot;" u="1"/>
        <s v="&amp;quot;The Top Five Vendor with the Worst Order Fill Rate_Accum LTA  GR Quantity&amp;quot;" u="1"/>
        <s v="&amp;quot;Actual Revenue Cost and Shipment Data_Accumulative Series Net Profit Rate&amp;quot;" u="1"/>
        <s v="&amp;quot;MLY Rev_ and SHIPT by PRD_Diff_ Rate of MLY Act_ Rev_ vs_ Yearly Target Rev_&amp;quot;" u="1"/>
        <s v="&amp;quot;Material Marketing Price Analysis_Material Catalog MOM&amp;quot;" u="1"/>
        <s v="&amp;quot;EBO Project Phase History_EBO Phase Remark&amp;quot;" u="1"/>
        <s v="&amp;quot;EBO Project Phase History&amp;quot;" u="1"/>
        <s v="&amp;quot;EBO Project Funding History_EBO Project Funding Percentage&amp;quot;" u="1"/>
        <s v="&amp;quot;Estimated Monthly Revenue Data by Customer_Customer Name&amp;quot;" u="1"/>
        <s v="&amp;quot;Operating Revenue Per Capita and Operating Income Per Capita Analysis Comparison between BGs_Value of Productivity Related Indicator&amp;quot;" u="1"/>
        <s v="&amp;quot;MLY Rev_ and SHIPT by PRD_Diff_ of MLY Act_ Rev_ vs_ Boards Est_ Rev_&amp;quot;" u="1"/>
        <s v="&amp;quot;MLY Rev and SHIPT by PRD_Up to date Monthly Estimated Shipment&amp;quot;" u="1"/>
        <s v="&amp;quot;Diff Rate of Rev and SHIPT in Different Time Frame_Difference Between Yearly Shipment&amp;quot;" u="1"/>
        <s v="&amp;quot;Operating Revenue Per Capita and Operating Income Per Capita Analysis_Entrepreneur Chinese Name&amp;quot;" u="1"/>
        <s v="&amp;quot;Boards Est_ MLY Rev_ and SHIPT Data_Customer Name&amp;quot;" u="1"/>
        <s v="&amp;quot;YTD Rev and SHIPT by PRD_Diff Rate of YTD Act Rev and YTD Boards Est Rev&amp;quot;" u="1"/>
        <s v="&amp;quot;Diff_ Rate and Hit Rate Data of Rev_ and  SHIPT_Diff_ of MLY Act_ Rev_ vs_ Boards Est_ Rev_&amp;quot;" u="1"/>
        <s v="&amp;quot;Vendor Management_Class Code Category&amp;quot;" u="1"/>
        <s v="&amp;quot;RFQ Detail of Award Project_Hite Rate of Sales Quantity&amp;quot;" u="1"/>
        <s v="&amp;quot;Detailed product defect_Product Category&amp;quot;" u="1"/>
        <s v="&amp;quot;Rate of Return Analysis Comparison between Entrepreneurs&amp;quot;" u="1"/>
        <s v="&amp;quot;Actual Monthly Operating Income and Shipment Data_Actual Operating and Shipment Month&amp;quot;" u="1"/>
        <s v="&amp;quot;Yearly Rev and SHIPT by PRD_Yearly Boards Estimated Shipment&amp;quot;" u="1"/>
        <s v="&amp;quot;PSG Forecast Version Comparison_Business type&amp;quot;" u="1"/>
        <s v="&amp;quot;RFQ Detail of Award Project_Product Series&amp;quot;" u="1"/>
        <s v="&amp;quot;Investment Master_Subject Net Profit&amp;quot;" u="1"/>
        <s v="&amp;quot;Yearly Rev and SHIPT by BU and CUS_Yearly Boards Estimated Shipment&amp;quot;" u="1"/>
        <s v="&amp;quot;Yearly Rev_ and SHIPT by BU and CUS_Diff_ of Yearly  Act_Pred_ and Boards Est_ Rev_&amp;quot;" u="1"/>
        <s v="&amp;quot;Material Marketing Price Infomation_YoY Iron&amp;quot;" u="1"/>
        <s v="&amp;quot;CCC Analysis_Entrepreneur Chinese Name&amp;quot;" u="1"/>
        <s v="&amp;quot;MLY Rev_ and SHIPT by BU and CUS_Monthly Actual Revenue&amp;quot;" u="1"/>
        <s v="&amp;quot;Annual Investment Budget Master&amp;quot;" u="1"/>
        <s v="&amp;quot;Diff Rate and Hit Rate Data of Rev and SHIPT_Product Category&amp;quot;" u="1"/>
      </sharedItems>
    </cacheField>
    <cacheField name="TermType" numFmtId="0">
      <sharedItems count="5">
        <s v="Concept"/>
        <s v="Property"/>
        <s v="Dimension" u="1"/>
        <s v="Measure" u="1"/>
        <s v="Relationship" u="1"/>
      </sharedItems>
    </cacheField>
    <cacheField name="Resources" numFmtId="0">
      <sharedItems count="3">
        <s v=""/>
        <s v="PSG Customer_Customer Name" u="1"/>
        <s v=" " u="1"/>
      </sharedItems>
    </cacheField>
    <cacheField name="Experts" numFmtId="0">
      <sharedItems count="16">
        <s v="jessewei@tw.ibm.com"/>
        <s v="Chung.PH@inventec.com" u="1"/>
        <s v="Lee.VincentKS@inventec.com" u="1"/>
        <s v=" Huang.JH@inventec.com" u="1"/>
        <s v="ChuMay@inventeccom" u="1"/>
        <s v="hung.cathy@inventec.com" u="1"/>
        <s v="Wu.Bryan@inventec.com" u="1"/>
        <s v="Chu.May@inventec.com" u="1"/>
        <s v="Huang.JH@inventec.com" u="1"/>
        <s v="huang.chen-i@inventec.com" u="1"/>
        <s v="chen.dolly@inventec.com" u="1"/>
        <s v="Huang.Joe-Win@inventec.com_x000a_" u="1"/>
        <s v="Kao.CY@inventec.com" u="1"/>
        <s v="Chu.May@inventeccom" u="1"/>
        <s v="lin.migrant@inventec.com" u="1"/>
        <s v="Hsueh.Daniel@inventec.com" u="1"/>
      </sharedItems>
    </cacheField>
    <cacheField name="Domain" numFmtId="0">
      <sharedItems count="11">
        <s v="MTD"/>
        <s v="SAL" u="1"/>
        <s v="BPM" u="1"/>
        <s v="PNC" u="1"/>
        <s v="LOG" u="1"/>
        <s v="FIN" u="1"/>
        <s v="COS" u="1"/>
        <s v="STG" u="1"/>
        <s v="MFG" u="1"/>
        <s v="PRO" u="1"/>
        <s v="QAM" u="1"/>
      </sharedItems>
    </cacheField>
    <cacheField name="Classifi-Description " numFmtId="0">
      <sharedItems containsNonDate="0" containsString="0" containsBlank="1" count="1">
        <m/>
      </sharedItems>
    </cacheField>
    <cacheField name="Parent Classification" numFmtId="0">
      <sharedItems containsNonDate="0" containsString="0" containsBlank="1" count="1">
        <m/>
      </sharedItems>
    </cacheField>
    <cacheField name="mapTableName" numFmtId="0">
      <sharedItems/>
    </cacheField>
    <cacheField name="mapColumnName" numFmtId="0">
      <sharedItems/>
    </cacheField>
    <cacheField name="TableName" numFmtId="0">
      <sharedItems count="257">
        <s v="INT_DOI_TERMID"/>
        <s v="INT_DOI_DOMAIN"/>
        <s v="INT_DOI_CATEGORY"/>
        <s v="INT_DOI_NICK_NAME"/>
        <s v="INT_DOI_ENGLISHNAME"/>
        <s v="INT_DOI_ACRONYM"/>
        <s v="INT_DOI_DEFINITION"/>
        <s v="INT_DOI_BUSINESSRULE"/>
        <s v="INT_DOI_TERMTYPE"/>
        <s v="INT_DOI_PARENT_TERM_NAME"/>
        <s v="INT_DOI_RELATED_TERMS"/>
        <s v="INT_DOI_SENSITIVITY"/>
        <s v="INT_DOI_DATATYPE"/>
        <s v="INT_DOI_REFERENCEDATA"/>
        <s v="INT_DOI_DATACOMMENT"/>
        <s v="INT_DOI_DATAOWNER"/>
        <s v="INT_DOI_STEWARDS"/>
        <s v="INT_DOI_EXPERTS"/>
        <s v="INT_DOI_TECHNICALCOMMENT"/>
        <s v="INT_DOI_SOURCESYSTEM"/>
        <s v="INT_DOI_SOURCETABLE"/>
        <s v="INT_DOI_SOURCECOLUMN"/>
        <s v="INT_DOI_SOURCECRITERIA"/>
        <s v="INT_DOI_RESOURCES"/>
        <s v="INT_DOI_FORMULATE_BASIS"/>
        <s v="INT_DOI_RELATIVESTANDARD"/>
        <s v="INT_DOI_RELATIONSHIPWITHRELATIVESTANDARD"/>
        <s v="INT_DOI_AUTHOR"/>
        <s v="INT_DOI_FORMULA"/>
        <s v="INT_DOI_NAME"/>
        <s v="INT_DOI_LOCALNAME"/>
        <s v="INT_DOI_UPDATESOURCE"/>
        <s v="INT_DOI_DATAOWNERBG"/>
        <s v="INT_DOI_TASKID"/>
        <s v="" u="1"/>
        <s v="INT_FCST_HIT_RATE_REMARK" u="1"/>
        <s v="INT_TYPES_OF_LABOR" u="1"/>
        <s v="INT_FINANCE_MASTER_LABOR" u="1"/>
        <s v="INT_PNC_MLY_BOD_PLAN_REV" u="1"/>
        <s v="INT_PNC_MLY_UTD_PLAN_REV" u="1"/>
        <s v="DM_FCST_PSG_FCST_HIT_RATE_ANALYSIS" u="1"/>
        <s v="INT_RFQ_MASTER" u="1"/>
        <s v="INT_PSG_PRODUCT_FAMILY" u="1"/>
        <s v="DM_ACCUMULATED_RATE_OF_RETURN_ANALYSIS" u="1"/>
        <s v="INT_OVERALL_PRODUCT_YIELD" u="1"/>
        <s v="INT_RFQ_SHIPMENT_TARGET" u="1"/>
        <s v="INT_DOI_CURRENCY_CONVERSION_RATE_MASTER" u="1"/>
        <s v="INT_ACTUAL_REVENUE_COST_AND_SHIPMENT_DATA" u="1"/>
        <s v="DM_IMPORTANT_TYPES_OF_ASSETS" u="1"/>
        <s v="INT_RFQ_HIT_RATE" u="1"/>
        <s v="DM_PURCHASING_MODE_AND_AMOUNT_AISTRIBUTION" u="1"/>
        <s v="DM_PURCHASING_MODE_AND_AMOUNT_DISTRIBUTION" u="1"/>
        <s v="INT_PRO_MATERIAL_CATALOG_PRICE_INFORMATION" u="1"/>
        <s v="DM_PRO_FILL_RATE_BY_PARTNO" u="1"/>
        <s v="DM_RFQ_HIT_RATE_STATUS" u="1"/>
        <s v="INT_PRO_PURCHASING_PART_ATTRIBUTE" u="1"/>
        <s v="DM_INVESTMENT_BUDGET_CONTROL" u="1"/>
        <s v="DM_MATERIAL_CATALOG_INFERENCE_ANALYSIS" u="1"/>
        <s v="INT_PNC_DLY_ACT_REV" u="1"/>
        <s v="INT_PNC_MLY_ACT_REV" u="1"/>
        <s v="INT_FCST_FORECAST_COMPARISON_TYPE" u="1"/>
        <s v="DM_PRO_CRITICAL_PARTS_FULFILLMENT_ANALYSIS" u="1"/>
        <s v="DM_PRO_MATERIAL_CATALOG_INFERENCE_ANALYSIS" u="1"/>
        <e v="#N/A" u="1"/>
        <s v="INT_FCST_PSG_FCST_HIT_RATE_INFO" u="1"/>
        <s v="INT_INVESTMENT_MASTER" u="1"/>
        <s v="DM_INVESTMENT_MA_MANAGEMENT" u="1"/>
        <s v="DM_DOI_BUSINESS_OPERATION_AND_DOI_OVERVIEW" u="1"/>
        <s v="INT_QAM_YIELD_RATE_TARGET_BY_INSPECTION_STATION_MAPPING" u="1"/>
        <s v="INT_ESTIMATED_MONTHLY_OPERATING_INCOME_AND_SHIPMENT_DATA" u="1"/>
        <s v="INT_RFQ_RELATED_DATA" u="1"/>
        <s v="INT_RFQ_HIT_RATE_DATA" u="1"/>
        <s v="INT_PROJECT_STAGE_MASTER" u="1"/>
        <s v="DM_MLY_REV._AND_SHIPT_BY_BU_AND_CUS" u="1"/>
        <s v="DM_FILL_RATE_BY_PARTNO" u="1"/>
        <s v="INT_DIFF_RATE_OF_REV_AND_SHIPT_IN_DIFFERENT_TIME_RATE_OF_RATE_OF_RATE_OF_REV" u="1"/>
        <s v="DM_RFQ_PROJECT_LOST" u="1"/>
        <s v="DM_BUSINESS_OPERATION_AND_DOI_OVERVIEW_STOCK_AREA" u="1"/>
        <s v="DM_MATERIAL_MARKETING_PRICE_ANALYSIS" u="1"/>
        <s v="DM_PSG_FCST_HIT_RATE_ANALYSIS" u="1"/>
        <s v="INT_FCS_START_DATE_DATA" u="1"/>
        <s v="INT_STD_BU2_ASUS_BS_VS_FCST" u="1"/>
        <s v="DM_CCC_ANALYSIS" u="1"/>
        <s v="DM_YTD_REV._AND_SHIPT_BY_BU_AND_CUS" u="1"/>
        <s v="INT_RFQ_PROJECT_STAGE_TIME" u="1"/>
        <s v="DM_MATERIAL_CATALOG_PRICE_ANALYSIS" u="1"/>
        <s v="DM_YEARLY_REV._AND_SHIPT_BY_PRD" u="1"/>
        <s v="INT_PSG_YLY_SHIP_TGT_DATA" u="1"/>
        <s v="INT_RFQ_SHIPMENT_TARGET_DATA" u="1"/>
        <s v="DM_CCC_ANALYSIS_BG" u="1"/>
        <s v="DM_CCC_ANALYSIS_ENTREPRENEUR" u="1"/>
        <s v="INT_PRO_MAJOR_STAGE_MATERIAL_CATALOG" u="1"/>
        <s v="INT_DIFF._RATE_AND_HIT_RATE_DATA_OF_REV._AND_SHIPT" u="1"/>
        <s v="INT_DIFFERENCE_RATE_AND_HIT_RATE_DATA_OF_OPERATING_INCOME_AND_SHIPMENT" u="1"/>
        <s v="INT_BOARDS_ESTIMATED_MONTHLY_OPERATING_INCOME_AND_SHIPMENT_DATA" u="1"/>
        <s v="INT_DIFF._RATE_OF_REV._AND_SHIPT_IN_DIFFERENT_TIME_FRAME" u="1"/>
        <s v="INT_MLY_REV_DIFF_RATE" u="1"/>
        <s v="DM_QAM_OVERALL_PRODUCT_YIELD_ANALYSIS" u="1"/>
        <s v="DM_MD_BU2_ASUS_BS_VS_FCST" u="1"/>
        <s v="INT_FCST_RDP_HIT_RATE_VERSION" u="1"/>
        <s v="INT_PSG_FCST_HIT_RATE_INFORMATION" u="1"/>
        <s v="INT_EMPLOYEES_STATISTICS" u="1"/>
        <s v="INT_MLY_ACT_REV" u="1"/>
        <s v="DM_RFQ_PROJECT_ON_GOING" u="1"/>
        <s v="DM_PRO_MAJOR_STAGE_MATERIAL_CATALOG_DM" u="1"/>
        <s v="INT_PSG_CUSTOMER" u="1"/>
        <s v="DM_PSG_FCST_HIT_RATE_ANALYSIS_OUTLINERS" u="1"/>
        <s v="INT_ACTUAL_DAILY_OPERATING_INCOME_AND_SHIPMENT_DATA" u="1"/>
        <s v="INT_PROJECT_STAGE_TIME_DATA" u="1"/>
        <s v="DM_YEAR_TO_DATE_STATUS_OF_OPERATING_INCOME_AND_SHIPMENT_BY_PRODUCT" u="1"/>
        <s v="INT_BU" u="1"/>
        <s v="INT_CQ_MP_SHIPMENT_DATASET" u="1"/>
        <s v="DM_FILL_RATE_BY_VENDOR" u="1"/>
        <s v="INT_DEFECT_TARGET_BY_DEFECT_TYPE_MAPPING" u="1"/>
        <s v="INT_PRO_CRITICAL_PARTS_FULFILLMENT_STATISTIC" u="1"/>
        <s v="INT_INVESTMENT_SUBJECT_ALLOCATION_MASTER" u="1"/>
        <s v="DM_RATE_OF_RETURN_ANALYSIS" u="1"/>
        <s v="DM_PSG_FORECAST_HIT_RATE_MONITOR" u="1"/>
        <s v="INT_YIELD_RATE_TARGET_BY_INSPECTION_STATION_MAPPING" u="1"/>
        <s v="INT_ACTUAL_MONTHLY_OPERATING_INCOME_AND_SHIPMENT_DATA" u="1"/>
        <s v="INT_BU2_ASUS_BS_VS_FCST" u="1"/>
        <s v="DM_RFQ_PROJECT_AWARD" u="1"/>
        <s v="INT_ANNUAL_INVESTMENT_BUDJET_MASTER" u="1"/>
        <s v="DM_RATE_OF_RETURN_ANALYSIS_ENTREPRENEUR" u="1"/>
        <s v="DM_MLY_REV_BY_PROD" u="1"/>
        <s v="INT_MLY_BOD_PLAN_REV" u="1"/>
        <s v="INT_MLY_UTD_PLAN_REV" u="1"/>
        <s v="INT_DOI_MASTER" u="1"/>
        <s v="DM_PSG_FORECAST_VERSION_COMPARISON" u="1"/>
        <s v="DM_CRITICAL_PARTS_FULFILLMENT_ANALYSIS" u="1"/>
        <s v="INT_MONTHLY_OPERATING_INCOME_AND_SHIPMENT_DATA_OF_YEARLY_TARGET" u="1"/>
        <s v="DM_BU2_ASUS_BS_VS_FCST" u="1"/>
        <s v="DM_PRO_FILL_RATE_BY_VENDOR" u="1"/>
        <s v="DM_DEBT_RATIO_ANALYSIS" u="1"/>
        <s v="DM_MONTHLY_STATUS_OF_OPERATING_INCOME_AND_SHIPMENT_BY_BU_AND_CUSTOMER" u="1"/>
        <s v="DM_YLY_REV_BY_PROD" u="1"/>
        <s v="DM_YTD_REV_BY_PROD" u="1"/>
        <s v="INT_PNC_MLY_YLY_TGT_REV" u="1"/>
        <s v="INT_PSG_FORECAST_VERSIONS_COMPARISON_INFORMATION" u="1"/>
        <s v="DM_PNC_MLY_REV_BY_CUST" u="1"/>
        <s v="DM_PNC_YLY_REV_BY_CUST" u="1"/>
        <s v="DM_PNC_YTD_REV_BY_CUST" u="1"/>
        <s v="INT_PSG_FCST_MANAGEMENT" u="1"/>
        <s v="INT_QAM_DETAILED_PRODUCT_DEFECT" u="1"/>
        <s v="DM_REVENUE_PER_CAPITA_ANALYSIS_BG" u="1"/>
        <s v="DM_3Y_REV_BY_PROD" u="1"/>
        <s v="DM_FCST_MD_BU2_ASUS_BS_VS_FCST" u="1"/>
        <s v="INT_PRO_VENDOR_MASTER" u="1"/>
        <s v="DM_QAM_DETAILED_PRODUCT_DEFECT_ANALYSIS" u="1"/>
        <s v="DM_3Y_REV_BY_CUST" u="1"/>
        <s v="INT_QAM_OVERALL_PRODUCT_YIELD_TARGET" u="1"/>
        <s v="DM_RFQ_DETAIL_OF_ON_GOING_PROJECT" u="1"/>
        <s v="INT_AWARD_RFQ_PROJECT_DATA" u="1"/>
        <s v="INT_PRO_MATERIAL_MARKETING_PRICE_INFORMATION" u="1"/>
        <s v="INT_MATERIAL_CATALOG_INFERENCE_AMOUNT" u="1"/>
        <s v="INT_OVERALL_PRODUCT_YIELD_TARGET" u="1"/>
        <s v="DM_VENDOR_MANAGEMENT" u="1"/>
        <s v="DM_DETAILED_PRODUCT_DEFECT_ANALYSIS" u="1"/>
        <s v="INT_PSG_PRODUCT_SERIES" u="1"/>
        <s v="INT_BG" u="1"/>
        <s v="DM_MAJOR_STAGE_MATERIAL_CATALOG" u="1"/>
        <s v="INT_PSG_EST_MONTHLY_REVENUE_DATA" u="1"/>
        <s v="DM_YEARLY_REV._AND_SHIPT_BY_BU_AND_CUS" u="1"/>
        <s v="DM_PSG_BOD_SHIPPING_TARGET_MANAGEMENT" u="1"/>
        <s v="INT_MATERIAL_CATALOG_PRICE_INFOMATION" u="1"/>
        <s v="INT_FCST_STD_BU2_ASUS_BS_VS_FCST" u="1"/>
        <s v="INT_VENDOR_PERFORMANCE_MASTER" u="1"/>
        <s v="INT_PSG_DIVISION" u="1"/>
        <s v="DM_RFQ_DETAIL_OF_AWARD_PROJECT" u="1"/>
        <s v="INT_QAM_DEFECT_TARGET_BY_DEFECT_TYPE_MAPPING" u="1"/>
        <s v="INT_MLY_YLY_TGT_REV" u="1"/>
        <s v="INT_FCST_FORECAST_TYPE" u="1"/>
        <s v="INT_DETAILED_PRODUCT_YIELD" u="1"/>
        <s v="IN_ACCURATED_AREA" u="1"/>
        <s v="INT_PNC_MLY_REV_DIFF_RATE" u="1"/>
        <s v="INT_YLY_ACT_REV_DIFF_RATE" u="1"/>
        <s v="INT_RFQ_ACTUAL_REVENUE_SHIPMENT" u="1"/>
        <s v="DM_RFQ_HIT_RATE" u="1"/>
        <s v="INT_QAM_OVERALL_PRODUCT_YIELD" u="1"/>
        <s v="DM_PRO_MATERIAL_CATALOG_PRICE_ANALYSIS" u="1"/>
        <s v="DM_MLY_REV._AND_SHIPT_BY_PRD" u="1"/>
        <s v="INT_FORECAST_TYPE" u="1"/>
        <s v="INT_PRO_VENDOR_PERFORMANCE_MASTER" u="1"/>
        <s v="DM_DOI_BUSINESS_OPERATION_AND_DOI_OVERVIEW_STOCK_AREA" u="1"/>
        <s v="INT_PRO_MATERIAL_CATALOG_INFERENCE_AMOUNT" u="1"/>
        <s v="INT_TTP_PRODUCT_SERIES_FCS" u="1"/>
        <s v="DM_INVESTMENT_MA_TARGET" u="1"/>
        <s v="DM_OVERVIEW_OF_PROJECT_TIME_DISTRIBUTION" u="1"/>
        <s v="DM_PNC_3Y_REV_BY_CUST" u="1"/>
        <s v="INT_FCST_PSG_FCST_VERSIONS_COMPARISON_INFO" u="1"/>
        <s v="INT_MLY_REV._AND_SHIPT_DATA_OF_YEARLY_TRGT" u="1"/>
        <s v="DM_MLY_REV_BY_CUST" u="1"/>
        <s v="DM_INVESTMENT_BUDGET_ALLOCATION" u="1"/>
        <s v="INT_VENDOR_MASTER" u="1"/>
        <s v="DM_YTD_REV._AND_SHIPT_BY_PRD" u="1"/>
        <s v="DM_PRO_PURCHASING_MODE_AND_AMOUNT_DISTRIBUTION" u="1"/>
        <s v="DM_YEARLY_STATUS_OF_OPERATING_INCOME_AND_SHIPMENT_BY_PRODUCT" u="1"/>
        <s v="DM_YEAR_TO_DATE_STATUS_OF_OPERATING_INCOME_AND_SHIPMENT_BY_BU_AND_CUSTOMER" u="1"/>
        <s v="INT_QAM_DETAILED_PRODUCT_YIELD" u="1"/>
        <s v="DM_DETAILED_PRODUCT_YIELD_ANALYSIS" u="1"/>
        <s v="INT_QAM_OVERALL_PRODUCT_YIELD_ALERT" u="1"/>
        <s v="INT_PNC_YLY_ACT_REV_DIFF_RATE" u="1"/>
        <s v="INT_FCST_CQ_MP_SHIPMENT_DATASET" u="1"/>
        <s v="INT_DOI_TARGET_DAYS_PARAMETER" u="1"/>
        <s v="DM_FCST_PSG_FCST_VERSIONS_COMPARISON" u="1"/>
        <s v="DM_YLY_REV_BY_CUST" u="1"/>
        <s v="DM_YTD_REV_BY_CUST" u="1"/>
        <s v="INT_DOI_INVENTORY_MASTER" u="1"/>
        <s v="DM_YEARLY_STATUS_OF_OPERATING_INCOME_AND_SHIPMENT_BY_BU_AND_CUSTOMER" u="1"/>
        <s v="DM_PSG_FORECAST_VERSIONS_COMPARISON" u="1"/>
        <s v="INT_FORECAST_COMPARISON_TYPE" u="1"/>
        <s v="INT_DIFF_RATE_AND_HIT_RATE_DATA_OF_REV_AND_RATE_AND_HIT_RATE_DATA_OF_RATE_AND_HIT_RATE_DATA_OF_RATE_AND_HIT_RATE_DATA_OF_REV" u="1"/>
        <s v="INT_PSG_BUSINESS_UNIT" u="1"/>
        <s v="INT_PRODUCT_SERIES_FCS_STATUS" u="1"/>
        <s v="DM_QAM_DETAILED_PRODUCT_YIELD_ANALYSIS" u="1"/>
        <s v="DM_OVERALL_PRODUCT_YIELD_ANALYSIS" u="1"/>
        <s v="INT_CURRENCY_CONVERSION_RATE_MASTER" u="1"/>
        <s v="INT_TTP_ACTUAL_REVENUE_COST_SHIPMENT" u="1"/>
        <s v="INT_CQ_MP_SHIPMENT_ANALYSIS" u="1"/>
        <s v="INT_PSG_PLANT" u="1"/>
        <s v="INT_PURCHASING_PART_ATTRIBUTE" u="1"/>
        <s v="INT_ENTREPRENEUR" u="1"/>
        <s v="INT_RFQ_PROJECT_STAGE_MASTER" u="1"/>
        <s v="DM_REV._AND_SHIPT_IN_PAST_THREE_YEARS_BY_BU_AND_CUS" u="1"/>
        <s v="DM_IN_ACCURATED_AREA" u="1"/>
        <s v="DM_PNC_MLY_REV_BY_PROD" u="1"/>
        <s v="DM_PNC_YLY_REV_BY_PROD" u="1"/>
        <s v="DM_PNC_YTD_REV_BY_PROD" u="1"/>
        <s v="DM_THE_TOP_FIVE_VENDOR_WITH_THE_WORST_ORDER_FILL_RATE" u="1"/>
        <s v="INT_DLY_ACT_REV" u="1"/>
        <s v="INT_SOLE_SOURCE_LIST" u="1"/>
        <s v="DM_PNC_3Y_REV_BY_PROD" u="1"/>
        <s v="INT_BOARDS_EST._MLY_REV._AND_SHIPT_DATA" u="1"/>
        <s v="INT_FINANCE_MASTER" u="1"/>
        <s v="DM_PRO_VENDOR_MANAGEMENT" u="1"/>
        <s v="INT_INVENTORY_MASTER" u="1"/>
        <s v="INT_MAJOR_STAGE_MATERIAL_CATALOG" u="1"/>
        <s v="INT_MATERIAL_MARKETING_PRICE_INFOMATION" u="1"/>
        <s v="DM_MONTHLY_STATUS_OF_OPERATING_INCOME_AND_SHIPMENT_BY_PRODUCT" u="1"/>
        <s v="DM_REV._AND_SHIPT_IN_PAST_THREE_YEARS_BY_PRD" u="1"/>
        <s v="DM_RFQ_PROJECT_STAGE_TIME" u="1"/>
        <s v="INT_PSG_SITE" u="1"/>
        <s v="DM_RFQ_DETAIL_OF_LOSE_PROJECT" u="1"/>
        <s v="DM_REVENUE_PER_CAPITA_ANALYSIS" u="1"/>
        <s v="INT_CRITICAL_PARTS_FULFILLMENT_STATISTIC" u="1"/>
        <s v="DM_STATUS_OF_OPERATING_INCOME_AND_SHIPMENT_IN_THE_PAST_THREE_YEARS_BY_PRODUCT" u="1"/>
        <s v="DM_BUSINESS_OPERATION_AND_DOI_OVERVIEW" u="1"/>
        <s v="DM_IMPORTANT_TYPES_OF_LIABILITY" u="1"/>
        <s v="INT_ACTUAL_REVENUE_AND_SHIPMENT_DATA" u="1"/>
        <s v="INT_DATA_ON_THE_DIFFERENCE_RATE_OF_REVENUE_AND_SHIPMENT_IN_DIFFERENT_TIME_INTERVALS" u="1"/>
        <s v="INT_DETAILED_PRODUCT_DEFECT" u="1"/>
        <s v="INT_PRO_MONTHLY_PROCUREMENT_AMOUNT" u="1"/>
        <s v="INT_PSG_MONTHLY_PROCUREMENT_AMOUNT" u="1"/>
        <s v="INT_FCST_IN_ACCURATED_AREA" u="1"/>
        <s v="INT_PRO_PART_SERIES" u="1"/>
        <s v="DM_PRO_MATERIAL_MARKETING_PRICE_ANALYSIS" u="1"/>
        <s v="DM_STATUS_OF_OPERATING_INCOME_AND_SHIPMENT_IN_THE_PAST_THREE_YEARS_BY_BU_AND_CUSTOMER" u="1"/>
      </sharedItems>
    </cacheField>
    <cacheField name="ColumnName" numFmtId="0">
      <sharedItems count="602">
        <s v=""/>
        <s v="DIFF._RATE_OF_MLY_ACT._REV._VS._MLY_REV._TRGT" u="1"/>
        <s v="DIFF._RATE_OF_YTD_ACT._REV._AND_YTD_REV._TRGT" u="1"/>
        <s v="ANNUAL_INVESTMENT_BUDGET_BALANCE_F" u="1"/>
        <s v="OTK_QUANTITY" u="1"/>
        <s v="VENDOR_PERFORMANE_DATE" u="1"/>
        <s v="MONTHLY_REVENUE" u="1"/>
        <e v="#REF!" u="1"/>
        <s v="IEC_PART_NUMBER" u="1"/>
        <s v="CUSTOMER_NAME" u="1"/>
        <s v="COST_SCORE" u="1"/>
        <s v="SUBSTITUTE_CODE" u="1"/>
        <s v="PRODUCT_SERIES" u="1"/>
        <s v="DEFECT_TYPE_TARGET" u="1"/>
        <s v="OVERALL_SYSTEM_NOT_REPAIRED_QUANTITY" u="1"/>
        <s v="DIFF._RATE_OF_YEARLY_ACT./PRED._AND_TRGT_SHIPT" u="1"/>
        <s v="BU_TYPE" u="1"/>
        <s v="DOI" u="1"/>
        <s v="YTD_ACT_BOD_SHIP_DIFF_RATE" u="1"/>
        <s v="YTD_ACT_TGT_SHIP_DIFF_RATE" u="1"/>
        <s v="ACT_DLY_SHIP" u="1"/>
        <s v="HIT_RATE_OF_ACT_SHIPT_VS_BOARDS_EST_SHIPT" u="1"/>
        <s v="LTD_TO_ASSETS_RATIO" u="1"/>
        <s v="INSPECTION_STATION_CODE" u="1"/>
        <s v="CATEGORY" u="1"/>
        <s v="HIT_RATE_BETWEEN_MONTH_TO_DATE_ACTUAL_OPERATING_INCOME_AND_MONTHLY_OPERATING_INCOME_TARGET" u="1"/>
        <s v="LTA_GR_QUANTITY" u="1"/>
        <s v="YIELD_RATE_TARGET_BY_INSPECTION_STATION" u="1"/>
        <s v="COMPONENT_TYPE" u="1"/>
        <s v="HIT_RATE_BETWEEN_MONTH_TO_DATE_ACTUAL_OPERATING_INCOME_AND_MONTHLY_BOARDS_ESTIMATED_OPERATING_INCOME" u="1"/>
        <s v="AWARD_YEAR" u="1"/>
        <s v="PROD_CATEGORY" u="1"/>
        <s v="VERSION_COMPARISON_MONTH" u="1"/>
        <s v="MONTHLY_ACTUAL_SHIPMENT" u="1"/>
        <s v="BUDGET_ALLOCATION_AMOUNT_H" u="1"/>
        <s v="PROJECT_STAGE_ESTIMATED_END_DATE" u="1"/>
        <s v="DIFFERENCE_RATIO_BETWEEN_MONTHLY_ACTUAL_OPERATING_INCOME_AND_MONTHLY_ESTIMATED_OPERATING_INCOME" u="1"/>
        <s v="DOI_ACTUAL_DAYS" u="1"/>
        <s v="AVG_EQUITY" u="1"/>
        <s v="BUDGET_ALLOCATION_AMOUNT_L" u="1"/>
        <s v="DIFFERENCE_BETWEEN_MONTHLY_ACTUAL_SHIPMENT_AND_MONTHLY_ESTIMATED_SHIPMENT" u="1"/>
        <s v="BUDGET_ALLOCATION_AMOUNT_M" u="1"/>
        <s v="YTD_TGT_REV" u="1"/>
        <s v="FORECAST_DATA_TYPE" u="1"/>
        <s v="ACTUAL_OPERATING_AND_SHIPMENT_MONTH" u="1"/>
        <s v="BOD_SHIPPING_TARGET_HIT_RATE" u="1"/>
        <s v="DIFF_OF_ACT_REV_VS_REV_TRGT" u="1"/>
        <s v="MONTHLY_DATE" u="1"/>
        <s v="DIFF._OF_ACT._REV._VS.BOARDS_EST._REV." u="1"/>
        <s v="PPE_TO_ASSETS_RATIO" u="1"/>
        <s v="YLY_ACT_BOD_SHIP_DIFF_RATE" u="1"/>
        <s v="YLY_ACT_TGT_SHIP_DIFF_RATE" u="1"/>
        <s v="DIFFERENCE_RATIO_BETWEEN_ACTUAL_OPERATING_INCOME_AND_THE_BOARDS_ESTIMATED_OPERATING_INCOME" u="1"/>
        <s v="HIT_RATE_OF_ACT._REV._VS._MLY_REV._TRGT" u="1"/>
        <s v="MATERIAL_CATALOG" u="1"/>
        <s v="DIVISION_NAME" u="1"/>
        <s v="MONTHLY_MVA_COST" u="1"/>
        <s v="DIFFERENCE_BETWEEN_YEARLY_OPERATING_INCOME" u="1"/>
        <s v="CUSTOMER_ID" u="1"/>
        <s v="YTD_FILL_RATE_LESS_THAN_TARGET_PN_LIST" u="1"/>
        <s v="CUSTOMER" u="1"/>
        <s v="SHIPMENT_YEAR" u="1"/>
        <s v="HIT_RATE_OF_MTD_ACT._REV._VS._MLY_BOARDS_EST._REV." u="1"/>
        <s v="REASON_CODE_OF_LOSE" u="1"/>
        <s v="MONTHLY_BS_SUPPLY_QUANTITY" u="1"/>
        <s v="ACCUMULATIVE_SERIES_COST" u="1"/>
        <s v="FORECAST_QUANTITY_&gt;ORDER_QUANTITY" u="1"/>
        <s v="MOM_LEM_NI" u="1"/>
        <s v="OPERATING_INCOME_PER_CAPITA" u="1"/>
        <s v="RATE_OF_REV_AND_SHIPT_IN_DIFFERENT_TIME_RATE_OF_RATE_OF_SHI" u="1"/>
        <s v="QOQ_CONNETOR" u="1"/>
        <s v="ACC._SERIES_REVENUE" u="1"/>
        <s v="SUB_MATERIAL_CATALOG_YOY" u="1"/>
        <s v="PROJECT_STAGE" u="1"/>
        <s v="DIFF._OF_ACT._REV._VS._REV._TRGT" u="1"/>
        <s v="DIFFERENCE_RATIO_BETWEEN_ACTUAL_OPERATING_INCOME_AND_ESTIMATED_OPERATING_INCOME" u="1"/>
        <s v="YLY_TGT_REV" u="1"/>
        <s v="OUTLINER_PERCENTAGE" u="1"/>
        <s v="ROA" u="1"/>
        <s v="SERIES_CUSTOMER_LIST" u="1"/>
        <s v="INVESTMENT_AMOUNT" u="1"/>
        <s v="ROE" u="1"/>
        <s v="INVENTORY" u="1"/>
        <s v="FORECAST_TYPE_NAME" u="1"/>
        <s v="QOQ_LEM_NI" u="1"/>
        <s v="DIFF._OF_ACT._SHIPT_VS._EST._SHIPT" u="1"/>
        <s v="SUBJECT_REVENUE_ACHIEVE_RATE" u="1"/>
        <s v="ACTUAL_NET_PROFIT_MARGIN" u="1"/>
        <s v="DIFF._OF_YTD_ACT._SHIPT_AND_YTD_SHIPPING_TRGT" u="1"/>
        <s v="DIFF._RATE_OF_YEARLY_ACT./PRED._AND_BOARDS_EST._SHIPT" u="1"/>
        <s v="YTD_TGT_SHIP" u="1"/>
        <s v="BS_VS_FCST_VARIANCE" u="1"/>
        <s v="PRODUCT_CATEGORY" u="1"/>
        <s v="DIFFERENCE_RATIO_BETWEEN_MONTHLY_ACTUAL_SHIPMENT_AND_MONTHLY_ESTIMATED_SHIPMENT" u="1"/>
        <s v="AP_TURNOVER_RATIO" u="1"/>
        <s v="INVESTMENT_POSSIBILITY" u="1"/>
        <s v="RAW_COST_PRICE" u="1"/>
        <s v="DIVISION" u="1"/>
        <s v="DIFF._RATE_OF_YTD_ACT._SHIPT_AND_YTD_SHIPPING_TRGT" u="1"/>
        <s v="AR" u="1"/>
        <s v="PSG_COST_CATEGORY" u="1"/>
        <s v="PSG_PART_CATEGORY" u="1"/>
        <s v="PURCHASING_MODE" u="1"/>
        <s v="THIS_YEAR_ACT_REV_DIFF" u="1"/>
        <s v="ACCUMULATIVE_PRODUCT_SERIES_REVENUE" u="1"/>
        <s v="USED_BY_CUSTOMER_LIST" u="1"/>
        <s v="MOM_IRON" u="1"/>
        <s v="DIFFERENCE_RATIO_BETWEEN_ACTUAL_SHIPMENT_AND_ESTIMATED_SHIPMENT" u="1"/>
        <s v="HIT_RATE_OF_ACT._SHIPT_VS._BOARDS_EST._SHIPT" u="1"/>
        <s v="DEFECT_RATE_BY_DEFECT_TYPE" u="1"/>
        <s v="CONVERSION_RATE" u="1"/>
        <s v="LAST_YEAR_RAW_COST_PRICE" u="1"/>
        <s v="DIFF._OF_MLY_ACT._REV._VS._BOARDS_EST._REV." u="1"/>
        <s v="DIVISION_CODE" u="1"/>
        <s v="THE_TOP_FIVE_PN_WITH_THE_WORST_ORDER_FILL_RATE" u="1"/>
        <s v="YEARLY_ACTUAL_SHIPMENT" u="1"/>
        <s v="DATA_SOURCE" u="1"/>
        <s v="MATERIAL_GROUP" u="1"/>
        <s v="實際和預估營業收入_=_YTM_實際營業收入_+_剩餘月董事會預估營業收入" u="1"/>
        <s v="DIFF_RATE_OF_ACT_SHIPT_VS_BOARDSEST_SHIPT" u="1"/>
        <s v="AP_TO_ASSETS_RATIO" u="1"/>
        <s v="YTD_ACT_BOD_SHIP_DIFF" u="1"/>
        <s v="YTD_ACT_TGT_SHIP_DIFF" u="1"/>
        <s v="CLOSING_DATE" u="1"/>
        <s v="PRODUCT_YIELD_ALERT_COMMENT" u="1"/>
        <s v="出貨起始日" u="1"/>
        <s v="STAGE_COMPOSITION_COST_RATIO" u="1"/>
        <s v="TOTAL_LIABILITY" u="1"/>
        <s v="PERIOD_CLOSING_DATE" u="1"/>
        <s v="PLAN_COMPARISON_MONTH" u="1"/>
        <s v="ACCUMULATIVE_NET_PROFIT" u="1"/>
        <s v="VERSION_1_FORECAST_TYPE_ID" u="1"/>
        <s v="VERSION_2_FORECAST_TYPE_ID" u="1"/>
        <s v="YLY_TGT_SHIP" u="1"/>
        <s v="QOQ_IRON" u="1"/>
        <s v="SUB_STAGE_TYPE" u="1"/>
        <s v="DIFF_OF_ACT_SHIPT_VSSHIPPING_TRGT" u="1"/>
        <s v="YOY_LEM_NI" u="1"/>
        <s v="HIT_RATE_OF_MTD_ACT._REV._VS._MLY_REV._TRGT" u="1"/>
        <s v="DB_START_DATE" u="1"/>
        <s v="BUY_AND_SELL_QUANTITY" u="1"/>
        <s v="CQ_MP_SHIPMENT" u="1"/>
        <s v="ASSIGN_FCST_VERSION" u="1"/>
        <s v="MONTHLY_SHIPMENT_OF_YEARLY_TARGET" u="1"/>
        <s v="HIT_RATE_BETWEEN_MONTH_TO_DATE_ACTUAL_SHIPMENT_AND_MONTHLY_BOARDS_ESTIMATED_SHIPMENT" u="1"/>
        <s v="DIFF_RATE_OF_ACT_REV_VS_REV_TRGT" u="1"/>
        <s v="DEFECT_TYPE_QUANTITY" u="1"/>
        <s v="ESTIMATE_PRODUCT_FAMILY_COST" u="1"/>
        <s v="PV_START_DATE" u="1"/>
        <s v="年初至今累積出貨量_=YTM_實際出貨量" u="1"/>
        <s v="TYPES_OF_LABOR_CODE" u="1"/>
        <s v="HIT_RATE_OF_ACT_REV_VSBOARDS_EST_REV" u="1"/>
        <s v="HIT_RATE_BETWEEN_ACTUAL_OPERATING_INCOME_AND_MONTHLY_OPERATING_INCOME_TARGET" u="1"/>
        <s v="N/A" u="1"/>
        <s v="RATE_OF_REV_AND_SHIPT_IN_DIFFERENT_TIME_RATE_OF_RATE_OF_CALCULA" u="1"/>
        <s v="ACCOUNT_FOR_THE_YEAR" u="1"/>
        <s v="DIFFERENCE_BETWEEN_ACTUAL_OPERATING_INCOME_AND_ESTIMATED_OPERATING_INCOME" u="1"/>
        <s v=" " u="1"/>
        <s v="ACC._SERIES_COST" u="1"/>
        <s v="DIFF_OF_ACT_REV_VS_EST_REV" u="1"/>
        <s v="HIT_RATE_OF_ACT._SHIPT_VS._MLY_SHIPPING_TRGT" u="1"/>
        <s v="PRODUCT_YIELD_RATE_TARGET" u="1"/>
        <s v="DIFFERENCE_RATIO_BETWEEN_YEARLY_SHIPMENT" u="1"/>
        <s v="DIFF._RATE_OF_MLY_ACT._REV._VS._MLY_EST._REV." u="1"/>
        <s v="MATERIAL_CATALOG_MOM" u="1"/>
        <s v="MATERIAL_FUTURES_MOM" u="1"/>
        <s v="FORECAST_COMPARISON_TYPE_ID" u="1"/>
        <s v="YLY_ACT_BOD_SHIP_DIFF" u="1"/>
        <s v="YLY_ACT_TGT_SHIP_DIFF" u="1"/>
        <s v="MANAGEMENT_TYPE" u="1"/>
        <s v="DIFF_RATE_OF_ACT_SHIPT_VS_EST_SHIPT" u="1"/>
        <s v="RFQ_STATUS" u="1"/>
        <s v="CONVERSION_RATE_TYPE" u="1"/>
        <s v="MONTHLY_ESTIMATED_SHIPMENT" u="1"/>
        <s v="ACCUMULATED_ROA" u="1"/>
        <s v="CONVERSION_RATE_VALIDATION_END" u="1"/>
        <s v="DB_START_YEAR" u="1"/>
        <s v="GR_DATE_BY_QUARTER" u="1"/>
        <s v="STOCK_AREA" u="1"/>
        <s v="YOY_IRON" u="1"/>
        <s v="CLASS_CODE_CATEGORY" u="1"/>
        <s v="EMS/JDM" u="1"/>
        <s v="TYPES_OF_ASSETS" u="1"/>
        <s v="YEAR_TO_DATE_SHIPMENT_TARGET" u="1"/>
        <s v="ACTUAL_PRODUCT_REVENUE" u="1"/>
        <s v="MLY_BOD_SHIP_DIFF" u="1"/>
        <s v="MLY_YLY_SHIP_DIFF" u="1"/>
        <s v="THIS_YEAR_ACT_SHIP" u="1"/>
        <s v="TYPES_OF_LIABILITY" u="1"/>
        <s v="JOURNAL_CREATE_YEAR" u="1"/>
        <s v="VENDOR_A_FULFILLMENT_PERFORMANCE" u="1"/>
        <s v="DIFF._OF_ACT._SHIPT_VS._BOARDSEST._SHIPT" u="1"/>
        <s v="VALUATION" u="1"/>
        <s v="THIS_YEAR_ACT_SHIP_DIFF" u="1"/>
        <s v="TOP_LOWER_LIMIT" u="1"/>
        <s v="SOLE_SOURCE_QUANTITY" u="1"/>
        <s v="ACC._SHIPPING_QUANTITY" u="1"/>
        <s v="DIFFERENCE_RATIO_BETWEEN_MONTHLY_ACTUAL_SHIPMENT_AND_MONTHLY_SHIPMENT_TARGET" u="1"/>
        <s v="MONTHLY_BS_FORECAST_QUANTITY" u="1"/>
        <s v="ACCUMULATED_ROE" u="1"/>
        <s v="TYPES_OF_LABOR_NAME" u="1"/>
        <s v="DIFFERENCE_BETWEEN_ACTUAL_OPERATING_INCOME_AND_OPERATING_INCOME_TARGET" u="1"/>
        <s v="YLY_SHIPMENT_ONLY" u="1"/>
        <s v="DIFFERENCE_BETWEEN_YEARLY_ACTUAL_AND_PREDICT_OPERATING_INCOME_AND_OPERATING_INCOME_TARGET" u="1"/>
        <s v="QOQ_PLASTIC" u="1"/>
        <s v="DIFF_RATE_OF_ACT_REV_VSEST_REV" u="1"/>
        <s v="LTD" u="1"/>
        <s v="DIFFERENCE_BETWEEN_YEARLY_ACTUAL_AND_PREDICT_SHIPMENT_AND_YEARLY_BOARDS_ESTIMATED_SHIPMENT" u="1"/>
        <s v="DIFFERENCE_BETWEEN_YEAR_TO_DATE_ACTUAL_SHIPMENT_AND_YEAR_TO_DATE_BOARDS_ESTIMATED_SHIPMENT" u="1"/>
        <s v="MONTHLY_SERIES_REVENUE" u="1"/>
        <s v="FORECAST_QUANTITY" u="1"/>
        <s v="EDI_940_SHIPPING_NOTICE" u="1"/>
        <s v="DIFFERENCE_BETWEEN_YEARLY_ACTUAL_AND_PREDICT_SHIPMENT_AND_YEARLY_SHIPMENT_TARGET" u="1"/>
        <s v="DIFFERENCE_BETWEEN_YEAR_TO_DATE_ACTUAL_SHIPMENT_AND_YEAR_TO_DATE_SHIPMENT_TARGET" u="1"/>
        <s v="SITE_NAME" u="1"/>
        <s v="COST_OF_SALES" u="1"/>
        <s v="SOURCE_CURRENCY" u="1"/>
        <s v="MATERIAL_FUTURES_CATEGORY" u="1"/>
        <s v="DIFF._OF_MLY_ACT._SHIPT_VS._BOARDSEST._SHIPT" u="1"/>
        <s v="HIT_RATE_BETWEEN_ACTUAL_OPERATING_INCOME_AND_BOARDS_ESTIMATED_OPERATING_INCOME" u="1"/>
        <s v="PRODUCT_YIELD_RATE" u="1"/>
        <s v="MATERIAL_CATALOG_YOY" u="1"/>
        <s v="MATERIAL_FUTURES_YOY" u="1"/>
        <s v="INPUT_QUANTITY_BY_INSPECTION_STATION" u="1"/>
        <s v="ESTIMATED_PRODUCT_FAMILY_REVENUE" u="1"/>
        <s v="LIABILITY_TO_TOTAL_ASSETS_RATIO" u="1"/>
        <s v="DIFF._OF_ACT._REV._VS._EST._REV." u="1"/>
        <s v="UTD_PLAN_REV" u="1"/>
        <s v="AR_DAYS" u="1"/>
        <s v="OPEN_PURCHASE_ORDER_QUANTITY" u="1"/>
        <s v="PPE" u="1"/>
        <s v="DIFFERENCE_BETWEEN_YEARLY_ACTUAL_AND_PREDICT_OPERATING_INCOME_AND_YEARLY_BOARDS_ESTIMATED_OPERATING_INCOME" u="1"/>
        <s v="DIFFERENCE_BETWEEN_YEAR_TO_DATE_ACTUAL_OPERATING_INCOME_AND_YEAR_TO_DATE_BOARDS_ESTIMATED_OPERATING_INCOME" u="1"/>
        <s v="ESTIMATED_SALES_QUANTITY" u="1"/>
        <s v="MONTHLY_ESTIMATED_OPERATING_INCOME" u="1"/>
        <s v="SITE" u="1"/>
        <s v="CASH_DIVIDEND" u="1"/>
        <s v="DIFF._RATE_OF_MLY_ACT._REV._VS._BOARDS_EST._REV." u="1"/>
        <s v="YLY_ACT_SHIP_DIFF" u="1"/>
        <s v="MONITOR_DATE" u="1"/>
        <s v="SUBJECT_NET_PROFIT" u="1"/>
        <s v="MONTHLY_OPERATING_INCOME_OF_YEARLY_TARGET" u="1"/>
        <s v="YEARLY_ACTUAL_OPERATING_INCOME" u="1"/>
        <s v="PART_CATEGORY" u="1"/>
        <s v="MLY_BOD_REV_DIFF_RATE" u="1"/>
        <s v="MLY_YLY_REV_DIFF_RATE" u="1"/>
        <s v="DIFFERENCE_BETWEEN_MONTHLY_ACTUAL_OPERATING_INCOME_AND_MONTHLY_ESTIMATED_OPERATING_INCOME" u="1"/>
        <s v="YLY_SHIP_TGT" u="1"/>
        <s v="DIFFERENCE_RATIO_BETWEEN_ACTUAL_OPERATING_INCOME_AND_OPERATING_INCOME_TARGET" u="1"/>
        <s v="SERIES" u="1"/>
        <s v="DEFECT_QUANTITY" u="1"/>
        <s v="DIFFERENCE_RATIO_BETWEEN_YEARLY_ACTUAL_AND_PREDICT_OPERATING_INCOME_AND_OPERATING_INCOME_TARGET" u="1"/>
        <s v="PRODUCTIVITY_RELATED_INDICATOR" u="1"/>
        <s v="ESTIMATED_MONTHLY_AMORTIZED_SALES_QUANTITY" u="1"/>
        <s v="ACTUAL_DAILY_OPERATING_INCOME" u="1"/>
        <s v="DVP_YEAR" u="1"/>
        <s v="ACCUMULATIVE_COST" u="1"/>
        <s v="BU" u="1"/>
        <s v="DATA_UPLOAD_DATE" u="1"/>
        <s v="DIFFERENCE_BETWEEN_ACTUAL_OPERATING_INCOME_AND_THE_BOARDS_ESTIMATED_OPERATING_INCOME" u="1"/>
        <s v="VERSION_1_FORECAST_COMPARISON_TYPE_NAME" u="1"/>
        <s v="VERSION_2_FORECAST_COMPARISON_TYPE_NAME" u="1"/>
        <s v="EQUITY" u="1"/>
        <s v="FORECAST_HIT_RATE" u="1"/>
        <s v="BS_SUPPLY_MONTH" u="1"/>
        <s v="PLANNED_YEAR" u="1"/>
        <s v="HIT_RATE_BETWEEN_MONTH_TO_DATE_ACTUAL_SHIPMENT_AND_MONTHLY_SHIPMENT_TARGET" u="1"/>
        <s v="AMOUNT_OF_LIABILITY" u="1"/>
        <s v="DEBT_RATIO" u="1"/>
        <s v="YEARLY_BOARDS_ESTIMATED_SHIPMENT" u="1"/>
        <s v="BU_CODE" u="1"/>
        <s v="CONVERSION_RATE_VALIDATION_START" u="1"/>
        <s v="ESTIMATED_NET_PROFIT_MARGIN" u="1"/>
        <s v="RDP" u="1"/>
        <s v="DEFECT_TYPE_CODE" u="1"/>
        <s v="REVENUE_CONTRIBUTION_ACHIEVE_RATE" u="1"/>
        <s v="DIFFERENCE_RATIO_BETWEEN_MONTHLY_ACTUAL_OPERATING_INCOME_AND_MONTHLY_OPERATING_INCOME_TARGET" u="1"/>
        <s v="FCST_VERSION" u="1"/>
        <s v="MONTHLY_FINAL_FORECAST_QUANTITY" u="1"/>
        <s v="P/L_UPDATE_DATE" u="1"/>
        <s v="VENDOR_CODE" u="1"/>
        <s v="DIFF._OF_MLY_ACT._REV._VS._MLY_EST._REV." u="1"/>
        <s v="ACCUMULATIVE_REVENUE" u="1"/>
        <s v="BOTTOM_LOWER_LIMIT" u="1"/>
        <s v="TARGET_CURRENCY" u="1"/>
        <s v="YEAR_TO_DATE_BOARDS_ESTIMATED_OPERATING_INCOME" u="1"/>
        <s v="CASH_TO_ASSETS_RATIO" u="1"/>
        <s v="PRODUCT_LEVEL" u="1"/>
        <s v="RECOGNIZE_PROFIT_ACHIEVE_RATE" u="1"/>
        <s v="DIFF._RATE_OF_MLY_ACT._SHIPT_VS._EST._SHIPT" u="1"/>
        <s v="DIFF._OF_ACT._SHIPT_VS.SHIPPING_TRGT" u="1"/>
        <s v="REPORT_MONTH" u="1"/>
        <s v="YEAR_OF_CALCULATION" u="1"/>
        <s v="CCC_RELATED_INDICATOR" u="1"/>
        <s v="PRIMARY_CUSTOMER_CODE" u="1"/>
        <s v="PROJECT_STAGE_ESTIMATED_START_DATE" u="1"/>
        <s v="HIT_RATE_OF_ACT_SHIPT_VS_MLY_SHIPPING_TRGT" u="1"/>
        <s v="DOI_TARGET_DAYS" u="1"/>
        <s v="YLY_ACT_REV_DIFF_RATE" u="1"/>
        <s v="INVENTORY_TO_ASSETS_RATIO" u="1"/>
        <s v="DIFF._RATE_OF_MLY_ACT._SHIPT_VS._SHIPPING_TRGT" u="1"/>
        <s v="ANNUAL_ACTUAL_INVESTMENT_AMMOUNT" u="1"/>
        <s v="BOD_PLAN_REV" u="1"/>
        <s v="RAW_MATERIAL_DATA_MONTH" u="1"/>
        <s v="CRITICAL_PARTS_FULFILLMENT_DATA_DATE" u="1"/>
        <s v="AVG_INVENTORY" u="1"/>
        <s v="MONTHLY_ACTUAL_OPERATING_INCOME" u="1"/>
        <s v="FCS_START_DATE" u="1"/>
        <s v="MONTHLY_MATERIAL_COST" u="1"/>
        <s v="DIFF_OF_ACT_SHIPT_VS_EST_SHIPT" u="1"/>
        <s v="VERSION_DIFFERENCE" u="1"/>
        <s v="DIFFERENCE_BETWEEN_MONTHLY_ACTUAL_OPERATING_INCOME_AND_MONTHLY_OPERATING_INCOME_TARGET" u="1"/>
        <s v="ENTREPRENEUR_CHINESE_NAME" u="1"/>
        <s v="RAW_COST_RATIO" u="1"/>
        <s v="SUPPLIER_FINAL_SCORE" u="1"/>
        <s v="INVESTMENT_SUBJECT" u="1"/>
        <s v="CLASS_CODE" u="1"/>
        <s v="SITE_TYPE" u="1"/>
        <s v="REVENUE_CONTRIBUTION" u="1"/>
        <s v="ACCUMULATIVE_MVA_COST" u="1"/>
        <s v="FIRST_PASS_YIELD_RATE_BY_INSPECTION_STATION" u="1"/>
        <s v="DIFFERENCE_RATIO_BETWEEN_YEARLY_REVENUE" u="1"/>
        <s v="AVG_TOTAL_ASSETS" u="1"/>
        <s v="LAST_NUM_OF_EMP" u="1"/>
        <s v="ACCUM._LTA_GR_QUANTITY" u="1"/>
        <s v="ACCUM_LTA_MOU_QUANTITY" u="1"/>
        <s v="YEARLY_BOARDS_ESTIMATED_OPERATING_INCOME" u="1"/>
        <s v="HIT_RATE_BETWEEN_ACTUAL_SHIPMENT_AND_BOARDS_ESTIMATED_SHIPMENT" u="1"/>
        <s v="WEEKLY_PRODUCT_YIELD_REPORT" u="1"/>
        <s v="實際和預估出貨量_=_YTM_實際出貨量_+_剩餘董事會預估出貨量" u="1"/>
        <s v="NET_INCOME" u="1"/>
        <s v="BG_NAME" u="1"/>
        <s v="年初至今累積營業收入_=_YTM_實際營業收入" u="1"/>
        <s v="COMMENT" u="1"/>
        <s v="PRODUCT_HORIZON" u="1"/>
        <s v="MTD_EDI_850" u="1"/>
        <s v="DIFFERENCE_RATIO_BETWEEN_MONTHLY_ACTUAL_SHIPMENT_AND_MONTHLY_BOARDS_ESTIMATED_SHIPMENT" u="1"/>
        <s v="CCC" u="1"/>
        <s v="BOTTOM_UPPER_LIMIT" u="1"/>
        <s v="IEC_PART_NUM" u="1"/>
        <s v="ACTUAL_SHIPMENT" u="1"/>
        <s v="ACCUMULATIVE_MATERIAL_COST" u="1"/>
        <s v="TARGET_YEAR" u="1"/>
        <s v="VENDOR_NAME" u="1"/>
        <s v="VENDOR_DATA_UPDATE_DATE" u="1"/>
        <s v="AVG_AR" u="1"/>
        <s v="QUALITY_SCORE" u="1"/>
        <s v="POSTING_DATE" u="1"/>
        <s v="MOM_LEM_CU" u="1"/>
        <s v="RDP_SHIPMENT" u="1"/>
        <s v="DIFF._OF_YEARLY_ACT./PRED._AND_BOARDS_EST._REV." u="1"/>
        <s v="DIFF._OF_YTD_ACT._REV._AND_YTD_BOARDS_EST._REV." u="1"/>
        <s v="CASH_AND_CASH_EQUIVALENTS" u="1"/>
        <s v="HIT_RATE_OF_ACT._REV._VS.BOARDS_EST._REV." u="1"/>
        <s v="MONTH_OF_CALCULATION" u="1"/>
        <s v="DIFF._RATE_OF_ACT._REV._VS._BOARDS_EST._REV." u="1"/>
        <s v="VENDOR_FULFILLMENT_PERFORMANCE" u="1"/>
        <s v="AVG_AP" u="1"/>
        <s v="DIFF_OF_ACT_REV_VSBOARDS_EST_REV" u="1"/>
        <s v="STD_TO_ASSETS_RATIO" u="1"/>
        <s v="MONITOR_DATE__&gt;_DEMAND_PLAN_DATE" u="1"/>
        <s v="ACCUMULATIVE_PRODUCT_SERIES_SHIPPING_VOLUME" u="1"/>
        <s v="DIFFERENCE_RATIO_BETWEEN_MONTHLY_ACTUAL_OPERATING_INCOME_AND_MONTHLY_BOARDS_ESTIMATED_OPERATING_INCOME" u="1"/>
        <s v="WEEK" u="1"/>
        <s v="DIFFERENCE_BETWEEN_MONTHLY_ACTUAL_SHIPMENT_AND_MONTHLY_BOARDS_ESTIMATED_SHIPMENT" u="1"/>
        <s v="OVERALL_SYSTEM_DEFECT_QUANTITY" u="1"/>
        <s v="THIS_YEAR_ACT_REV" u="1"/>
        <s v="SERIES_STATUS" u="1"/>
        <s v="PSG_INVENTORY_AMOUNT" u="1"/>
        <s v="SUB_MATERIAL_CATALOG" u="1"/>
        <s v="YEARLY_OPERATING_INCOME_TARGET" u="1"/>
        <s v="QOQ_THERMAL_MODULE" u="1"/>
        <s v="DELIVERY_SCORE" u="1"/>
        <s v="MONTHLY_BOARDS_ESTIMATED_OPERATING_INCOME" u="1"/>
        <s v="MOM_LEM_TIN" u="1"/>
        <s v="FORECAST_TYPE_ID" u="1"/>
        <s v="DIFF._RATE_OF_ACT._REV._VS._REV._TRGT" u="1"/>
        <s v="QOQ_LEM_CU" u="1"/>
        <s v="DIFF._RATE_OF_ACT._SHIPT_VS._EST._SHIPT" u="1"/>
        <s v="PRODUCT_LIFE_CYCLE" u="1"/>
        <s v="ANNUAL_INVESTMENT_BUDGET" u="1"/>
        <s v="UTD_PLAN_SHIP" u="1"/>
        <s v="YTD_ACT_BOD_REV_DIFF" u="1"/>
        <s v="YTD_ACT_TGT_REV_DIFF" u="1"/>
        <s v="INVENTORY_TURNOVER_RATIO" u="1"/>
        <s v="PLANNED_MONTH" u="1"/>
        <s v="HIT_RATE_BETWEEN_ACTUAL_SHIPMENT_AND_MONTHLY_SHIPMENT_TARGET" u="1"/>
        <s v="SERIES_LIST" u="1"/>
        <s v="YTD_FILL_RATE" u="1"/>
        <s v="VERSION_DATE" u="1"/>
        <s v="MATERIAL_CATALOG_INFERENCE_COST" u="1"/>
        <s v="DIFF._RATE_OF_ACT._SHIPT_VS._SHIPPING_TRGT" u="1"/>
        <s v="ACTUAL_OPERATING_AND_SHIPMENT_DATE" u="1"/>
        <s v="QOQ_LEM_TIN" u="1"/>
        <s v="PERIOD" u="1"/>
        <s v="MONTHLY_SHIPPING_VOLUME" u="1"/>
        <s v="LTA_MOU_QUANTITY" u="1"/>
        <s v="RFQ_END_DATE" u="1"/>
        <s v="RECOGNIZE_PROFIT" u="1"/>
        <s v="DIFF._OF_MLY_ACT._REV._VS._MLY_REV._TRGT" u="1"/>
        <s v="DIFF._OF_YTD_ACT._REV._AND_YTD_REV._TRGT" u="1"/>
        <s v="MOM_LEM_AL" u="1"/>
        <s v="AR_TURNOVER_RATIO" u="1"/>
        <s v="SHAREHOLDING_RATIO" u="1"/>
        <s v="DIFF._OF_YEARLY_ACT./PRED._AND_TRGT_SHIPT" u="1"/>
        <s v="YLY_ACT_BOD_REV_DIFF" u="1"/>
        <s v="YLY_ACT_TGT_REV_DIFF" u="1"/>
        <s v="YOY_LEM_CU" u="1"/>
        <s v="AP" u="1"/>
        <s v="BUSINESS_TYPE" u="1"/>
        <s v="ACCUMULATIVE_NET_PROFIT_RATE" u="1"/>
        <s v="AR_TO_ASSETS_RATIO" u="1"/>
        <s v="ANNUAL_INVESTMENT_BUDGET_BALANCE_RATIO" u="1"/>
        <s v="QOQ_LEM_AL" u="1"/>
        <s v="PLAN_MONTH" u="1"/>
        <s v="DIFFERENCE_BETWEEN_MONTHLY_ACTUAL_SHIPMENT_AND_MONTHLY_SHIPMENT_TARGET" u="1"/>
        <s v="YTD_BOD_REV" u="1"/>
        <s v="DIFF_RATE_OF_ACT_SHIPT_VS_SHIPPING_TRGT" u="1"/>
        <s v="SI_STARTDATE" u="1"/>
        <s v="DIFFERENCE_RATIO_BETWEEN_YEAR_TO_DATE_ACTUAL_OPERATING_INCOME_AND_YEAR_TO_DATE_OPERATING_INCOME_TARGET" u="1"/>
        <s v="OUTSOURCING_TYPE" u="1"/>
        <s v="MLY_BOD_SHIP_DIFF_RATE" u="1"/>
        <s v="MLY_YLY_SHIP_DIFF_RATE" u="1"/>
        <s v="RFQ_HIT_RATE" u="1"/>
        <s v="OPERATING_REVENUE_PER_CAPITA" u="1"/>
        <s v="YOY_LEM_TIN" u="1"/>
        <s v="AMOUNT_OF_ASSETS" u="1"/>
        <s v="DIFFERENCE_BETWEEN_YEARLY_SHIPMENT" u="1"/>
        <s v="ACCOUNT_FOR_THE_QUARTER" u="1"/>
        <s v="YTD_ACT_BOD_REV_DIFF_RATE" u="1"/>
        <s v="YTD_ACT_TGT_REV_DIFF_RATE" u="1"/>
        <s v="CASE_PLASTIC_PROCURE_COST_RATIO" u="1"/>
        <s v="ACCUMULATIVE_SERIES_NET_PROFIT_RATE" u="1"/>
        <s v="MTD_ACT_REV" u="1"/>
        <s v="ACTUAL_DAILY_SHIPMENT" u="1"/>
        <s v="SUBJECT_REVENUE" u="1"/>
        <s v="POSTING_YEAR" u="1"/>
        <s v="MTD_BOD_SHIP_ACH_RATE" u="1"/>
        <s v="MTD_UTD_SHIP_ACH_RATE" u="1"/>
        <s v="RFQ_RECEIVE_DATE" u="1"/>
        <s v="ACCUMULATIVE_SERIES_REVENUE" u="1"/>
        <s v="MOM_NY_GOLD" u="1"/>
        <s v="PSG_COST_CATETORY" u="1"/>
        <s v="PSG_PART_CATETORY" u="1"/>
        <s v="BOD_PLAN_SHIP" u="1"/>
        <s v="PRODUCTION_INPUT_QUANTITY" u="1"/>
        <s v="DIFFERENCE_BETWEEN_YEAR_TO_DATE_ACTUAL_OPERATING_INCOME_AND_YEAR_TO_DATE_OPERATING_INCOME_TARGET" u="1"/>
        <s v="YLY_BOD_REV" u="1"/>
        <s v="SHIPMENT_MONTH" u="1"/>
        <s v="ACCUMULATIVE_SERIES_NET_PROFIT_MARGIN" u="1"/>
        <s v="GR_MONTHLY_DATE" u="1"/>
        <s v="PRODUCT_YIELD_ALERT_TYPE" u="1"/>
        <s v="YEARLY_SHIPMENT_OF_AWARD_RFQ" u="1"/>
        <s v="LATEST_CLOSE_MONTH" u="1"/>
        <s v="YOY_LEM_AL" u="1"/>
        <s v="DIFFERENCE_BETWEEN_ACTUAL_SHIPMENT_AND_THE_BOARDS_ESTIMATED_SHIPMENT" u="1"/>
        <s v="RTM_START_DATE" u="1"/>
        <s v="DIFFERENCE_RATIO_BETWEEN_YEARLY_ACTUAL_AND_PREDICT_SHIPMENT_AND_YEARLY_SHIPMENT_TARGET" u="1"/>
        <s v="DIFFERENCE_RATIO_BETWEEN_YEAR_TO_DATE_ACTUAL_SHIPMENT_AND_YEAR_TO_DATE_SHIPMENT_TARGET" u="1"/>
        <s v="RATE_OF_REV_AND_SHIPT_IN_DIFFERENT_TIME_RATE_OF_RATE_OF_REV" u="1"/>
        <s v="YLY_ACT_BOD_REV_DIFF_RATE" u="1"/>
        <s v="YLY_ACT_TGT_REV_DIFF_RATE" u="1"/>
        <s v="MLY_ACT_REV" u="1"/>
        <s v="QOQ_NY_GOLD" u="1"/>
        <s v="VALUE_OF_PRODUCTIVITY_RELATED_INDICATOR" u="1"/>
        <s v="YTD_BOD_SHIP" u="1"/>
        <s v="DIFF._OF_MLY_ACT._SHIPT_VS._EST._SHIPT" u="1"/>
        <s v="ACTUAL_SHIPMENT_QUANTITY" u="1"/>
        <s v="LOST_YEAR" u="1"/>
        <s v="DIFFERENCE_BETWEEN_ACTUAL_SHIPMENT_AND_ESTIMATED_SHIPMENT" u="1"/>
        <s v="MONTHLY_BOARDS_ESTIMATED_SHIPMENT" u="1"/>
        <s v="ENTREPRENEUR_ENGLISH_NAME" u="1"/>
        <s v="DIFFERENCE_RATIO_BETWEEN_ACTUAL_SHIPMENT_AND_SHIPMENT_TARGET" u="1"/>
        <s v="LAST_RAW_COST_PRICE" u="1"/>
        <s v="MONTHLY_SHIPING_QUANTITY" u="1"/>
        <s v="YIELD_RATE_BY_INSPECTION_STATION" u="1"/>
        <s v="JOURNAL_CREATE_MONTH" u="1"/>
        <s v="PRODUCT_FPY_RATE_TARGET" u="1"/>
        <s v="YLY_ACT_SHIP_DIFF_RATE" u="1"/>
        <s v="ACCUM._LTA_MOU_QUANTITY" u="1"/>
        <s v="DIFF._RATE_OF_MLY_ACT._SHIPT_VS._BOARDS_EST._SHIPT" u="1"/>
        <s v="DIFF._RATE_OF_YTD_ACT._SHIPT_AND_BOARDS_EST._SHIPT" u="1"/>
        <s v="MOM_PC" u="1"/>
        <s v="MTD_ACT_SHIP" u="1"/>
        <s v="REMARK_ID" u="1"/>
        <s v="VALUE_OF_CCC_RELATED_INDICATOR" u="1"/>
        <s v="TOTAL_ASSETS" u="1"/>
        <s v="RFQ_END_YEAR" u="1"/>
        <s v="HIT_RATE_OF_ACT_REV_VS_MLY_REV_TRGT" u="1"/>
        <s v="AVL_ID" u="1"/>
        <s v="IN_ACCURATED_AREA" u="1"/>
        <s v="YTD_ACT_REV" u="1"/>
        <s v="CURRENCY" u="1"/>
        <s v="PART_NUMBER_QUANTITY" u="1"/>
        <s v="REASON_CONTENT_OF_LOSE" u="1"/>
        <s v="PRIMARY_CUSTOMER_NAME" u="1"/>
        <s v="YEARLY_SHIPMENT_TARGET" u="1"/>
        <s v="HIT_RATE_OF_MTD_ACT._SHIPT_VS._MLY_BOARDS_EST._SHIPT" u="1"/>
        <s v="NOT_REPAIRED_QUANTITY" u="1"/>
        <s v="YEAR_TO_DATE_BOARDS_ESTIMATED_SHIPMENT" u="1"/>
        <s v="LT_FCST_SHIPMENT" u="1"/>
        <s v="MLY_BOD_REV_DIFF" u="1"/>
        <s v="MLY_YLY_REV_DIFF" u="1"/>
        <s v="QOQ_PC" u="1"/>
        <s v="DIFF._OF_MLY_ACT._SHIPT_VS._SHIPPING_TRGT" u="1"/>
        <s v="YLY_BOD_SHIP" u="1"/>
        <s v="YEAR_TO_DATE_OPERATING_INCOME_TARGET" u="1"/>
        <s v="VERS_DATE" u="1"/>
        <s v="BUDGET_ALLOCATION_AMOUNT" u="1"/>
        <s v="FORECAST_COMPARISON_TYPE_NAME" u="1"/>
        <s v="EDI_850_ORDER_REQUEST" u="1"/>
        <s v="YOY_NY_GOLD" u="1"/>
        <s v="HIT_RATE_OF_MTD_ACT._SHIPT_VS._MLY_SHIPPING_TRGT" u="1"/>
        <s v="QOQ_STAMPING" u="1"/>
        <s v="ROLLING_6_MONTHS_FORECAST" u="1"/>
        <s v="PL_MONTHLY_DATE" u="1"/>
        <s v="UTD_VERSION" u="1"/>
        <s v="MLY_ACT_SHIP" u="1"/>
        <s v="GR_MOTHLY_DATE" u="1"/>
        <s v="CUMULATIVE_INVESTMENT_AMOUNT" u="1"/>
        <s v="SUBJECT_NET_PROFIT_ACHIEVE_RATE" u="1"/>
        <s v="YLY_ACT_REV" u="1"/>
        <s v="PLAN_YEAR" u="1"/>
        <s v="GR_QUANTITY" u="1"/>
        <s v="STD" u="1"/>
        <s v="AP_DAYS" u="1"/>
        <s v="ENTREPRENEUR" u="1"/>
        <s v="NUM_OF_EMP" u="1"/>
        <s v="MTD_BOD_REV_ACH_RATE" u="1"/>
        <s v="MTD_UTD_REV_ACH_RATE" u="1"/>
        <s v="BOD_SHIPPING_TARGET" u="1"/>
        <s v="HITE_RATE_OF_SALES_QUANTITY" u="1"/>
        <s v="DIVISION_ALIAS" u="1"/>
        <s v="DIFFERENCE_BETWEEN_MONTHLY_ACTUAL_OPERATING_INCOME_AND_MONTHLY_BOARDS_ESTIMATED_OPERATING_INCOME" u="1"/>
        <s v="DIFF._OF_YTD_ACT._SHIPT_AND_BOARDS_EST._SHIPT" u="1"/>
        <s v="DIFF._RATE_OF_ACT._SHIPT_VS._BOARDSEST._SHIPT" u="1"/>
        <s v="OPERATING_REVENUE" u="1"/>
        <s v="PURCHASE_AMOUNT" u="1"/>
        <s v="DIFF._OF_YEARLY_ACT./PRED._AND_BOARDS_EST._SHIPT" u="1"/>
        <s v="OPERATING_INCOME" u="1"/>
        <s v="REMARK" u="1"/>
        <s v="DIFFERENCE_RATIO_BETWEEN_YEARLY_ACTUAL_AND_PREDICT_SHIPMENT_AND_YEARLY_BOARDS_ESTIMATED_SHIPMENT" u="1"/>
        <s v="DIFFERENCE_RATIO_BETWEEN_YEAR_TO_DATE_ACTUAL_SHIPMENT_AND_YEAR_TO_DATE_BOARDS_ESTIMATED_SHIPMENT" u="1"/>
        <s v="CASE_PLASTIC_COST_RATIO" u="1"/>
        <s v="TYPES_OF_LABOR" u="1"/>
        <s v="YTD_ACT_SHIP" u="1"/>
        <s v="PRODUCT_FAMILY" u="1"/>
        <s v="DOI_DATE_TYPE" u="1"/>
        <s v="DIFF_OF_ACT_SHIPT_VS_BOARDSEST_SHIPT" u="1"/>
        <s v="YOY_PC" u="1"/>
        <s v="WEEK_LEVEL" u="1"/>
        <s v="ACCUMULATIVE_SHIPPING_QUANTITY" u="1"/>
        <s v="ACCUMULATIVE_SHIPPING_VOLUME" u="1"/>
        <s v="TOP_UPPER_LIMIT" u="1"/>
        <s v="THE_TOP_FIVE_VENDOR_WITH_THE_WORST_ORDER_FILL_RATE" u="1"/>
        <s v="DIFF._RATE_OF_ACT._REV._VS.EST._REV." u="1"/>
        <s v="SUB_MATERIAL_CATALOG_MOM" u="1"/>
        <s v="GR_DATE" u="1"/>
        <s v="FORECAST_GEN_DATE_&gt;FORECAST_VERSION" u="1"/>
        <s v="YLY_ACT_REV_DIFF" u="1"/>
        <s v="PRODUCT_YIELD_ALERT_DATE" u="1"/>
        <s v="VENDOR_FULFILLMENT_DATE" u="1"/>
        <s v="POSTING_MONTH" u="1"/>
        <s v="DIFFERENCE_RATIO_BETWEEN_YEARLY_OPERATING_INCOME" u="1"/>
        <s v="UP_TO_DATE_MONTHLY_ESTIMATED_REVENUE" u="1"/>
        <s v="IS_SOLE" u="1"/>
        <s v="HIT_RATE_ANALYSIS_MONTH" u="1"/>
        <s v="ACCUM_LTA_GR_QUANTITY" u="1"/>
        <s v="ASSETS_TO_TOTAL_ASSETS_RATIO" u="1"/>
        <s v="SHIPPING_MONTH" u="1"/>
        <s v="ENTREPRENEUR_CODE" u="1"/>
        <s v="BUDGET_ALLOCATION_QUARTER" u="1"/>
        <s v="AVL_NAME" u="1"/>
        <s v="ACT_DLY_REV" u="1"/>
        <s v="DIFF._OF_YEARLY_ACT./PRED._AND_TRGT_REV." u="1"/>
        <s v="DIFFERENCE_BETWEEN_ACTUAL_SHIPMENT_AND_SHIPMENT_TARGET" u="1"/>
        <s v="PRODUCT_FIRST_PASS_YIELD" u="1"/>
        <s v="GTK_QUANTITY" u="1"/>
        <s v="YLY_ACT_SHIP" u="1"/>
        <s v="DIFF._RATE_OF_YEARLY_ACT./PRED._AND_BOARDS_EST._REV." u="1"/>
        <s v="DIFF._RATE_OF_YTD_ACT._REV._AND_YTD_BOARDS_EST._REV." u="1"/>
        <s v="ACTUAL_SALES_QUANTITY" u="1"/>
        <s v="FPY_RATE_TARGET_BY_INSPECTION_STATION" u="1"/>
        <s v="DIFFERENCE_RATIO_BETWEEN_YEARLY_ACTUAL_AND_PREDICT_OPERATING_INCOME_AND_YEARLY_BOARDS_ESTIMATED_OPERATING_INCOME" u="1"/>
        <s v="DIFFERENCE_RATIO_BETWEEN_YEAR_TO_DATE_ACTUAL_OPERATING_INCOME_AND_YEAR_TO_DATE_BOARDS_ESTIMATED_OPERATING_INCOME" u="1"/>
        <s v="AVG_NUM_OF_EMP" u="1"/>
        <s v="DIFF_RATE_OF_ACT_REV_VS_BOARDS_EST_REV" u="1"/>
        <s v="QOQ_PCB" u="1"/>
        <s v="ACCUMULATED_NET_INCOME" u="1"/>
        <s v="BG" u="1"/>
        <s v="BOD_VERSION" u="1"/>
        <s v="PLANT_CODE" u="1"/>
        <s v="DIFF._RATE_OF_YEARLY_ACT./PRED._AND_TRGT_REV." u="1"/>
        <s v="INVESTMENT_MA_TARGET_REMARK" u="1"/>
        <s v="REPORT_YEAR" u="1"/>
        <s v="PART_DESCRIPTION" u="1"/>
        <s v="BG_CODE" u="1"/>
        <s v="MONTHLY_FORECAST_QUANTITY" u="1"/>
        <s v="MONTHLY_SHIPPING_QUANTITY" u="1"/>
        <s v="BASE_YEAR_OF_CALCULATION" u="1"/>
        <s v="BU_NAME" u="1"/>
        <s v="DIFFERENCE_RATIO_BETWEEN_ACTUAL_SHIPMENT_AND_THE_BOARDS_ESTIMATED_SHIPMENT" u="1"/>
      </sharedItems>
    </cacheField>
    <cacheField name="SourceCriteria" numFmtId="0">
      <sharedItems count="3">
        <s v=""/>
        <s v="N/A" u="1"/>
        <s v=" " u="1"/>
      </sharedItems>
    </cacheField>
    <cacheField name="idxTaskID" numFmtId="0">
      <sharedItems containsSemiMixedTypes="0" containsString="0" containsNumber="1" containsInteger="1" minValue="8" maxValue="8"/>
    </cacheField>
    <cacheField name="TaskID" numFmtId="0">
      <sharedItems count="13">
        <s v="S1.0.01:"/>
        <s v="" u="1"/>
        <s v="P.3.9.0:" u="1"/>
        <s v="P.2.2.0:" u="1"/>
        <s v="P.3.9.1:" u="1"/>
        <s v="P.3.9.2:" u="1"/>
        <s v="P390:" u="1"/>
        <s v="P.2.1.0:" u="1"/>
        <s v="P.3.10.0:" u="1"/>
        <s v="P.2.1.1:" u="1"/>
        <s v="P.3.13.0:" u="1"/>
        <s v="P.3.5.0:" u="1"/>
        <s v="C.1.1.0:" u="1"/>
      </sharedItems>
    </cacheField>
    <cacheField name="TaskIDmap" numFmtId="0">
      <sharedItems count="13">
        <s v="S1.0.01:"/>
        <s v="" u="1"/>
        <s v="P.3.9.0:" u="1"/>
        <s v="P.2.2.0:" u="1"/>
        <s v="P.3.9.1:" u="1"/>
        <s v="P.3.9.2:" u="1"/>
        <s v="P390:" u="1"/>
        <s v="P.2.1.0:" u="1"/>
        <s v="P.3.10.0:" u="1"/>
        <s v="P.2.1.1:" u="1"/>
        <s v="P.3.13.0:" u="1"/>
        <s v="P.3.5.0:" u="1"/>
        <s v="C.1.1.0:" u="1"/>
      </sharedItems>
    </cacheField>
    <cacheField name="syncTaskID" numFmtId="0">
      <sharedItems count="11">
        <s v="S1.0.01:"/>
        <s v="" u="1"/>
        <s v="C.1.1.0:" u="1"/>
        <s v="P.3.9.0:" u="1"/>
        <s v="P.2.1.0:" u="1"/>
        <s v="P.3.5.0:" u="1"/>
        <e v="#N/A" u="1"/>
        <s v="P.3.10.0:" u="1"/>
        <s v="P.2.1.1:" u="1"/>
        <s v="P.3.13.0:" u="1"/>
        <s v="P.2.2.0:" u="1"/>
      </sharedItems>
    </cacheField>
    <cacheField name="DCpk" numFmtId="0">
      <sharedItems/>
    </cacheField>
    <cacheField name="DCpk-term" numFmtId="0">
      <sharedItems/>
    </cacheField>
    <cacheField name="DC-SEQ" numFmtId="0">
      <sharedItems containsSemiMixedTypes="0" containsString="0" containsNumber="1" containsInteger="1" minValue="0" maxValue="33"/>
    </cacheField>
    <cacheField name="DC-ID" numFmtId="0">
      <sharedItems/>
    </cacheField>
    <cacheField name="DC-uniName" numFmtId="0">
      <sharedItems count="1">
        <s v=""/>
      </sharedItems>
    </cacheField>
    <cacheField name="DC-Type" numFmtId="0">
      <sharedItems count="1">
        <s v="data_class"/>
      </sharedItems>
    </cacheField>
    <cacheField name="DC-Category" numFmtId="0">
      <sharedItems count="1">
        <s v="CMN &gt;&gt; AutoAssign"/>
      </sharedItems>
    </cacheField>
    <cacheField name="DC-Business terms" numFmtId="0">
      <sharedItems count="833">
        <s v="TermID"/>
        <s v="Domain"/>
        <s v="Category"/>
        <s v="Nick Name"/>
        <s v="EnglishName"/>
        <s v="Acronym"/>
        <s v="Definition"/>
        <s v="BusinessRule"/>
        <s v="TermType"/>
        <s v="Parent Term Name"/>
        <s v="Related Terms"/>
        <s v="Sensitivity"/>
        <s v="DataType"/>
        <s v="ReferenceData"/>
        <s v="DataComment"/>
        <s v="DataOwner"/>
        <s v="Stewards"/>
        <s v="Experts"/>
        <s v="TechnicalComment"/>
        <s v="SourceSystem"/>
        <s v="SourceTable"/>
        <s v="SourceColumn"/>
        <s v="SourceCriteria"/>
        <s v="Resources"/>
        <s v="Formulate basis"/>
        <s v="RelativeStandard"/>
        <s v="RelationshipWithRelativeStandard"/>
        <s v="Author"/>
        <s v="Formula"/>
        <s v="Name"/>
        <s v="LocalName"/>
        <s v="UpdateSource"/>
        <s v="DataOwnerBG"/>
        <s v="TaskID"/>
        <s v="Diff Rate of Yearly Act/Pred and TRGT Ship" u="1"/>
        <s v="Important Types of Liability" u="1"/>
        <s v="Average Inventory Amount" u="1"/>
        <s v="OTK Quantity" u="1"/>
        <s v="EBO Project Owner" u="1"/>
        <s v="Supplier Final Score" u="1"/>
        <s v="Entrepreneur Chinese Name" u="1"/>
        <s v="Total Liability Amount" u="1"/>
        <s v="Hit Rate Between Month to Date Actual Operating Income and Monthly Boards Estimated Operating Income" u="1"/>
        <s v="Operating Revenue Per Capita and Operating Income Per Capita Analysis" u="1"/>
        <s v="Diff Rate of YTD Act SHIPT and YTD Shipping TRGT" u="1"/>
        <s v="Product Series" u="1"/>
        <s v="Defect type target" u="1"/>
        <s v="Short-term Debts to Assets Ratio" u="1"/>
        <s v="Major Stage Material Catalog Dim" u="1"/>
        <s v="DOI" u="1"/>
        <s v="Class Code Category" u="1"/>
        <s v="EBO Phase Check Date" u="1"/>
        <s v="Latest Closing Month" u="1"/>
        <s v="Debt Ratio Analysis" u="1"/>
        <s v="Inspection station code" u="1"/>
        <s v="Overall product yield alert" u="1"/>
        <s v="Yearly Boards Estimated Operating Income" u="1"/>
        <s v="Hit Rate of MTD Act. Rev. vs. UTD Est. Rev." u="1"/>
        <s v="Hit Rate Between Month to Date Actual Operating Income and Monthly Operating Income Target" u="1"/>
        <s v="Diff. Rate of Act. Rev. vs.Est. Rev." u="1"/>
        <s v="Product FPY rate target" u="1"/>
        <s v="Diff of Yearly Act/Pred and Boards Est Ship" u="1"/>
        <s v="Subject Cash Dividend" u="1"/>
        <s v="Weekly product yield report" u="1"/>
        <s v="Cost Score" u="1"/>
        <s v="Monthly Actual Revenue" u="1"/>
        <s v="Difference Ratio Between Actual Shipment and The Boards Estimated Shipment" u="1"/>
        <s v="Version Comparison Month" u="1"/>
        <s v="Difference Rate and Hit Rate Data of Operating Income and  Shipment" u="1"/>
        <s v="Diff Rate of Yearly Act/Pred and Boards Est Ship" u="1"/>
        <s v="Accum LTA GR Quantity" u="1"/>
        <s v="Entrepreneur Code" u="1"/>
        <s v="Difference Between Monthly Actual Shipment and Monthly Estimated Shipment" u="1"/>
        <s v="Difference Ratio Between Monthly Actual Shipment and Monthly Boards Estimated Shipment" u="1"/>
        <s v="Monthly BS Supply Quantity" u="1"/>
        <s v="Average Accounts Payable Amount" u="1"/>
        <s v="RFQ Hit Rate Data" u="1"/>
        <s v="Primary Customer Name" u="1"/>
        <s v="Yearly Shipment Use Only" u="1"/>
        <s v="EBO Revenue Forecast Year" u="1"/>
        <s v="Component Type" u="1"/>
        <s v="RFQ Detail of Award Project" u="1"/>
        <s v="Project Stage Time Data" u="1"/>
        <s v="Customer Name" u="1"/>
        <s v="RFQ Related Data" u="1"/>
        <s v="Monthly Date" u="1"/>
        <s v="IEC Part Number" u="1"/>
        <s v="Actual Sales Quantity" u="1"/>
        <s v="Difference Ratio Between Actual Operating Income and The Boards Estimated Operating Income" u="1"/>
        <s v="BU2 ASUS BS VS FCST" u="1"/>
        <s v="Overall system not repaired quantity" u="1"/>
        <s v="Hit Rate of MTD Act Rev vs MLY Boards Est Rev" u="1"/>
        <s v="Last Number of Employees" u="1"/>
        <s v="Diff. Rate of Act. Rev. vs. Boards Est. Rev." u="1"/>
        <s v="Yearly Rev and SHIPT by BU and CUS" u="1"/>
        <s v="Accounts Receivable to Assets Ratio" u="1"/>
        <s v="Material Catalog Price Infomation" u="1"/>
        <s v="Long-term Debts Amount" u="1"/>
        <s v="Hit Rate of Act. Rev. vs. MLY Rev. TRGT" u="1"/>
        <s v="Diff. of YTD Act. SHIPT and YTD Shipping TRGT" u="1"/>
        <s v="Difference Between Monthly Actual Shipment and Monthly Boards Estimated Shipment" u="1"/>
        <s v="Business Operation and DOI Overview" u="1"/>
        <s v="CCC Analysis" u="1"/>
        <s v="Forecast Type" u="1"/>
        <s v="EBO Funding Start Date" u="1"/>
        <s v="Rolling 6 Months Forecast" u="1"/>
        <s v="Yield rate target by inspection station mapping" u="1"/>
        <s v="Hit Rate of MTD Act. Rev. vs. MLY Boards Est. Rev." u="1"/>
        <s v="EBO Project Phase History" u="1"/>
        <s v="Hit Rate Bottom Lower Limit" u="1"/>
        <s v="Diff. Rate of Act. SHIPT vs. Est. SHIPT" u="1"/>
        <s v="MoM LEM Ni" u="1"/>
        <s v="QOQ Connetor" u="1"/>
        <s v="EBO Project Funding History" u="1"/>
        <s v="EBO Milestone Check Date" u="1"/>
        <s v="Acc. Series Revenue" u="1"/>
        <s v="Project Stage" u="1"/>
        <s v="Defect rate by defect type" u="1"/>
        <s v="Actual Net Profit Margin" u="1"/>
        <s v="Up to date Monthly Estimated Shipment" u="1"/>
        <s v="Diff. Rate of Rev. and SHIPT in Different Time Frame" u="1"/>
        <s v="Accumulative Series Cost" u="1"/>
        <s v="Accounts Payable Amount" u="1"/>
        <s v="Outliner Percentage" u="1"/>
        <s v="BOD Shipping Target Hit Rate" u="1"/>
        <s v="PSG FCST Hit Rate Information" u="1"/>
        <s v="ROA" u="1"/>
        <s v="PSG Product Family" u="1"/>
        <s v="Actual Daily Revenue" u="1"/>
        <s v="Hit Rate of MTD Act. Ship. vs. MLY Boards Est. Ship." u="1"/>
        <s v="Difference Ratio Between Actual Operating Income and Estimated Operating Income" u="1"/>
        <s v="Accounting Period" u="1"/>
        <s v="Up-To-Date Monthly Estimated Shipment" u="1"/>
        <s v="ROE" u="1"/>
        <s v="FCS Start Date Data" u="1"/>
        <s v="EBO Project" u="1"/>
        <s v="Forecast Data Type" u="1"/>
        <s v="Investment Subject Allocation Master" u="1"/>
        <s v="PSG Forecast Versions Comparison Information" u="1"/>
        <s v="Series Customer List" u="1"/>
        <s v="Vendor Master" u="1"/>
        <s v="Hit Rate of MTD Act Ship vs MLY Boards Est Ship" u="1"/>
        <s v="Overall product yield" u="1"/>
        <s v="PPE to Assets Ratio" u="1"/>
        <s v="Status of Operating Income and Shipment in the Past Three Years by Product" u="1"/>
        <s v="QoQ LEM Ni" u="1"/>
        <s v="Accumulative Series Profitability Ratio" u="1"/>
        <s v="Financial Report Closing Date" u="1"/>
        <s v="RFQ Hit Rate Status" u="1"/>
        <s v="Material Catalog" u="1"/>
        <s v="Rev and SHIPT in Past Three Years by BU and CUS" u="1"/>
        <s v="Division Name" u="1"/>
        <s v="Hit Rate of MTD Act. Ship. vs. UTD Est. Ship." u="1"/>
        <s v="Subject Shareholding Ratio" u="1"/>
        <s v="Project Stage Estimated End Date" u="1"/>
        <s v="Customer ID" u="1"/>
        <s v="Forecast Hit Rate Remark" u="1"/>
        <s v="Diff of Yearly ActPred and TRGT Ship" u="1"/>
        <s v="Shipment Year" u="1"/>
        <s v="Cash and Cash Equivalents Amount" u="1"/>
        <s v="Diff Rate of MLY Act Ship vs Yearly Target Ship" u="1"/>
        <s v="MD BU2 ASUS BS VS FCST" u="1"/>
        <s v="CQ MP shipment" u="1"/>
        <s v="Business Group" u="1"/>
        <s v="Product Category" u="1"/>
        <s v="Investment possibility" u="1"/>
        <s v="PSG Monthly Procurement Amount" u="1"/>
        <s v="Hit Rate of MTD Act Ship vs UTD Est Ship" u="1"/>
        <s v="Diff. Rate of YTD Act. SHIPT and YTD Shipping TRGT" u="1"/>
        <s v="Yield rate target by inspection station" u="1"/>
        <s v="Diff. of Act. SHIPT vs. Est. SHIPT" u="1"/>
        <s v="Hit Rate Between Month to Date Actual Shipment and Monthly Shipment Target" u="1"/>
        <s v="MoM Iron" u="1"/>
        <s v="Difference Between Actual Operating Income and Operating Income Target" u="1"/>
        <s v="Subject Revenue Achieve Rate" u="1"/>
        <s v="Hit Rate Top Upper Limit" u="1"/>
        <s v="Last Year Raw Cost Price" u="1"/>
        <s v="Month to Date Actual  Shipment" u="1"/>
        <s v="Subject Recognize Profit Achieve Rate" u="1"/>
        <s v="Diff of MLY Act Ship vs Boards Est Ship" u="1"/>
        <s v="Diff. of Act. Rev. vs. Rev. TRGT" u="1"/>
        <s v="Diff. Rate of MLY Act. Rev. vs. MLY Est. Rev." u="1"/>
        <s v="Diff. Rate of Yearly Act./Pred. and Boards Est. SHIPT" u="1"/>
        <s v="Detailed product yield analysis" u="1"/>
        <s v="Diff Rate of Yearly Act/Pred and TRGT Rev" u="1"/>
        <s v="Difference Between Yearly Actual and Predict Operating Income and Operating Income Target" u="1"/>
        <s v="Average Total Assets Amoun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Forecast Type Name" u="1"/>
        <s v="Diff. of MLY Act. Rev. vs. Boards Est. Rev." u="1"/>
        <s v="Diff. of Yearly Act./Pred. and TRGT Rev." u="1"/>
        <s v="EBO Milestone Category" u="1"/>
        <s v="Stage Composition Cost Ratio" u="1"/>
        <s v="Yearly Status of Operating Income and Shipment by Product" u="1"/>
        <s v="Source Currency" u="1"/>
        <s v="QoQ Iron" u="1"/>
        <s v="Plan Comparison Month" u="1"/>
        <s v="DB Start Date" u="1"/>
        <s v="Product yield alert comment" u="1"/>
        <s v="YoY LEM Ni" u="1"/>
        <s v="Short-term Debts Amount" u="1"/>
        <s v="Hit Rate Between Month to Date Actual Shipment and Monthly Boards Estimated Shipment" u="1"/>
        <s v="Monthly Shipment of Yearly Target" u="1"/>
        <s v="Inventory Master" u="1"/>
        <s v="Project Stage Estimated Start Date" u="1"/>
        <s v="Number of Employees" u="1"/>
        <s v="Assign FCST Version" u="1"/>
        <s v="Year to Date Actual Revenue" u="1"/>
        <s v="Year to Date Shipment Target" u="1"/>
        <s v="Defect type quantity" u="1"/>
        <s v="Currency Conversion Rate Master" u="1"/>
        <s v="Liability to Total Assets Ratio" u="1"/>
        <s v="DOI Target Days" u="1"/>
        <s v="Yearly Revenue Target" u="1"/>
        <s v="Material Catalog Price Information" u="1"/>
        <s v="Data Source" u="1"/>
        <s v="PV Start Date" u="1"/>
        <s v="Accumulative Product Series Net Profit" u="1"/>
        <s v="Diff. of MLY Act. Ship. vs. Yearly Target Ship." u="1"/>
        <s v="Monthly Estimated Shipment" u="1"/>
        <s v="Difference Ratio Between Monthly Actual Shipment and Monthly Estimated Shipment" u="1"/>
        <s v="Hit Rate of MTD Act. Rev. vs. MLY Rev. TRGT" u="1"/>
        <s v="Raw Cost Price" u="1"/>
        <s v="PSG Cost Category" u="1"/>
        <s v="PSG Part Category" u="1"/>
        <s v="Accumulative Product Series Revenue" u="1"/>
        <s v="Product yield rate target" u="1"/>
        <s v="Version 1 Forecast Type ID" u="1"/>
        <s v="Version 2 Forecast Type ID" u="1"/>
        <s v="Account for the Year" u="1"/>
        <s v="Critical Parts Fulfillment Statistic" u="1"/>
        <s v="Monthly Forecast Quantity" u="1"/>
        <s v="Monthly Shipping Quantity" u="1"/>
        <s v="CCC Analysis Comparison between Entrepreneurs and BGs" u="1"/>
        <s v="Division Code" u="1"/>
        <s v="Year to Date Status of Operating Income and Shipment by Product" u="1"/>
        <s v=" " u="1"/>
        <s v="Estimate Product Family Cost" u="1"/>
        <s v="Acc. Series Net Profit" u="1"/>
        <s v="RFQ Status" u="1"/>
        <s v="Yearly Actual Shipment" u="1"/>
        <s v="Funding Check Date" u="1"/>
        <s v="Diff Rate of Rev and SHIPT in Different Time Frame" u="1"/>
        <s v="Material Group" u="1"/>
        <s v="Shareholders&amp;apos; Equity Amount" u="1"/>
        <s v="Difference Between Monthly Actual Operating Income and Monthly Estimated Operating Income" u="1"/>
        <s v="EBO Project Registration Date" u="1"/>
        <s v="Boards Estimated Version Date" u="1"/>
        <s v="Conversion Rate Type" u="1"/>
        <s v="Sole Source List" u="1"/>
        <s v="Monthly Product Series Shipping Volume" u="1"/>
        <s v="Diff of MLY Act Rev vs Boards Est Rev" u="1"/>
        <s v="Difference Between Actual Operating Income and Estimated Operating Income" u="1"/>
        <s v="Investment Subject" u="1"/>
        <s v="Vendor Management" u="1"/>
        <s v="Accumulated ROA" u="1"/>
        <s v="Defect quantity" u="1"/>
        <s v="Conversion Rate Validation End" u="1"/>
        <s v="DB Start Year" u="1"/>
        <s v="Yearly Actual and Predict Revenue" u="1"/>
        <s v="EBO Project Name" u="1"/>
        <s v="Investment MA Target" u="1"/>
        <s v="Forecast Comparison Type ID" u="1"/>
        <s v="Diff of Yearly ActPred and Boards Est Rev" u="1"/>
        <s v="YoY Iron" u="1"/>
        <s v="DOI Target Days Parameter" u="1"/>
        <s v="Types of Liability" u="1"/>
        <s v="Reason Content of Lose" u="1"/>
        <s v="EBO Revenue Forecast Currency" u="1"/>
        <s v="Stock Area" u="1"/>
        <s v="Journal Create Month" u="1"/>
        <s v="MLY Rev and SHIPT by BU and CUS" u="1"/>
        <s v="Vendor A Fulfillment Performance" u="1"/>
        <s v="Entrepreneur English Name" u="1"/>
        <s v="Accum. LTA  GR Quantity" u="1"/>
        <s v="Accum. LTA MOU Quantity" u="1"/>
        <s v="Accumulative Series Net Profit" u="1"/>
        <s v="AR Days" u="1"/>
        <s v="Sole Source Quantity" u="1"/>
        <s v="Diff. of Act. SHIPT vs. BoardsEst. SHIPT" u="1"/>
        <s v="Diff Rate of Yearly ActPred and Boards Est Ship" u="1"/>
        <s v="Accumulated ROE" u="1"/>
        <s v="EBO Funding BU" u="1"/>
        <s v="CQ MP shipment analysis" u="1"/>
        <s v="Diff. Rate and Hit Rate Data of Rev. and SHIPT" u="1"/>
        <s v="QOQ Plastic" u="1"/>
        <s v="Monthly Product Series Material Cost" u="1"/>
        <s v="Diff. of MLY Act. Ship. vs. Boards Est. Ship." u="1"/>
        <s v="Monthly BS Forecast Quantity" u="1"/>
        <s v="Diff of YTD Act SHIPT and Boards Est SHIPT" u="1"/>
        <s v="Finance Master Labor" u="1"/>
        <s v="Acc. Series  Cost" u="1"/>
        <s v="Vendor Code" u="1"/>
        <s v="Actual Monthly Operating Income and Shipment Data" u="1"/>
        <s v="Actual Monthly Revenue and Shipment Data" u="1"/>
        <s v="Target Currency" u="1"/>
        <s v="Annual Investment Budget Master" u="1"/>
        <s v="YTD Rev and SHIPT by BU and CUS" u="1"/>
        <s v="Difference Between Year to Date Actual Shipment and Year to Date Boards Estimated Shipment" u="1"/>
        <s v="Difference Between Yearly Actual and Predict Shipment and Yearly Boards Estimated Shipment" u="1"/>
        <s v="Defect target by defect type mapping" u="1"/>
        <s v="Buy and Sell Quantity" u="1"/>
        <s v="Difference Ratio Between  Yearly Revenue" u="1"/>
        <s v="Difference Between Yearly Operating Income" u="1"/>
        <s v="Yearly Boards Estimated Revenue" u="1"/>
        <s v="Diff. of MLY Act. SHIPT vs. BoardsEst. SHIPT" u="1"/>
        <s v="Hit Rate Between Actual Operating Income and Monthly Operating Income Target" u="1"/>
        <s v="Diff. Rate of Yearly  Act./Pred. and Boards Est. Rev." u="1"/>
        <s v="Acc. Shipping Quantity" u="1"/>
        <s v="MLY Rev. and SHIPT Data of Yearly TRGT" u="1"/>
        <s v="Types of Assets" u="1"/>
        <s v="Site Name" u="1"/>
        <s v="Hit Rate Remark ID" u="1"/>
        <s v="Estimated Product Family Revenue" u="1"/>
        <s v="Cost of Sales" u="1"/>
        <s v="Difference Ratio Between Yearly Shipment" u="1"/>
        <s v="Difference Ratio Between  Yearly Operating Income" u="1"/>
        <s v="BU Code" u="1"/>
        <s v="Month to Date Actual Operating Income" u="1"/>
        <s v="Estimated Sales Quantity" u="1"/>
        <s v="Accumulative Product Series MVA Cost" u="1"/>
        <s v="Material Catalog Inference Amount" u="1"/>
        <s v="Open Purchase Order Quantity" u="1"/>
        <s v="Input quantity by inspection station" u="1"/>
        <s v="Overall product yield target" u="1"/>
        <s v="Monitor Date" u="1"/>
        <s v="MLY Rev and SHIPT by PRD" u="1"/>
        <s v="Purchasing Mode and Amount Aistribution" u="1"/>
        <s v="Purchasing Mode and Amount Distribution" u="1"/>
        <s v="Rev. and SHIPT in Past Three Years by BU and CUS" u="1"/>
        <s v="Subject Net Profit" u="1"/>
        <s v="EBO Project Checkpoint Check Date" u="1"/>
        <s v="Regional Demand Plan" u="1"/>
        <s v="Accumulative Product Series Material Cost " u="1"/>
        <s v="Actual Operating and Shipment Date" u="1"/>
        <s v="Forecast Quantity" u="1"/>
        <s v="Annual Investment Budget Balance (F)" u="1"/>
        <s v="Investment Period" u="1"/>
        <s v="Product yield alert date " u="1"/>
        <s v="Diff. of Yearly  Act./Pred. and Boards Est. Rev." u="1"/>
        <s v="Diff. Rate of MLY Act. Rev. vs. Boards Est. Rev." u="1"/>
        <s v="Monthly Operating Income of Yearly Target" u="1"/>
        <s v="PSG Plant" u="1"/>
        <s v="Diff. of YTD Act. SHIPT and Boards Est. SHIPT" u="1"/>
        <s v="Diff. Rate of Act. SHIPT vs. BoardsEst. SHIPT" u="1"/>
        <s v="Overview of Project Time Distribution" u="1"/>
        <s v="BS Supply Month" u="1"/>
        <s v="Accounts Payable Turnover Ratio" u="1"/>
        <s v="Forecast Quantity-&amp;gt;Order Quantity" u="1"/>
        <s v="PSG  Customer" u="1"/>
        <s v="Difference Between Year to Date Actual Operating Income and Year to Date Boards Estimated Operating Income" u="1"/>
        <s v="Difference Between Yearly Actual and Predict Operating Income and Yearly Boards Estimated Operating Income" u="1"/>
        <s v="Product yield rate" u="1"/>
        <s v="Yearly Actual and Predict Operating Income" u="1"/>
        <s v="Productivity Related Indicator" u="1"/>
        <s v="Monthly Product Series Revenue" u="1"/>
        <s v="Accumulative Materials Cost " u="1"/>
        <s v="Accumulative Product Series MVA Cost " u="1"/>
        <s v="Actual Daily Operating Income" u="1"/>
        <s v="Dvp Year" u="1"/>
        <s v="Yearly Actual Operating Income" u="1"/>
        <s v="Diff. of Act. Rev. vs. Est. Rev." u="1"/>
        <s v="Part Category" u="1"/>
        <s v="EBO Project Checkpoint History" u="1"/>
        <s v="YTD Rev and SHIPT by PRD" u="1"/>
        <s v="Data Upload Date" u="1"/>
        <s v="Difference Ratio Between Monthly Actual Shipment and Monthly Shipment Target" u="1"/>
        <s v="Sub Material Catalog MOM" u="1"/>
        <s v="Diff Rate of MLY Act Ship vs Boards Est Ship" u="1"/>
        <s v="Planned Year" u="1"/>
        <s v="Total Assets Amount" u="1"/>
        <s v="Amount of Liability" u="1"/>
        <s v="Version 1 Forecast Comparison Type Name" u="1"/>
        <s v="Version 2 Forecast Comparison Type Name" u="1"/>
        <s v="Used by Customer List" u="1"/>
        <s v="Difference Ratio Between Actual Shipment and Estimated Shipment" u="1"/>
        <s v="Monthly Estimated Operating Income" u="1"/>
        <s v="Material Catalog Inference Analysis" u="1"/>
        <s v="Business Operation and DOI Overview_Stock Area" u="1"/>
        <s v="Conversion Rate Validation Start" u="1"/>
        <s v="Actual shipment" u="1"/>
        <s v="Target Year" u="1"/>
        <s v="GR Monthly Date" u="1"/>
        <s v="Monthly Final Forecast Quantity" u="1"/>
        <s v="Vendor Name" u="1"/>
        <s v="PSG Division" u="1"/>
        <s v="Defect type code" u="1"/>
        <s v="Estimated Monthly Operating Income and Shipment Data" u="1"/>
        <s v="CQ MP shipment Dataset" u="1"/>
        <s v="EBO Team Leader" u="1"/>
        <s v="EBO Project Estimate Gross Profit" u="1"/>
        <s v="EBO Funding Remark" u="1"/>
        <s v="PSG BOD Shipping Target Management" u="1"/>
        <s v="Rate of Return Analysis Comparison between Entrepreneurs" u="1"/>
        <s v="Yearly Status of Operating Income and Shipment by BU and Customer" u="1"/>
        <s v="Part Series" u="1"/>
        <s v="EBO Milestone Target Date" u="1"/>
        <s v="Raw Material Data Month" u="1"/>
        <s v="Product level" u="1"/>
        <s v="Monthly Boards Estimated Revenue" u="1"/>
        <s v="Debt Ratio" u="1"/>
        <s v="Diff. Rate of MLY Act. SHIPT vs. Est. SHIPT" u="1"/>
        <s v="Yearly Boards Estimated Shipment" u="1"/>
        <s v="Year of Calculation" u="1"/>
        <s v="CCC Related Indicator" u="1"/>
        <s v="Series Status" u="1"/>
        <s v="EBO Project Estimate Revenue" u="1"/>
        <s v="Difference Ratio Between Monthly Actual Operating Income and Monthly Operating Income Target" u="1"/>
        <s v="EBO Project Revenue" u="1"/>
        <s v="Product Series FCS Status" u="1"/>
        <s v="FCST Version" u="1"/>
        <s v="EBO Revenue Forecast Month" u="1"/>
        <s v="DOI Master" u="1"/>
        <s v="Monthly Revenue of Yearly Target" u="1"/>
        <s v="Monthly Operating Income and Shipment Data of Yearly target" u="1"/>
        <s v="Actual Daily Operating Income and Shipment Data" u="1"/>
        <s v="Diff. of YTD Act. SHIPT and  YTD Shipping TRGT" u="1"/>
        <s v="Diff. Rate of MLY Act. SHIPT vs. Shipping TRGT" u="1"/>
        <s v="Diff Rate of Yearly ActPred and Boards Est Rev" u="1"/>
        <s v="Diff Rate and Hit Rate Data of Rev and SHIPT" u="1"/>
        <s v="BG Name" u="1"/>
        <s v="Investment MA Target Remark" u="1"/>
        <s v="Inventory to Assets Ratio" u="1"/>
        <s v="MLY Rev and SHIPT Data of Yearly TRGT" u="1"/>
        <s v="Series List" u="1"/>
        <s v="Material Catalog MOM" u="1"/>
        <s v="Material Futures MOM" u="1"/>
        <s v="Version Difference" u="1"/>
        <s v="EBO Project Revenue Forecast" u="1"/>
        <s v="Annual Actual Investment Amount" u="1"/>
        <s v="Diff Rate of Yearly ActPred and TRGT Rev" u="1"/>
        <s v="EBO Milestone Remark" u="1"/>
        <s v="Investment Budget Control" u="1"/>
        <s v="Project Stage Master" u="1"/>
        <s v="Monthly Actual Operating Income" u="1"/>
        <s v="Accumulative Product Series  Revenue" u="1"/>
        <s v="Difference Ratio Between Actual Operating Income and Operating Income Target" u="1"/>
        <s v="EBO Phase" u="1"/>
        <s v="Acc. MVA Cost " u="1"/>
        <s v="Year to Date Boards Estimated Revenue" u="1"/>
        <s v="Difference Ratio Between Yearly Actual and Predict Operating Income and Operating Income Target" u="1"/>
        <s v="FCS Start Date" u="1"/>
        <s v="Overall system defect quantity" u="1"/>
        <s v="Difference Between Actual Shipment and Estimated Shipment" u="1"/>
        <s v="Class Code" u="1"/>
        <s v="PL Monthly Date" u="1"/>
        <s v="EBO Funding End Date" u="1"/>
        <s v="Month to Date Actual Shipment" u="1"/>
        <s v="Diff. of Yearly Act./Pred. and Boards Est. Ship." u="1"/>
        <s v="Hit Rate Between Actual Shipment and Boards Estimated Shipment" u="1"/>
        <s v="Diff. Rate of Yearly Act./Pred. and TRGT Ship." u="1"/>
        <s v="Hit Rate of Act. Rev. vs.Boards Est. Rev." u="1"/>
        <s v="Site Type" u="1"/>
        <s v="Accounts Payable to Assets Ratio" u="1"/>
        <s v="Cash and Cash Equivalents to Assets Ratio" u="1"/>
        <s v="EBO Phase End Date" u="1"/>
        <s v="STD BU2 ASUS BS VS FCST" u="1"/>
        <s v="Accumulative Product Series Shipping Volume" u="1"/>
        <s v="Monthly Actual Shipment" u="1"/>
        <s v="Product Horizon" u="1"/>
        <s v="CCC" u="1"/>
        <s v="RFQ Shipment Target Data" u="1"/>
        <s v="MTD EDI 850" u="1"/>
        <s v="Budget Allocation Amount(H)" u="1"/>
        <s v="CCC Analysis Comparison between Entrepreneurs" u="1"/>
        <s v="Vendor Data Update Date" u="1"/>
        <s v="EBO Project Number" u="1"/>
        <s v="Difference Between Monthly Actual Shipment and Monthly Shipment Target" u="1"/>
        <s v="Raw Cost Ratio" u="1"/>
        <s v="Quality Score" u="1"/>
        <s v="EBO Team Advisor" u="1"/>
        <s v="Budget Allocation Amount(L)" u="1"/>
        <s v="EBO Project Description" u="1"/>
        <s v="RDP shipment" u="1"/>
        <s v="Budget Allocation Amount(M)" u="1"/>
        <s v="MoM LEM CU" u="1"/>
        <s v="Year to Date Boards Estimated Shipment" u="1"/>
        <s v="EDI 940 Shipping Notice" u="1"/>
        <s v="Month of Calculation" u="1"/>
        <s v="Diff. of Act. Rev. vs.Boards Est. Rev." u="1"/>
        <s v="Monthly Materials Cost" u="1"/>
        <s v="Difference Between Yearly Actual and Predict Shipment and Yearly Shipment Target" u="1"/>
        <s v="Investment MA Management" u="1"/>
        <s v="Vendor Fulfillment Performance" u="1"/>
        <s v="Difference Between Yearly Shipment" u="1"/>
        <s v="EBO Milestone Actual Date" u="1"/>
        <s v="Year to Date Operating Income Target" u="1"/>
        <s v="Material Futures category" u="1"/>
        <s v="Annual Investment Budget" u="1"/>
        <s v="Diff of Yearly Act/Pred and TRGT Rev" u="1"/>
        <s v="Yearly Actual Revenue" u="1"/>
        <s v="Week" u="1"/>
        <s v="Status of Operating Income and Shipment in the Past Three Years by BU and Customer" u="1"/>
        <s v="Employees Statistics" u="1"/>
        <s v="Diff. of Act. SHIPT vs.Shipping TRGT" u="1"/>
        <s v="Case Plastic Procure Cost ratio" u="1"/>
        <s v="Accum LTA  GR Quantity" u="1"/>
        <s v="Accum LTA MOU Quantity" u="1"/>
        <s v="PSG Forecast Version Comparison" u="1"/>
        <s v="Material Catalog YOY" u="1"/>
        <s v="Material Futures YOY" u="1"/>
        <s v="Material Marketing Price Analysis" u="1"/>
        <s v="QOQ Thermal Module" u="1"/>
        <s v="EBO Milestone Completion" u="1"/>
        <s v="Difference Between Monthly Actual Operating Income and  Monthly Operating Income Target" u="1"/>
        <s v="YTD Fill Rate Less Than Target PN List" u="1"/>
        <s v="Diff Rate of MLY Act Rev vs Yearly Target Rev" u="1"/>
        <s v="MoM LEM Tin" u="1"/>
        <s v="EBO Project Funding Percentage" u="1"/>
        <s v="Diff. of Yearly Act./Pred. and Boards Est. Rev." u="1"/>
        <s v="Diff. of YTD Act. Rev. and YTD Boards Est. Rev." u="1"/>
        <s v="Reason Code of Lose" u="1"/>
        <s v="Difference Ratio Between Monthly Actual Operating Income and Monthly Boards Estimated Operating Income" u="1"/>
        <s v="Monthly Boards Estimated Operating Income" u="1"/>
        <s v="EBO Project Check Date" u="1"/>
        <s v="EBO Revenue Check Date" u="1"/>
        <s v="EBO Phase Remark" u="1"/>
        <s v="QoQ LEM CU" u="1"/>
        <s v="Forecast Hit Rate" u="1"/>
        <s v="Yearly Rev. and SHIPT by BU and CUS" u="1"/>
        <s v="Critical Parts Fulfillment Data Date" u="1"/>
        <s v="MoM NY Gold" u="1"/>
        <s v="Operating Income Per Capita" u="1"/>
        <s v="EBO Project Actual Gross Profit" u="1"/>
        <s v="Sub Material Catalog YOY" u="1"/>
        <s v="Inventory Turnover Ratio" u="1"/>
        <s v="Subject Revenue Contribution" u="1"/>
        <s v="Planned Month" u="1"/>
        <s v="Yearly Operating Income Target" u="1"/>
        <s v="IEC Part Num" u="1"/>
        <s v="EBO Development Duration" u="1"/>
        <s v="EBO Revenue Year" u="1"/>
        <s v="Version Date" u="1"/>
        <s v="Hit Rate Between Actual Shipment and Monthly Shipment Target" u="1"/>
        <s v="Material Catalog Inference Cost" u="1"/>
        <s v="Diff. Rate of Act. SHIPT vs. Shipping TRGT" u="1"/>
        <s v="Latest Closing Month " u="1"/>
        <s v="SI StartDate" u="1"/>
        <s v="Yearly Actual and Predict Shipment" u="1"/>
        <s v="Rev and SHIPT in Past Three Years by PRD" u="1"/>
        <s v="Diff of Yearly Act/Pred and Boards Est Rev" u="1"/>
        <s v="Diff of YTD Act Rev and YTD Boards Est Rev" u="1"/>
        <s v="Diff Rate of MLY Act Rev vs Boards Est Rev" u="1"/>
        <s v="QoQ LEM Tin" u="1"/>
        <s v="Operating Revenue Per Capita" u="1"/>
        <s v="EBO Funding Management" u="1"/>
        <s v="EBO Project Management" u="1"/>
        <s v="Difference Ratio Between Yearly Revenue" u="1"/>
        <s v="Detailed product yield" u="1"/>
        <s v="Important Types of Assets" u="1"/>
        <s v="Year to Date Actual Shipment" u="1"/>
        <s v="QoQ NY Gold" u="1"/>
        <s v="Diff. Rate and Hit Rate Data of Rev. and  SHIPT" u="1"/>
        <s v="EBO Revenue Month" u="1"/>
        <s v="PSG FCST Hit Rate Analysis_Outliners" u="1"/>
        <s v="LTA  GR Quantity" u="1"/>
        <s v="LTA MOU Quantity" u="1"/>
        <s v="Forecast Gen Date-&amp;gt;Forecast Version" u="1"/>
        <s v="Sub-stage Type" u="1"/>
        <s v="RFQ End Date" u="1"/>
        <s v="PSG Inventory Amount" u="1"/>
        <s v="MoM LEM AL" u="1"/>
        <s v="Diff. of MLY Act. Rev. vs.  MLY Rev. TRGT" u="1"/>
        <s v="Diff. of YTD Act. Rev. and  YTD Rev. TRGT" u="1"/>
        <s v="Diff of Yearly ActPred and TRGT Rev" u="1"/>
        <s v="Delivery Score" u="1"/>
        <s v="Estimated Monthly Revenue Data by Customer" u="1"/>
        <s v="Actual Revenue and Shipment Data" u="1"/>
        <s v="Diff. Rate of Act. Rev. vs. Rev. TRGT" u="1"/>
        <s v="Diff. Rate of MLY Act. SHIPT vs. Boards Est. SHIPT" u="1"/>
        <s v="Diff. Rate of YTD Act. SHIPT and Boards Est. SHIPT" u="1"/>
        <s v="Accumulative Product Series  Cost" u="1"/>
        <s v="EBO Sponsor" u="1"/>
        <s v="Purchasing Part Attribute" u="1"/>
        <s v="YoY LEM CU" u="1"/>
        <s v="Difference Between Yearly Revenue" u="1"/>
        <s v="Boards Estimated Monthly Operating Income and Shipment Data" u="1"/>
        <s v="Accumulative Product Series Material Cost" u="1"/>
        <s v="YTD Fill Rate" u="1"/>
        <s v="Overall product yield analysis" u="1"/>
        <s v="Monthly Product Series MVA Cost" u="1"/>
        <s v="QoQ LEM AL" u="1"/>
        <s v="Diff. of MLY Act. Rev. vs. MLY Est. Rev." u="1"/>
        <s v="Difference Between Actual Shipment and The Boards Estimated Shipment" u="1"/>
        <s v="Outsourcing type" u="1"/>
        <s v="Period Closing Date" u="1"/>
        <s v="RFQ Hit Rate" u="1"/>
        <s v="YoY LEM Tin" u="1"/>
        <s v="FPY rate target by inspection station" u="1"/>
        <s v="Actual Revenue Cost and Shipment Data"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 Rate of YTD Act Rev and YTD Boards Est Rev" u="1"/>
        <s v="Difference Between Year to Date Actual Operating Income and  Year to Date Operating Income Target" u="1"/>
        <s v="YoY NY Gold" u="1"/>
        <s v="Primary Customer Code" u="1"/>
        <s v="Accounts Receivables Turnover Ratio" u="1"/>
        <s v="Accumulative Series Net Profit Rate" u="1"/>
        <s v="Sub Material Catalog" u="1"/>
        <s v="Account for the Quarter" u="1"/>
        <s v="Types of Labor Code" u="1"/>
        <s v="Subject Revenue" u="1"/>
        <s v="Diff. of MLY Act. Rev. vs. Yearly Target Rev." u="1"/>
        <s v="Year to Date Actual Operating Income" u="1"/>
        <s v="Forecast Type ID" u="1"/>
        <s v="Amount of Assets" u="1"/>
        <s v="Product Life Cycle" u="1"/>
        <s v="RFQ Receive Date" u="1"/>
        <s v="Accumulated Net Income (After tax)" u="1"/>
        <s v="Boards Est. MLY Rev. and SHIPT Data" u="1"/>
        <s v="Business type" u="1"/>
        <s v="Hit Rate of Act. SHIPT vs. MLY Shipping TRGT" u="1"/>
        <s v="Current Year Accumulated Rate of Return Analysis" u="1"/>
        <s v="Profit after Tax" u="1"/>
        <s v="Fill Rate by Vendor" u="1"/>
        <s v="Accumulative Series Revenue" u="1"/>
        <s v="MLY Rev. and SHIPT by BU and CUS" u="1"/>
        <s v="Annual Investment Budget Balance Ratio" u="1"/>
        <s v="Hit Rate of MTD Act Rev vs UTD Est Rev" u="1"/>
        <s v="Monthly Status of Operating Income and Shipment by Product" u="1"/>
        <s v="Accumulative Series Net Profit Margin" u="1"/>
        <s v="EBO Funding BG" u="1"/>
        <s v="EBO Phase Duration" u="1"/>
        <s v="YoY LEM AL" u="1"/>
        <s v="Difference Ratio Between Year to Date Actual Shipment and Year to Date Shipment Target" u="1"/>
        <s v="Difference Ratio Between Yearly Actual and Predict Shipment and Yearly Shipment Target" u="1"/>
        <s v="Diff of YTD Act SHIPT and YTD Shipping TRGT" u="1"/>
        <s v="Diff of Yearly ActPred and Boards Est Ship" u="1"/>
        <s v="Substitute Code" u="1"/>
        <s v="LT FCST shipment" u="1"/>
        <s v="Product yield alert type" u="1"/>
        <s v="Diff. Rate of MLY Act. Ship. vs. Yearly Target Ship." u="1"/>
        <s v="First pass yield rate by inspection station" u="1"/>
        <s v="Yearly Shipment of Award RFQ" u="1"/>
        <s v="Rev. and SHIPT in Past Three Years by PRD" u="1"/>
        <s v="Value of Productivity Related Indicator" u="1"/>
        <s v="Actual Product Revenue" u="1"/>
        <s v="Rate of Return Analysis" u="1"/>
        <s v="Journal Create Year" u="1"/>
        <s v="Actual Shipment Quantity" u="1"/>
        <s v="YTD Rev. and SHIPT by BU and CUS" u="1"/>
        <s v="Yearly Rev. and SHIPT by PRD" u="1"/>
        <s v="Difference Ratio Between Actual Shipment and Shipment Target" u="1"/>
        <s v="Monthly Shiping Quantity" u="1"/>
        <s v="RTM Start Date" u="1"/>
        <s v="Cumulative Investment Amount" u="1"/>
        <s v="Monthly Boards Estimated Shipment" u="1"/>
        <s v="Material Marketing Price Information" u="1"/>
        <s v="Actual Shipment Quantity-&amp;gt;Order Quantity" u="1"/>
        <s v="MoM PC" u="1"/>
        <s v="Types of Labor Name" u="1"/>
        <s v="Diff. of MLY Act. SHIPT vs. Shipping TRGT" u="1"/>
        <s v="Yield rate by inspection station" u="1"/>
        <s v="GR Quantity" u="1"/>
        <s v="Value of CCC Related Indicator" u="1"/>
        <s v="AP Days" u="1"/>
        <s v="Mothly MVA Cost" u="1"/>
        <s v="Budget Allocation Amount" u="1"/>
        <s v="Detailed product defect" u="1"/>
        <s v="PSG Cost Catetory" u="1"/>
        <s v="PSG Part Catetory" u="1"/>
        <s v="RFQ End Year" u="1"/>
        <s v="AVL ID" u="1"/>
        <s v="Finance Master" u="1"/>
        <s v="Currency" u="1"/>
        <s v="RFQ Detail of On going Project" u="1"/>
        <s v="Shipment Month" u="1"/>
        <s v="DOI Actual Days" u="1"/>
        <s v="Part Number Quantity" u="1"/>
        <s v="Acc. Materials Cost " u="1"/>
        <s v="Diff of Yearly Act/Pred and TRGT Ship" u="1"/>
        <s v="Subject Recognize Profit" u="1"/>
        <s v="DCP Result" u="1"/>
        <s v="Monthly Series Revenue" u="1"/>
        <s v="Diff Rate of YTD Act SHIPT and Boards Est SHIPT" u="1"/>
        <s v="Up to date Estimated Version Date" u="1"/>
        <s v="PPE Amount" u="1"/>
        <s v="Yearly Rev and SHIPT by PRD" u="1"/>
        <s v="Actual Operating and Shipment Month" u="1"/>
        <s v="GR Mothly Date" u="1"/>
        <s v="RDP Hit Rate Version" u="1"/>
        <s v="Yearly Shipment Target" u="1"/>
        <s v="QoQ PC" u="1"/>
        <s v="Up-To-Date Estimated Version Date" u="1"/>
        <s v="Diff. of Yearly  Act./Pred. and Boards Est. Ship." u="1"/>
        <s v="Diff of YTD Act Rev and YTD Rev TRGT" u="1"/>
        <s v="Hit Rate Between Actual Operating Income and Boards Estimated Operating Income" u="1"/>
        <s v="Diff. of MLY Act. SHIPT vs. Est. SHIPT" u="1"/>
        <s v="Accumulative Shipping Quantity" u="1"/>
        <s v="PSG Site" u="1"/>
        <s v="BS VS FCST Variance" u="1"/>
        <s v="QOQ Stamping" u="1"/>
        <s v="Accounts Receivable Amount" u="1"/>
        <s v="Diff. Rate of MLY Act. Ship. vs. Boards Est. Ship." u="1"/>
        <s v="Last Raw Cost Price" u="1"/>
        <s v="Fill Rate by PartNo" u="1"/>
        <s v="Actual Daily Shipment" u="1"/>
        <s v="Forecast Comparison Type" u="1"/>
        <s v="Forecast Comparison Type Name" u="1"/>
        <s v="EBO Business Model Viability" u="1"/>
        <s v="GR Date" u="1"/>
        <s v="Acc. Series Net Profit Margin" u="1"/>
        <s v="Hit Rate of MTD Act. SHIPT vs. MLY Shipping TRGT" u="1"/>
        <s v="Case Plastic Cost ratio" u="1"/>
        <s v="Major Stage Material Catalog" u="1"/>
        <s v="Subject Net Profit Achieve Rate" u="1"/>
        <s v="Major Stage Material Catalog DM" u="1"/>
        <s v="EBO Win in the Marketplace" u="1"/>
        <s v="Entrepreneur" u="1"/>
        <s v="Boards Est MLY Rev and SHIPT Data" u="1"/>
        <s v="Long-term Debts to Assets Ratio" u="1"/>
        <s v="Vendor Performance Master" u="1"/>
        <s v="Is Sole" u="1"/>
        <s v="In Accurated area" u="1"/>
        <s v="Hite Rate of Sales Quantity" u="1"/>
        <s v="Subject Comment" u="1"/>
        <s v="Year to Date Revenue Target" u="1"/>
        <s v="Investment Budget Allocation" u="1"/>
        <s v="Investment Amount" u="1"/>
        <s v="RFQ Detail of Lose Project" u="1"/>
        <s v="Diff. Rate of Yearly Act./Pred. and Boards Est. Ship." u="1"/>
        <s v="EBO Project Accumulated Revenue" u="1"/>
        <s v="Hit Rate of MTD Act. SHIPT vs. MLY Boards Est. SHIPT" u="1"/>
        <s v="EBO Phase Start Date" u="1"/>
        <s v="Monitor Date -&amp;gt; Demand Plan Date" u="1"/>
        <s v="Diff. of Yearly Act./Pred. and TRGT Ship." u="1"/>
        <s v="Difference Ratio Between Year to Date Actual Shipment and Year to Date Boards Estimated Shipment" u="1"/>
        <s v="Difference Ratio Between Yearly Actual and Predict Shipment and Yearly Boards Estimated Shipment" u="1"/>
        <s v="EBO Milestones" u="1"/>
        <s v="Material Catalog Price Analysis" u="1"/>
        <s v="EBO Project Milestone" u="1"/>
        <s v="Product Family" u="1"/>
        <s v="Yearly SHIPT TRGT Data" u="1"/>
        <s v="Diff. Rate of Yearly  Act./Pred. and Boards Est. Ship." u="1"/>
        <s v="YoY PC" u="1"/>
        <s v="Up to date Monthly Estimated Revenue" u="1"/>
        <s v="PSG FCST Management" u="1"/>
        <s v="Subject Valuation (based on shareholding ratio)" u="1"/>
        <s v="EDI 850 Order Request" u="1"/>
        <s v="Estimated Monthly Amortized Sales Quantity" u="1"/>
        <s v="Hit Rate Analysis Month" u="1"/>
        <s v="Data on the Difference Rate of Revenue and Shipment in Different Time Intervals" u="1"/>
        <s v="Diff. of YTD Act. Rev. and YTD Rev. TRGT" u="1"/>
        <s v="Budget Allocation Quarter" u="1"/>
        <s v="Actual Revenue and Shipment Date" u="1"/>
        <s v="Operating Revenue" u="1"/>
        <s v="The Top Five Vendor with the Worst Order Fill Rate" u="1"/>
        <s v="Up-To-Date Monthly Estimated Revenue" u="1"/>
        <s v="Diff. Rate of Yearly Act./Pred. and TRGT Rev." u="1"/>
        <s v="Diff. of Yearly Act./Pred. and Boards Est. SHIPT" u="1"/>
        <s v="PSG Business Unit" u="1"/>
        <s v="Operating Income" u="1"/>
        <s v="LTA GR Quantity" u="1"/>
        <s v="Purchasing Mode" u="1"/>
        <s v="Vendor Fulfillment Date" u="1"/>
        <s v="Difference Between Actual Operating Income and The Boards Estimated Operating Income" u="1"/>
        <s v="BG Code" u="1"/>
        <s v="Diff. of Yearly Act./Pred. and TRGT SHIPT" u="1"/>
        <s v="Conversion Rate" u="1"/>
        <s v="EBO Project Actual Revenue" u="1"/>
        <s v="BU Name" u="1"/>
        <s v="Month to Date Actual Revenue" u="1"/>
        <s v="Monthly Status of Operating Income and Shipment by BU and Customer" u="1"/>
        <s v="Week Level" u="1"/>
        <s v="Material Marketing Price Infomation" u="1"/>
        <s v="Division Alias" u="1"/>
        <s v="Assets to Total Assets Ratio"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AVL Name" u="1"/>
        <s v="Product first pass yield" u="1"/>
        <s v="Purchase Amount" u="1"/>
        <s v="GTK Quantity" u="1"/>
        <s v="Estimated Profitability Ratio" u="1"/>
        <s v="Diff of MLY Act Ship vs Yearly Target Ship" u="1"/>
        <s v="Not repaired quantity" u="1"/>
        <s v="MLY Rev. and SHIPT by PRD" u="1"/>
        <s v="Hit Rate Top Lower Limit" u="1"/>
        <s v="Average Shareholders&amp;apos; Equity Amount" u="1"/>
        <s v="Diff Rate of Yearly ActPred and TRGT Ship" u="1"/>
        <s v="Diff. Rate of Yearly Act./Pred. and TRGT SHIPT" u="1"/>
        <s v="Year to Date Boards Estimated Operating Income" u="1"/>
        <s v="GR Date By QUARTER" u="1"/>
        <s v="Average Accounts Receivable Amount" u="1"/>
        <s v="Accumulative MVA Cost " u="1"/>
        <s v="Estimated Monthly Revenue and Shipment Data" u="1"/>
        <s v="EBO Milestone Status" u="1"/>
        <s v="BU Type" u="1"/>
        <s v="DOI Date Type" u="1"/>
        <s v="QOQ PCB" u="1"/>
        <s v="EBO Revenue Forecast Check Date" u="1"/>
        <s v="Actual Daily Revenue and Shipment Data" u="1"/>
        <s v="Types of Labor" u="1"/>
        <s v="Detailed product defect analysis" u="1"/>
        <s v="PSG Product Series" u="1"/>
        <s v="Difference Between Actual Shipment and Shipment Target" u="1"/>
        <s v="PSG Forecast Versions Comparison" u="1"/>
        <s v="Vendor Performane Date" u="1"/>
        <s v="Diff. Rate of Yearly Act./Pred. and Boards Est. Rev." u="1"/>
        <s v="Diff. Rate of YTD Act. Rev. and YTD Boards Est. Rev." u="1"/>
        <s v="Average Number of Employees" u="1"/>
        <s v="Hit Rate Remark" u="1"/>
        <s v="EBO Strategic Clarity" u="1"/>
        <s v="Part Description" u="1"/>
        <s v="Plant Code" u="1"/>
        <s v="Operating Revenue Per Capita and Operating Income Per Capita Analysis Comparison between BGs" u="1"/>
        <s v="Base Year of Calculation" u="1"/>
        <s v="Inventory Amount" u="1"/>
        <s v="Subject Revenue Contribution Achieve Rate" u="1"/>
        <s v="YTD Rev. and SHIPT by PRD" u="1"/>
        <s v="Hit Rate Bottom Upper Limit" u="1"/>
        <s v="Investment Master" u="1"/>
        <s v="BOD shipping target" u="1"/>
        <s v="Management Type" u="1"/>
        <s v="Production input quantity" u="1"/>
        <s v="Critical Parts Fulfillment Analysis" u="1"/>
        <s v="EBO Technology Readiness" u="1"/>
        <s v="Difference Between Year to Date Actual Shipment and  Year to Date Shipment Target" u="1"/>
        <s v="PSG FCST Hit Rate Analysis" u="1"/>
        <s v="EBO Revenue Currency" u="1"/>
        <s v="Shipping Month" u="1"/>
        <s v="Diff of MLY Act Rev vs Yearly Target Rev" u="1"/>
        <s v="Diff Rate of YTD Act Rev and YTD Rev TRGT" u="1"/>
      </sharedItems>
    </cacheField>
    <cacheField name="DC-Steward" numFmtId="0">
      <sharedItems count="16">
        <s v="jessewei@tw.ibm.com"/>
        <s v="Lee.Kate@inventec.com" u="1"/>
        <s v="Hung.Eric@inventec.com" u="1"/>
        <s v="SuMay@inventeccom" u="1"/>
        <s v="tan.tansy@inventec.com" u="1"/>
        <s v="jen.austin@inventec.com" u="1"/>
        <s v="ma.vivian@inventec.com" u="1"/>
        <s v="Wang.Charley@inventec.com" u="1"/>
        <s v="Lin.Una@inventec.com" u="1"/>
        <s v="Su.May@inventec.com" u="1"/>
        <s v="chen.len@inventec.com" u="1"/>
        <s v="Su.May@inventeccom" u="1"/>
        <s v="Qian.Jenny@inventec.com" u="1"/>
        <s v="Huang.Karen@inventec.com" u="1"/>
        <s v="hung.jennie@inventec.com" u="1"/>
        <s v="tsai.shang-ju@inventec.com" u="1"/>
      </sharedItems>
    </cacheField>
    <cacheField name="DC-Description" numFmtId="0">
      <sharedItems/>
    </cacheField>
    <cacheField name="DC-RegClean" numFmtId="0">
      <sharedItems/>
    </cacheField>
    <cacheField name="DC-RegUppper" numFmtId="0">
      <sharedItems/>
    </cacheField>
    <cacheField name="DC-RegEx" numFmtId="0">
      <sharedItems count="15">
        <s v="^()$"/>
        <s v="^(PDM/SAP/EIS)$" u="1"/>
        <s v="^(資料來源待確認)$" u="1"/>
        <s v="^(EIS/SAP)$" u="1"/>
        <s v="^(PRO 手動上傳)$" u="1"/>
        <s v="^(EIS)$" u="1"/>
        <e v="#REF!" u="1"/>
        <s v="^(SQE 系統來源)$" u="1"/>
        <s v="^(PDM/EIS)$" u="1"/>
        <s v="^(供需平台)$" u="1"/>
        <s v="^(Manual|MANUAL)$" u="1"/>
        <s v="^(DCM)$" u="1"/>
        <s v="^(手動上傳)$" u="1"/>
        <s v="^(FP)$" u="1"/>
        <s v="^(N/A)$" u="1"/>
      </sharedItems>
    </cacheField>
    <cacheField name="DC-Term" numFmtId="0">
      <sharedItems count="301">
        <e v="#N/A"/>
        <s v="IEC_STD_V10 &gt;&gt; Data Standard &gt;&gt; FIN &gt;&gt; ROA" u="1"/>
        <s v="IEC_STD_V10 &gt;&gt; Data Standard &gt;&gt; FIN &gt;&gt; Inventory to Assets Ratio" u="1"/>
        <s v="IEC_STD_V10 &gt;&gt; Data Standard &gt;&gt; QAM &gt;&gt; Product FPY rate target" u="1"/>
        <s v="IEC_STD_V10 &gt;&gt; Data Standard &gt;&gt; STG &gt;&gt; Investment Subject" u="1"/>
        <s v="IEC_STD_V10 &gt;&gt; Data Standard &gt;&gt; MFG &gt;&gt; Primary Customer Name" u="1"/>
        <s v="IEC_STD_V10 &gt;&gt; Data Standard &gt;&gt; PRO &gt;&gt; Primary Customer Name" u="1"/>
        <s v="IEC_STD_V10 &gt;&gt; Data Standard &gt;&gt; FIN &gt;&gt; Types of Labor Code" u="1"/>
        <s v="IEC_STD_V10 &gt;&gt; Data Standard &gt;&gt; PRO &gt;&gt; Part Category" u="1"/>
        <s v="IEC_STD_V10 &gt;&gt; Data Standard &gt;&gt; FIN &gt;&gt; Operating Income" u="1"/>
        <s v="IEC_STD_V10 &gt;&gt; Data Standard &gt;&gt; FIN &gt;&gt; Average Total Assets Amount" u="1"/>
        <s v="IEC_STD_V10 &gt;&gt; Data Standard &gt;&gt; STG &gt;&gt; Investment MA Target Remark" u="1"/>
        <s v="IEC_STD_V10 &gt;&gt; Data Standard &gt;&gt; STG &gt;&gt; EBO Project Checkpoint History" u="1"/>
        <s v="IEC_STD_V10 &gt;&gt; Data Standard &gt;&gt; PRO &gt;&gt; Vendor Master" u="1"/>
        <s v="IEC_STD_V10 &gt;&gt; Data Standard &gt;&gt; QAM &gt;&gt; Product yield rate target" u="1"/>
        <s v="IEC_STD_V10 &gt;&gt; Data Standard &gt;&gt; STG &gt;&gt; EBO Revenue Forecast Year" u="1"/>
        <s v="IEC_STD_V10 &gt;&gt; Data Standard &gt;&gt; STG &gt;&gt; EBO Development Duration" u="1"/>
        <s v="IEC_STD_V10 &gt;&gt; Data Standard &gt;&gt; PRO &gt;&gt; Purchase Amount" u="1"/>
        <s v="IEC_STD_V10 &gt;&gt; Data Standard &gt;&gt; STG &gt;&gt; EBO Project Checkpoint Check Date" u="1"/>
        <s v="IEC_STD_V10 &gt;&gt; Data Standard &gt;&gt; STG &gt;&gt; EBO Funding Remark" u="1"/>
        <s v="IEC_STD_V10 &gt;&gt; Data Standard &gt;&gt; FIN &gt;&gt; Profit after Tax" u="1"/>
        <s v="IEC_STD_V10 &gt;&gt; Data Standard &gt;&gt; PRO &gt;&gt; Is Sole" u="1"/>
        <s v="IEC_STD_V10 &gt;&gt; Data Standard &gt;&gt; BPM &gt;&gt; BG Code" u="1"/>
        <s v="IEC_STD_V10 &gt;&gt; Data Standard &gt;&gt; FIN &gt;&gt; BG Code" u="1"/>
        <s v="IEC_STD_V10 &gt;&gt; Data Standard &gt;&gt; PRO &gt;&gt; Open Purchase Order Quantity" u="1"/>
        <s v="IEC_STD_V10 &gt;&gt; Data Standard &gt;&gt; FIN &gt;&gt; Short-term Debts Amount" u="1"/>
        <s v="IEC_STD_V10 &gt;&gt; Data Standard &gt;&gt; QAM &gt;&gt; Defect target by defect type mapping" u="1"/>
        <s v="IEC_STD_V10 &gt;&gt; Data Standard &gt;&gt; PRO &gt;&gt; QOQ PCB" u="1"/>
        <s v="IEC_STD_V10 &gt;&gt; Data Standard &gt;&gt; QAM &gt;&gt; Product level" u="1"/>
        <s v="IEC_STD_V10 &gt;&gt; Data Standard &gt;&gt; PRO &gt;&gt; BU Code" u="1"/>
        <s v="IEC_STD_V10 &gt;&gt; Data Standard &gt;&gt; QAM &gt;&gt; BU Code" u="1"/>
        <s v="IEC_STD_V10 &gt;&gt; Data Standard &gt;&gt; PRO &gt;&gt; Vendor Name" u="1"/>
        <s v="IEC_STD_V10 &gt;&gt; Data Standard &gt;&gt; STG &gt;&gt; Subject Net Profit" u="1"/>
        <s v="IEC_STD_V10 &gt;&gt; Data Standard &gt;&gt; FIN &gt;&gt; Last Number of Employees" u="1"/>
        <s v="IEC_STD_V10 &gt;&gt; Data Standard &gt;&gt; FIN &gt;&gt; Accounts Receivable to Assets Ratio" u="1"/>
        <s v="IEC_STD_V10 &gt;&gt; Data Standard &gt;&gt; STG &gt;&gt; EBO Revenue Forecast Check Date" u="1"/>
        <s v="IEC_STD_V10 &gt;&gt; Data Standard &gt;&gt; PRO &gt;&gt; Sub Material Catalog YOY" u="1"/>
        <s v="IEC_STD_V10 &gt;&gt; Data Standard &gt;&gt; PRO &gt;&gt; Series List" u="1"/>
        <s v="IEC_STD_V10 &gt;&gt; Data Standard &gt;&gt; STG &gt;&gt; EBO Technology Readiness" u="1"/>
        <s v="IEC_STD_V10 &gt;&gt; Data Standard &gt;&gt; STG &gt;&gt; EBO Project Funding History" u="1"/>
        <s v="IEC_STD_V10 &gt;&gt; Data Standard &gt;&gt; STG &gt;&gt; Subject Cash Dividend" u="1"/>
        <s v="IEC_STD_V10 &gt;&gt; Data Standard &gt;&gt; STG &gt;&gt; EBO Revenue Forecast Currency" u="1"/>
        <s v="IEC_STD_V10 &gt;&gt; Data Standard &gt;&gt; PRO &gt;&gt; YoY Iron" u="1"/>
        <s v="IEC_STD_V10 &gt;&gt; Data Standard &gt;&gt; QAM &gt;&gt; Overall product yield" u="1"/>
        <s v="IEC_STD_V10 &gt;&gt; Data Standard &gt;&gt; FIN &gt;&gt; ROE" u="1"/>
        <s v="IEC_STD_V10 &gt;&gt; Data Standard &gt;&gt; PRO &gt;&gt; Critical Parts Fulfillment Statistic" u="1"/>
        <s v="IEC_STD_V10 &gt;&gt; Data Standard &gt;&gt; STG &gt;&gt; EBO Project Number" u="1"/>
        <s v="IEC_STD_V10 &gt;&gt; Data Standard &gt;&gt; PRO &gt;&gt; YoY PC" u="1"/>
        <s v="IEC_STD_V10 &gt;&gt; Data Standard &gt;&gt; PRO &gt;&gt; YoY LEM AL" u="1"/>
        <s v="IEC_STD_V10 &gt;&gt; Data Standard &gt;&gt; PRO &gt;&gt; YoY LEM CU" u="1"/>
        <s v="IEC_STD_V10 &gt;&gt; Data Standard &gt;&gt; PRO &gt;&gt; Vendor Performane Date" u="1"/>
        <s v="IEC_STD_V10 &gt;&gt; Data Standard &gt;&gt; FIN &gt;&gt; Inventory Turnover Ratio" u="1"/>
        <s v="IEC_STD_V10 &gt;&gt; Data Standard &gt;&gt; STG &gt;&gt; EBO Project Name" u="1"/>
        <s v="IEC_STD_V10 &gt;&gt; Data Standard &gt;&gt; PRO &gt;&gt; Material Futures MOM" u="1"/>
        <s v="IEC_STD_V10 &gt;&gt; Data Standard &gt;&gt; PRO &gt;&gt; Case Plastic Cost ratio" u="1"/>
        <s v="IEC_STD_V10 &gt;&gt; Data Standard &gt;&gt; STG &gt;&gt; Subject Revenue" u="1"/>
        <s v="IEC_STD_V10 &gt;&gt; Data Standard &gt;&gt; QAM &gt;&gt; Yield rate target by inspection station mapping" u="1"/>
        <s v="IEC_STD_V10 &gt;&gt; Data Standard &gt;&gt; STG &gt;&gt; EBO Project Estimate Gross Profit" u="1"/>
        <s v="IEC_STD_V10 &gt;&gt; Data Standard &gt;&gt; PRO &gt;&gt; Raw Cost Price" u="1"/>
        <s v="IEC_STD_V10 &gt;&gt; Data Standard &gt;&gt; STG &gt;&gt; EBO Project Funding Percentage" u="1"/>
        <s v="IEC_STD_V10 &gt;&gt; Data Standard &gt;&gt; STG &gt;&gt; EBO Revenue Month" u="1"/>
        <s v="IEC_STD_V10 &gt;&gt; Data Standard &gt;&gt; STG &gt;&gt; EBO Phase" u="1"/>
        <s v="IEC_STD_V10 &gt;&gt; Data Standard &gt;&gt; PRO &gt;&gt; GTK Quantity" u="1"/>
        <s v="IEC_STD_V10 &gt;&gt; Data Standard &gt;&gt; PRO &gt;&gt; OTK Quantity" u="1"/>
        <s v="IEC_STD_V10 &gt;&gt; Data Standard &gt;&gt; FIN &gt;&gt; Employees Statistics" u="1"/>
        <s v="IEC_STD_V10 &gt;&gt; Data Standard &gt;&gt; STG &gt;&gt; Subject Valuation (based on shareholding ratio)" u="1"/>
        <s v="IEC_STD_V10 &gt;&gt; Data Standard &gt;&gt; STG &gt;&gt; EBO Project Revenue Forecast" u="1"/>
        <s v="IEC_STD_V10 &gt;&gt; Data Standard &gt;&gt; MFG &gt;&gt; Site Type" u="1"/>
        <s v="IEC_STD_V10 &gt;&gt; Data Standard &gt;&gt; STG &gt;&gt; EBO Phase End Date" u="1"/>
        <s v="IEC_STD_V10 &gt;&gt; Data Standard &gt;&gt; PRO &gt;&gt; Purchasing Part Attribute" u="1"/>
        <s v="IEC_STD_V10 &gt;&gt; Data Standard &gt;&gt; STG &gt;&gt; Annual Investment Budget Master" u="1"/>
        <s v="IEC_STD_V10 &gt;&gt; Data Standard &gt;&gt; PRO &gt;&gt; Delivery Score" u="1"/>
        <s v="IEC_STD_V10 &gt;&gt; Data Standard &gt;&gt; PRO &gt;&gt; YTD Fill Rate Less Than Target PN List" u="1"/>
        <s v="IEC_STD_V10 &gt;&gt; Data Standard &gt;&gt; QAM &gt;&gt; Overall product yield alert" u="1"/>
        <s v="IEC_STD_V10 &gt;&gt; Data Standard &gt;&gt; STG &gt;&gt; Subject Revenue Contribution Achieve Rate" u="1"/>
        <s v="IEC_STD_V10 &gt;&gt; Data Standard &gt;&gt; QAM &gt;&gt; Product Category" u="1"/>
        <s v="IEC_STD_V10 &gt;&gt; Data Standard &gt;&gt; PRO &gt;&gt; Material Catalog Inference Amount" u="1"/>
        <s v="IEC_STD_V10 &gt;&gt; Data Standard &gt;&gt; STG &gt;&gt; EBO Business Model Viability" u="1"/>
        <s v="IEC_STD_V10 &gt;&gt; Data Standard &gt;&gt; STG &gt;&gt; EBO Milestone Status" u="1"/>
        <s v="IEC_STD_V10 &gt;&gt; Data Standard &gt;&gt; FIN &gt;&gt; Accounts Receivable Amount" u="1"/>
        <s v="IEC_STD_V10 &gt;&gt; Data Standard &gt;&gt; QAM &gt;&gt; Yield rate by inspection station" u="1"/>
        <s v="IEC_STD_V10 &gt;&gt; Data Standard &gt;&gt; STG &gt;&gt; EBO Revenue Year" u="1"/>
        <s v="IEC_STD_V10 &gt;&gt; Data Standard &gt;&gt; STG &gt;&gt; Subject Recognize Profit" u="1"/>
        <s v="IEC_STD_V10 &gt;&gt; Data Standard &gt;&gt; PRO &gt;&gt; MoM LEM Tin" u="1"/>
        <s v="IEC_STD_V10 &gt;&gt; Data Standard &gt;&gt; PRO &gt;&gt; Class Code" u="1"/>
        <s v="IEC_STD_V10 &gt;&gt; Data Standard &gt;&gt; PRO &gt;&gt; LTA  GR Quantity" u="1"/>
        <s v="IEC_STD_V10 &gt;&gt; Data Standard &gt;&gt; PRO &gt;&gt; LTA MOU Quantity" u="1"/>
        <s v="IEC_STD_V10 &gt;&gt; Data Standard &gt;&gt; STG &gt;&gt; Annual Investment Budget Balance Ratio" u="1"/>
        <s v="IEC_STD_V10 &gt;&gt; Data Standard &gt;&gt; MFG &gt;&gt; PSG Plant" u="1"/>
        <s v="IEC_STD_V10 &gt;&gt; Data Standard &gt;&gt; PRO &gt;&gt; Material Marketing Price Information" u="1"/>
        <s v="IEC_STD_V10 &gt;&gt; Data Standard &gt;&gt; PRO &gt;&gt; Case Plastic Procure Cost ratio" u="1"/>
        <s v="IEC_STD_V10 &gt;&gt; Data Standard &gt;&gt; PRO &gt;&gt; Last Raw Cost Price" u="1"/>
        <s v="IEC_STD_V10 &gt;&gt; Data Standard &gt;&gt; PRO &gt;&gt; GR Quantity" u="1"/>
        <s v="IEC_STD_V10 &gt;&gt; Data Standard &gt;&gt; MFG &gt;&gt; PSG Site" u="1"/>
        <s v="IEC_STD_V10 &gt;&gt; Data Standard &gt;&gt; STG &gt;&gt; EBO Team Leader" u="1"/>
        <s v="IEC_STD_V10 &gt;&gt; Data Standard &gt;&gt; QAM &gt;&gt; Detailed product defect" u="1"/>
        <s v="IEC_STD_V10 &gt;&gt; Data Standard &gt;&gt; PRO &gt;&gt; Critical Parts Fulfillment Data Date" u="1"/>
        <s v="IEC_STD_V10 &gt;&gt; Data Standard &gt;&gt; QAM &gt;&gt; Overall system defect quantity" u="1"/>
        <s v="IEC_STD_V10 &gt;&gt; Data Standard &gt;&gt; FIN &gt;&gt; Operating Income Per Capita" u="1"/>
        <s v="IEC_STD_V10 &gt;&gt; Data Standard &gt;&gt; PRO &gt;&gt; Material Futures YOY" u="1"/>
        <s v="IEC_STD_V10 &gt;&gt; Data Standard &gt;&gt; FIN &gt;&gt; Debt Ratio" u="1"/>
        <s v="IEC_STD_V10 &gt;&gt; Data Standard &gt;&gt; STG &gt;&gt; EBO Project Actual Gross Profit" u="1"/>
        <s v="IEC_STD_V10 &gt;&gt; Data Standard &gt;&gt; STG &gt;&gt; Annual Actual Investment Amount" u="1"/>
        <s v="IEC_STD_V10 &gt;&gt; Data Standard &gt;&gt; STG &gt;&gt; EBO Project Accumulated Revenue" u="1"/>
        <s v="IEC_STD_V10 &gt;&gt; Data Standard &gt;&gt; STG &gt;&gt; EBO Project Owner" u="1"/>
        <s v="IEC_STD_V10 &gt;&gt; Data Standard &gt;&gt; FIN &gt;&gt; Accounts Payable Amount" u="1"/>
        <s v="IEC_STD_V10 &gt;&gt; Data Standard &gt;&gt; STG &gt;&gt; Investment Subject Allocation Master" u="1"/>
        <s v="IEC_STD_V10 &gt;&gt; Data Standard &gt;&gt; FIN &gt;&gt; Total Liability Amount" u="1"/>
        <s v="IEC_STD_V10 &gt;&gt; Data Standard &gt;&gt; STG &gt;&gt; EBO Funding End Date" u="1"/>
        <s v="IEC_STD_V10 &gt;&gt; Data Standard &gt;&gt; PRO &gt;&gt; QOQ Stamping" u="1"/>
        <s v="IEC_STD_V10 &gt;&gt; Data Standard &gt;&gt; PRO &gt;&gt; Material Catalog Price Infomation" u="1"/>
        <s v="IEC_STD_V10 &gt;&gt; Data Standard &gt;&gt; PRO &gt;&gt; QOQ Connetor" u="1"/>
        <s v="IEC_STD_V10 &gt;&gt; Data Standard &gt;&gt; QAM &gt;&gt; Yield rate target by inspection station" u="1"/>
        <s v="IEC_STD_V10 &gt;&gt; Data Standard &gt;&gt; STG &gt;&gt; EBO Project Revenue" u="1"/>
        <s v="IEC_STD_V10 &gt;&gt; Data Standard &gt;&gt; STG &gt;&gt; EBO Phase Remark" u="1"/>
        <s v="IEC_STD_V10 &gt;&gt; Data Standard &gt;&gt; STG &gt;&gt; Investment Master" u="1"/>
        <s v="IEC_STD_V10 &gt;&gt; Data Standard &gt;&gt; STG &gt;&gt; EBO Milestone Remark" u="1"/>
        <s v="IEC_STD_V10 &gt;&gt; Data Standard &gt;&gt; FIN &gt;&gt; CCC" u="1"/>
        <s v="IEC_STD_V10 &gt;&gt; Data Standard &gt;&gt; BPM &gt;&gt; BG Name" u="1"/>
        <s v="IEC_STD_V10 &gt;&gt; Data Standard &gt;&gt; STG &gt;&gt; Annual Investment Budget" u="1"/>
        <s v="IEC_STD_V10 &gt;&gt; Data Standard &gt;&gt; STG &gt;&gt; EBO Milestone Check Date" u="1"/>
        <s v="IEC_STD_V10 &gt;&gt; Data Standard &gt;&gt; STG &gt;&gt; EBO Project Registration Date" u="1"/>
        <s v="IEC_STD_V10 &gt;&gt; Data Standard &gt;&gt; PRO &gt;&gt; QoQ LEM Tin" u="1"/>
        <s v="IEC_STD_V10 &gt;&gt; Data Standard &gt;&gt; PRO &gt;&gt; AVL ID" u="1"/>
        <s v="IEC_STD_V10 &gt;&gt; Data Standard &gt;&gt; QAM &gt;&gt; Product yield alert type" u="1"/>
        <s v="IEC_STD_V10 &gt;&gt; Data Standard &gt;&gt; QAM &gt;&gt; Product yield alert date " u="1"/>
        <s v="IEC_STD_V10 &gt;&gt; Data Standard &gt;&gt; STG &gt;&gt; Subject Recognize Profit Achieve Rate" u="1"/>
        <s v="IEC_STD_V10 &gt;&gt; Data Standard &gt;&gt; STG &gt;&gt; EBO Milestones" u="1"/>
        <s v="IEC_STD_V10 &gt;&gt; Data Standard &gt;&gt; QAM &gt;&gt; Weekly product yield report" u="1"/>
        <s v="IEC_STD_V10 &gt;&gt; Data Standard &gt;&gt; STG &gt;&gt; Subject Revenue Achieve Rate" u="1"/>
        <s v="IEC_STD_V10 &gt;&gt; Data Standard &gt;&gt; PRO &gt;&gt; Material Catalog Price Information" u="1"/>
        <s v="IEC_STD_V10 &gt;&gt; Data Standard &gt;&gt; PRO &gt;&gt; IEC Part Number" u="1"/>
        <s v="IEC_STD_V10 &gt;&gt; Data Standard &gt;&gt; PRO &gt;&gt; Part Series" u="1"/>
        <s v="IEC_STD_V10 &gt;&gt; Data Standard &gt;&gt; PRO &gt;&gt; LTA GR Quantity" u="1"/>
        <s v="IEC_STD_V10 &gt;&gt; Data Standard &gt;&gt; QAM &gt;&gt; Defect quantity" u="1"/>
        <s v="IEC_STD_V10 &gt;&gt; Data Standard &gt;&gt; QAM &gt;&gt; Defect rate by defect type" u="1"/>
        <s v="IEC_STD_V10 &gt;&gt; Data Standard &gt;&gt; PRO &gt;&gt; MoM NY Gold" u="1"/>
        <s v="IEC_STD_V10 &gt;&gt; Data Standard &gt;&gt; STG &gt;&gt; Subject Shareholding Ratio" u="1"/>
        <s v="IEC_STD_V10 &gt;&gt; Data Standard &gt;&gt; PRO &gt;&gt; Vendor Fulfillment Performance" u="1"/>
        <s v="IEC_STD_V10 &gt;&gt; Data Standard &gt;&gt; STG &gt;&gt; Investment possibility" u="1"/>
        <s v="IEC_STD_V10 &gt;&gt; Data Standard &gt;&gt; PRO &gt;&gt; GR Date" u="1"/>
        <s v="IEC_STD_V10 &gt;&gt; Data Standard &gt;&gt; PRO &gt;&gt; Buy and Sell Quantity" u="1"/>
        <s v="IEC_STD_V10 &gt;&gt; Data Standard &gt;&gt; QAM &gt;&gt; Not repaired quantity" u="1"/>
        <s v="IEC_STD_V10 &gt;&gt; Data Standard &gt;&gt; QAM &gt;&gt; Defect type code" u="1"/>
        <s v="IEC_STD_V10 &gt;&gt; Data Standard &gt;&gt; STG &gt;&gt; Funding Check Date" u="1"/>
        <s v="IEC_STD_V10 &gt;&gt; Data Standard &gt;&gt; STG &gt;&gt; EBO Phase Check Date" u="1"/>
        <s v="IEC_STD_V10 &gt;&gt; Data Standard &gt;&gt; PRO &gt;&gt; Vendor Code" u="1"/>
        <s v="IEC_STD_V10 &gt;&gt; Data Standard &gt;&gt; QAM &gt;&gt; Product first pass yield" u="1"/>
        <s v="IEC_STD_V10 &gt;&gt; Data Standard &gt;&gt; FIN &gt;&gt; Shareholders' Equity Amount" u="1"/>
        <s v="IEC_STD_V10 &gt;&gt; Data Standard &gt;&gt; FIN &gt;&gt; Accounts Payable Turnover Ratio" u="1"/>
        <s v="IEC_STD_V10 &gt;&gt; Data Standard &gt;&gt; FIN &gt;&gt; Types of Labor Name" u="1"/>
        <s v="IEC_STD_V10 &gt;&gt; Data Standard &gt;&gt; PRO &gt;&gt; Last Year Raw Cost Price" u="1"/>
        <s v="IEC_STD_V10 &gt;&gt; Data Standard &gt;&gt; FIN &gt;&gt; Finance Master Labor" u="1"/>
        <s v="IEC_STD_V10 &gt;&gt; Data Standard &gt;&gt; FIN &gt;&gt; Types of Labor" u="1"/>
        <s v="IEC_STD_V10 &gt;&gt; Data Standard &gt;&gt; FIN &gt;&gt; Operating Revenue Per Capita" u="1"/>
        <s v="IEC_STD_V10 &gt;&gt; Data Standard &gt;&gt; QAM &gt;&gt; Input quantity by inspection station" u="1"/>
        <s v="IEC_STD_V10 &gt;&gt; Data Standard &gt;&gt; PRO &gt;&gt; Major Stage Material Catalog" u="1"/>
        <s v="IEC_STD_V10 &gt;&gt; Data Standard &gt;&gt; STG &gt;&gt; EBO Project Actual Revenue" u="1"/>
        <s v="IEC_STD_V10 &gt;&gt; Data Standard &gt;&gt; FIN &gt;&gt; Cost of Sales" u="1"/>
        <s v="IEC_STD_V10 &gt;&gt; Data Standard &gt;&gt; STG &gt;&gt; EBO Phase Duration" u="1"/>
        <s v="IEC_STD_V10 &gt;&gt; Data Standard &gt;&gt; FIN &gt;&gt; Inventory Amount" u="1"/>
        <s v="IEC_STD_V10 &gt;&gt; Data Standard &gt;&gt; PRO &gt;&gt; The Top Five PN with the Worst Order Fill Rate" u="1"/>
        <s v="IEC_STD_V10 &gt;&gt; Data Standard &gt;&gt; PRO &gt;&gt; Vendor Performance Master" u="1"/>
        <s v="IEC_STD_V10 &gt;&gt; Data Standard &gt;&gt; PRO &gt;&gt; Used by Customer List" u="1"/>
        <s v="IEC_STD_V10 &gt;&gt; Data Standard &gt;&gt; FIN &gt;&gt; Cash and Cash Equivalents Amount" u="1"/>
        <s v="IEC_STD_V10 &gt;&gt; Data Standard &gt;&gt; PRO &gt;&gt; MoM LEM Ni" u="1"/>
        <s v="IEC_STD_V10 &gt;&gt; Data Standard &gt;&gt; PRO &gt;&gt; Stage Composition Cost Ratio" u="1"/>
        <s v="IEC_STD_V10 &gt;&gt; Data Standard &gt;&gt; PRO &gt;&gt; Customer Name" u="1"/>
        <s v="IEC_STD_V10 &gt;&gt; Data Standard &gt;&gt; QAM &gt;&gt; Customer Name" u="1"/>
        <s v="IEC_STD_V10 &gt;&gt; Data Standard &gt;&gt; PRO &gt;&gt; Quality Score" u="1"/>
        <s v="IEC_STD_V10 &gt;&gt; Data Standard &gt;&gt; STG &gt;&gt; Subject Net Profit Achieve Rate" u="1"/>
        <s v="IEC_STD_V10 &gt;&gt; Data Standard &gt;&gt; FIN &gt;&gt; Total Assets Amount" u="1"/>
        <s v="IEC_STD_V10 &gt;&gt; Data Standard &gt;&gt; STG &gt;&gt; EBO Team Advisor" u="1"/>
        <s v="IEC_STD_V10 &gt;&gt; Data Standard &gt;&gt; STG &gt;&gt; Investment Amount" u="1"/>
        <s v="IEC_STD_V10 &gt;&gt; Data Standard &gt;&gt; FIN &gt;&gt; Accumulated Net Income (After tax)" u="1"/>
        <s v="IEC_STD_V10 &gt;&gt; Data Standard &gt;&gt; PRO &gt;&gt; Part Description" u="1"/>
        <s v="IEC_STD_V10 &gt;&gt; Data Standard &gt;&gt; PRO &gt;&gt; QoQ NY Gold" u="1"/>
        <s v="IEC_STD_V10 &gt;&gt; Data Standard &gt;&gt; QAM &gt;&gt; Overall product yield target" u="1"/>
        <s v="IEC_STD_V10 &gt;&gt; Data Standard &gt;&gt; PRO &gt;&gt; Raw Cost Ratio" u="1"/>
        <s v="IEC_STD_V10 &gt;&gt; Data Standard &gt;&gt; MFG &gt;&gt; Site Name" u="1"/>
        <s v="IEC_STD_V10 &gt;&gt; Data Standard &gt;&gt; PRO &gt;&gt; Site Name" u="1"/>
        <s v="IEC_STD_V10 &gt;&gt; Data Standard &gt;&gt; QAM &gt;&gt; Site Name" u="1"/>
        <s v="IEC_STD_V10 &gt;&gt; Data Standard &gt;&gt; FIN &gt;&gt; Average Shareholders' Equity Amount" u="1"/>
        <s v="IEC_STD_V10 &gt;&gt; Data Standard &gt;&gt; FIN &gt;&gt; Average Accounts Receivable Amount" u="1"/>
        <s v="IEC_STD_V10 &gt;&gt; Data Standard &gt;&gt; PRO &gt;&gt; Material Group" u="1"/>
        <s v="IEC_STD_V10 &gt;&gt; Data Standard &gt;&gt; STG &gt;&gt; Budget Allocation Amount" u="1"/>
        <s v="IEC_STD_V10 &gt;&gt; Data Standard &gt;&gt; PRO &gt;&gt; Supplier Final Score" u="1"/>
        <s v="IEC_STD_V10 &gt;&gt; Data Standard &gt;&gt; FIN &gt;&gt; Long-term Debts to Assets Ratio" u="1"/>
        <s v="IEC_STD_V10 &gt;&gt; Data Standard &gt;&gt; PRO &gt;&gt; Class Code Category" u="1"/>
        <s v="IEC_STD_V10 &gt;&gt; Data Standard &gt;&gt; PRO &gt;&gt; Substitute Code" u="1"/>
        <s v="IEC_STD_V10 &gt;&gt; Data Standard &gt;&gt; STG &gt;&gt; EBO Milestone Target Date" u="1"/>
        <s v="IEC_STD_V10 &gt;&gt; Data Standard &gt;&gt; FIN &gt;&gt; Entrepreneur" u="1"/>
        <s v="IEC_STD_V10 &gt;&gt; Data Standard &gt;&gt; PRO &gt;&gt; YoY LEM Tin" u="1"/>
        <s v="IEC_STD_V10 &gt;&gt; Data Standard &gt;&gt; FIN &gt;&gt; Average Number of Employees" u="1"/>
        <s v="IEC_STD_V10 &gt;&gt; Data Standard &gt;&gt; PRO &gt;&gt; Cost Score" u="1"/>
        <s v="IEC_STD_V10 &gt;&gt; Data Standard &gt;&gt; STG &gt;&gt; EBO Project Phase History" u="1"/>
        <s v="IEC_STD_V10 &gt;&gt; Data Standard &gt;&gt; STG &gt;&gt; EBO Revenue Currency" u="1"/>
        <s v="IEC_STD_V10 &gt;&gt; Data Standard &gt;&gt; STG &gt;&gt; Management Type" u="1"/>
        <s v="IEC_STD_V10 &gt;&gt; Data Standard &gt;&gt; STG &gt;&gt; DCP Result" u="1"/>
        <s v="IEC_STD_V10 &gt;&gt; Data Standard &gt;&gt; PRO &gt;&gt; Monthly Date" u="1"/>
        <s v="IEC_STD_V10 &gt;&gt; Data Standard &gt;&gt; PRO &gt;&gt; Sub-stage Type" u="1"/>
        <s v="IEC_STD_V10 &gt;&gt; Data Standard &gt;&gt; STG &gt;&gt; EBO Project Estimate Revenue" u="1"/>
        <s v="IEC_STD_V10 &gt;&gt; Data Standard &gt;&gt; PRO &gt;&gt; PSG Monthly Procurement Amount" u="1"/>
        <s v="IEC_STD_V10 &gt;&gt; Data Standard &gt;&gt; PRO &gt;&gt; QoQ LEM Ni" u="1"/>
        <s v="IEC_STD_V10 &gt;&gt; Data Standard &gt;&gt; STG &gt;&gt; Account for the Quarter" u="1"/>
        <s v="IEC_STD_V10 &gt;&gt; Data Standard &gt;&gt; QAM &gt;&gt; First pass yield rate by inspection station" u="1"/>
        <s v="IEC_STD_V10 &gt;&gt; Data Standard &gt;&gt; STG &gt;&gt; Account for the Year" u="1"/>
        <s v="IEC_STD_V10 &gt;&gt; Data Standard &gt;&gt; MFG &gt;&gt; Plant Code" u="1"/>
        <s v="IEC_STD_V10 &gt;&gt; Data Standard &gt;&gt; PRO &gt;&gt; Plant Code" u="1"/>
        <s v="IEC_STD_V10 &gt;&gt; Data Standard &gt;&gt; STG &gt;&gt; EBO Milestone Completion" u="1"/>
        <s v="IEC_STD_V10 &gt;&gt; Data Standard &gt;&gt; STG &gt;&gt; EBO Strategic Clarity" u="1"/>
        <s v="IEC_STD_V10 &gt;&gt; Data Standard &gt;&gt; FIN &gt;&gt; Entrepreneur English Name" u="1"/>
        <s v="IEC_STD_V10 &gt;&gt; Data Standard &gt;&gt; STG &gt;&gt; EBO Project Description" u="1"/>
        <s v="IEC_STD_V10 &gt;&gt; Data Standard &gt;&gt; FIN &gt;&gt; PPE Amount" u="1"/>
        <s v="IEC_STD_V10 &gt;&gt; Data Standard &gt;&gt; STG &gt;&gt; EBO Project Milestone" u="1"/>
        <s v="IEC_STD_V10 &gt;&gt; Data Standard &gt;&gt; FIN &gt;&gt; PPE to Assets Ratio" u="1"/>
        <s v="IEC_STD_V10 &gt;&gt; Data Standard &gt;&gt; STG &gt;&gt; EBO Funding Start Date" u="1"/>
        <s v="IEC_STD_V10 &gt;&gt; Data Standard &gt;&gt; FIN &gt;&gt; Finance Master" u="1"/>
        <s v="IEC_STD_V10 &gt;&gt; Data Standard &gt;&gt; PRO &gt;&gt; Rolling 6 Months Forecast" u="1"/>
        <s v="IEC_STD_V10 &gt;&gt; Data Standard &gt;&gt; STG &gt;&gt; EBO Project" u="1"/>
        <s v="IEC_STD_V10 &gt;&gt; Data Standard &gt;&gt; QAM &gt;&gt; Inspection station code" u="1"/>
        <s v="IEC_STD_V10 &gt;&gt; Data Standard &gt;&gt; PRO &gt;&gt; Primary Customer Code" u="1"/>
        <s v="IEC_STD_V10 &gt;&gt; Data Standard &gt;&gt; PRO &gt;&gt; GR Date By QUARTER" u="1"/>
        <s v="IEC_STD_V10 &gt;&gt; Data Standard &gt;&gt; QAM &gt;&gt; Overall system not repaired quantity" u="1"/>
        <s v="IEC_STD_V10 &gt;&gt; Data Standard &gt;&gt; STG &gt;&gt; EBO Revenue Forecast Month" u="1"/>
        <s v="IEC_STD_V10 &gt;&gt; Data Standard &gt;&gt; STG &gt;&gt; EBO Win in the Marketplace" u="1"/>
        <s v="IEC_STD_V10 &gt;&gt; Data Standard &gt;&gt; STG &gt;&gt; EBO Phase Start Date" u="1"/>
        <s v="IEC_STD_V10 &gt;&gt; Data Standard &gt;&gt; PRO &gt;&gt; Series Customer List" u="1"/>
        <s v="IEC_STD_V10 &gt;&gt; Data Standard &gt;&gt; STG &gt;&gt; Budget Allocation Quarter" u="1"/>
        <s v="IEC_STD_V10 &gt;&gt; Data Standard &gt;&gt; PRO &gt;&gt; MoM LEM AL" u="1"/>
        <s v="IEC_STD_V10 &gt;&gt; Data Standard &gt;&gt; FIN &gt;&gt; Operating Revenue" u="1"/>
        <s v="IEC_STD_V10 &gt;&gt; Data Standard &gt;&gt; PRO &gt;&gt; MoM LEM CU" u="1"/>
        <s v="IEC_STD_V10 &gt;&gt; Data Standard &gt;&gt; FIN &gt;&gt; Cash and Cash Equivalents to Assets Ratio" u="1"/>
        <s v="IEC_STD_V10 &gt;&gt; Data Standard &gt;&gt; PRO &gt;&gt; PSG Cost Category" u="1"/>
        <s v="IEC_STD_V10 &gt;&gt; Data Standard &gt;&gt; PRO &gt;&gt; PSG Part Category" u="1"/>
        <s v="IEC_STD_V10 &gt;&gt; Data Standard &gt;&gt; PRO &gt;&gt; QOQ Plastic" u="1"/>
        <s v="IEC_STD_V10 &gt;&gt; Data Standard &gt;&gt; STG &gt;&gt; EBO Project Check Date" u="1"/>
        <s v="IEC_STD_V10 &gt;&gt; Data Standard &gt;&gt; STG &gt;&gt; EBO Revenue Check Date" u="1"/>
        <s v="IEC_STD_V10 &gt;&gt; Data Standard &gt;&gt; FIN &gt;&gt; Accounting Period" u="1"/>
        <s v="IEC_STD_V10 &gt;&gt; Data Standard &gt;&gt; QAM &gt;&gt; Product Series" u="1"/>
        <s v="IEC_STD_V10 &gt;&gt; Data Standard &gt;&gt; PRO &gt;&gt; MoM Iron" u="1"/>
        <s v="IEC_STD_V10 &gt;&gt; Data Standard &gt;&gt; FIN &gt;&gt; Long-term Debts Amount" u="1"/>
        <s v="IEC_STD_V10 &gt;&gt; Data Standard &gt;&gt; PRO &gt;&gt; MoM PC" u="1"/>
        <s v="IEC_STD_V10 &gt;&gt; Data Standard &gt;&gt; FIN &gt;&gt; DOI" u="1"/>
        <s v="IEC_STD_V10 &gt;&gt; Data Standard &gt;&gt; PRO &gt;&gt; YTD Fill Rate" u="1"/>
        <s v="IEC_STD_V10 &gt;&gt; Data Standard &gt;&gt; QAM &gt;&gt; Product yield rate" u="1"/>
        <s v="IEC_STD_V10 &gt;&gt; Data Standard &gt;&gt; PRO &gt;&gt; Sub Material Catalog MOM" u="1"/>
        <s v="IEC_STD_V10 &gt;&gt; Data Standard &gt;&gt; QAM &gt;&gt; Detailed product yield" u="1"/>
        <s v="IEC_STD_V10 &gt;&gt; Data Standard &gt;&gt; PRO &gt;&gt; YoY NY Gold" u="1"/>
        <s v="IEC_STD_V10 &gt;&gt; Data Standard &gt;&gt; STG &gt;&gt; EBO Funding BG" u="1"/>
        <s v="IEC_STD_V10 &gt;&gt; Data Standard &gt;&gt; PRO &gt;&gt; Material Catalog MOM" u="1"/>
        <s v="IEC_STD_V10 &gt;&gt; Data Standard &gt;&gt; PRO &gt;&gt; AVL Name" u="1"/>
        <s v="IEC_STD_V10 &gt;&gt; Data Standard &gt;&gt; STG &gt;&gt; Subject Comment" u="1"/>
        <s v="IEC_STD_V10 &gt;&gt; Data Standard &gt;&gt; STG &gt;&gt; EBO Milestone Actual Date" u="1"/>
        <s v="IEC_STD_V10 &gt;&gt; Data Standard &gt;&gt; QAM &gt;&gt; Defect type target" u="1"/>
        <s v="IEC_STD_V10 &gt;&gt; Data Standard &gt;&gt; STG &gt;&gt; Cumulative Investment Amount" u="1"/>
        <s v="IEC_STD_V10 &gt;&gt; Data Standard &gt;&gt; FIN &gt;&gt; Accounts Receivables Turnover Ratio" u="1"/>
        <s v="IEC_STD_V10 &gt;&gt; Data Standard &gt;&gt; PRO &gt;&gt; Raw Material Data Month" u="1"/>
        <s v="IEC_STD_V10 &gt;&gt; Data Standard &gt;&gt; FIN &gt;&gt; Number of Employees" u="1"/>
        <s v="IEC_STD_V10 &gt;&gt; Data Standard &gt;&gt; PRO &gt;&gt; Component Type" u="1"/>
        <s v="IEC_STD_V10 &gt;&gt; Data Standard &gt;&gt; PRO &gt;&gt; PSG Cost Catetory" u="1"/>
        <s v="IEC_STD_V10 &gt;&gt; Data Standard &gt;&gt; PRO &gt;&gt; PSG Part Catetory" u="1"/>
        <s v="IEC_STD_V10 &gt;&gt; Data Standard &gt;&gt; STG &gt;&gt; EBO Sponsor" u="1"/>
        <s v="IEC_STD_V10 &gt;&gt; Data Standard &gt;&gt; PRO &gt;&gt; Sole Source List" u="1"/>
        <s v="IEC_STD_V10 &gt;&gt; Data Standard &gt;&gt; PRO &gt;&gt; Material Catalog" u="1"/>
        <s v="IEC_STD_V10 &gt;&gt; Data Standard &gt;&gt; FIN &gt;&gt; Entrepreneur Chinese Name" u="1"/>
        <s v="IEC_STD_V10 &gt;&gt; Data Standard &gt;&gt; PRO &gt;&gt; QoQ LEM AL" u="1"/>
        <s v="IEC_STD_V10 &gt;&gt; Data Standard &gt;&gt; FIN &gt;&gt; Entrepreneur Code" u="1"/>
        <s v="IEC_STD_V10 &gt;&gt; Data Standard &gt;&gt; FIN &gt;&gt; AP Days" u="1"/>
        <s v="IEC_STD_V10 &gt;&gt; Data Standard &gt;&gt; FIN &gt;&gt; Accumulated ROA" u="1"/>
        <s v="IEC_STD_V10 &gt;&gt; Data Standard &gt;&gt; FIN &gt;&gt; AR Days" u="1"/>
        <s v="IEC_STD_V10 &gt;&gt; Data Standard &gt;&gt; PRO &gt;&gt; QoQ LEM CU" u="1"/>
        <s v="IEC_STD_V10 &gt;&gt; Data Standard &gt;&gt; PRO &gt;&gt; Vendor A Fulfillment Performance" u="1"/>
        <s v="IEC_STD_V10 &gt;&gt; Data Standard &gt;&gt; STG &gt;&gt; EBO Milestone Category" u="1"/>
        <s v="IEC_STD_V10 &gt;&gt; Data Standard &gt;&gt; PRO &gt;&gt; The Top Five Vendor with the Worst Order Fill Rate" u="1"/>
        <s v="IEC_STD_V10 &gt;&gt; Data Standard &gt;&gt; FIN &gt;&gt; Average Accounts Payable Amount" u="1"/>
        <s v="IEC_STD_V10 &gt;&gt; Data Standard &gt;&gt; FIN &gt;&gt; Accumulated ROE" u="1"/>
        <s v="IEC_STD_V10 &gt;&gt; Data Standard &gt;&gt; PRO &gt;&gt; QoQ Iron" u="1"/>
        <s v="IEC_STD_V10 &gt;&gt; Data Standard &gt;&gt; PRO &gt;&gt; Material Futures category" u="1"/>
        <s v="IEC_STD_V10 &gt;&gt; Data Standard &gt;&gt; PRO &gt;&gt; Purchasing Mode" u="1"/>
        <s v="IEC_STD_V10 &gt;&gt; Data Standard &gt;&gt; PRO &gt;&gt; YoY LEM Ni" u="1"/>
        <s v="IEC_STD_V10 &gt;&gt; Data Standard &gt;&gt; PRO &gt;&gt; Sub Material Catalog" u="1"/>
        <s v="IEC_STD_V10 &gt;&gt; Data Standard &gt;&gt; PRO &gt;&gt; QoQ PC" u="1"/>
        <s v="IEC_STD_V10 &gt;&gt; Data Standard &gt;&gt; QAM &gt;&gt; Production input quantity" u="1"/>
        <s v="IEC_STD_V10 &gt;&gt; Data Standard &gt;&gt; FIN &gt;&gt; Financial Report Closing Date" u="1"/>
        <s v="IEC_STD_V10 &gt;&gt; Data Standard &gt;&gt; PRO &gt;&gt; Part Number Quantity" u="1"/>
        <s v="IEC_STD_V10 &gt;&gt; Data Standard &gt;&gt; PRO &gt;&gt; Sole Source Quantity" u="1"/>
        <s v="IEC_STD_V10 &gt;&gt; Data Standard &gt;&gt; QAM &gt;&gt; Defect type quantity" u="1"/>
        <s v="IEC_STD_V10 &gt;&gt; Data Standard &gt;&gt; QAM &gt;&gt; Product yield alert comment" u="1"/>
        <s v="IEC_STD_V10 &gt;&gt; Data Standard &gt;&gt; STG &gt;&gt; EBO Funding BU" u="1"/>
        <s v="IEC_STD_V10 &gt;&gt; Data Standard &gt;&gt; PRO &gt;&gt; Material Marketing Price Infomation" u="1"/>
        <s v="IEC_STD_V10 &gt;&gt; Data Standard &gt;&gt; STG &gt;&gt; Annual Investment Budget Balance (F)" u="1"/>
        <s v="IEC_STD_V10 &gt;&gt; Data Standard &gt;&gt; PRO &gt;&gt; QOQ Thermal Module" u="1"/>
        <s v="IEC_STD_V10 &gt;&gt; Data Standard &gt;&gt; QAM &gt;&gt; FPY rate target by inspection station" u="1"/>
        <s v="IEC_STD_V10 &gt;&gt; Data Standard &gt;&gt; BPM &gt;&gt; Business Group" u="1"/>
        <s v="IEC_STD_V10 &gt;&gt; Data Standard &gt;&gt; STG &gt;&gt; Subject Revenue Contribution" u="1"/>
        <s v="IEC_STD_V10 &gt;&gt; Data Standard &gt;&gt; PRO &gt;&gt; Material Catalog Inference Cost" u="1"/>
        <s v="IEC_STD_V10 &gt;&gt; Data Standard &gt;&gt; FIN &gt;&gt; Accounts Payable to Assets Ratio" u="1"/>
        <s v="IEC_STD_V10 &gt;&gt; Data Standard &gt;&gt; FIN &gt;&gt; Short-term Debts to Assets Ratio" u="1"/>
        <s v="IEC_STD_V10 &gt;&gt; Data Standard &gt;&gt; PRO &gt;&gt; Material Catalog YOY" u="1"/>
        <s v="IEC_STD_V10 &gt;&gt; Data Standard &gt;&gt; FIN &gt;&gt; Average Inventory Amount" u="1"/>
      </sharedItems>
    </cacheField>
    <cacheField name="DC-UDFF1" numFmtId="0">
      <sharedItems containsNonDate="0" containsString="0" containsBlank="1"/>
    </cacheField>
    <cacheField name="DC-Colpk" numFmtId="0">
      <sharedItems/>
    </cacheField>
    <cacheField name="DC-idxType" numFmtId="0">
      <sharedItems containsSemiMixedTypes="0" containsString="0" containsNumber="1" containsInteger="1" minValue="9" maxValue="9"/>
    </cacheField>
    <cacheField name="ParentDataClass" numFmtId="0">
      <sharedItems count="1">
        <s v="Date"/>
      </sharedItems>
    </cacheField>
    <cacheField name="負責領域1" numFmtId="0">
      <sharedItems count="11">
        <s v="MTD"/>
        <s v="SAL" u="1"/>
        <s v="BPM" u="1"/>
        <s v="PNC" u="1"/>
        <s v="LOG" u="1"/>
        <s v="FIN" u="1"/>
        <s v="COS" u="1"/>
        <s v="STG" u="1"/>
        <s v="MFG" u="1"/>
        <s v="PRO" u="1"/>
        <s v="QAM" u="1"/>
      </sharedItems>
    </cacheField>
    <cacheField name="isShow" numFmtId="0">
      <sharedItems count="1">
        <b v="1"/>
      </sharedItems>
    </cacheField>
    <cacheField name="isPSG" numFmtId="0">
      <sharedItems count="2">
        <b v="0"/>
        <b v="1" u="1"/>
      </sharedItems>
    </cacheField>
    <cacheField name="isTermUnique" numFmtId="0">
      <sharedItems count="2">
        <b v="1"/>
        <b v="0" u="1"/>
      </sharedItems>
    </cacheField>
    <cacheField name="isDCUnique" numFmtId="0">
      <sharedItems count="2">
        <b v="1"/>
        <b v="0"/>
      </sharedItems>
    </cacheField>
    <cacheField name="isDCcolUnique" numFmtId="0">
      <sharedItems/>
    </cacheField>
    <cacheField name="isStandard" numFmtId="0">
      <sharedItems count="2">
        <b v="1"/>
        <b v="0" u="1"/>
      </sharedItems>
    </cacheField>
    <cacheField name="isConcept" numFmtId="0">
      <sharedItems count="2">
        <b v="1"/>
        <b v="0"/>
      </sharedItems>
    </cacheField>
    <cacheField name="cntConcept" numFmtId="0">
      <sharedItems containsSemiMixedTypes="0" containsString="0" containsNumber="1" containsInteger="1" minValue="0" maxValue="0"/>
    </cacheField>
    <cacheField name="Status" numFmtId="0">
      <sharedItems count="1">
        <b v="0"/>
      </sharedItems>
    </cacheField>
    <cacheField name="warnStatus" numFmtId="0">
      <sharedItems/>
    </cacheField>
    <cacheField name="warnTerm-Naming" numFmtId="0">
      <sharedItems/>
    </cacheField>
    <cacheField name="warnSynoym-NotFound" numFmtId="0">
      <sharedItems/>
    </cacheField>
    <cacheField name="warnSynoym-Duplicate" numFmtId="0">
      <sharedItems/>
    </cacheField>
    <cacheField name="warnTerm-EngChCompare" numFmtId="0">
      <sharedItems/>
    </cacheField>
    <cacheField name="warnSynoym-chkTask" numFmtId="0">
      <sharedItems/>
    </cacheField>
    <cacheField name="errChkRequred" numFmtId="0">
      <sharedItems/>
    </cacheField>
    <cacheField name="errChkStandardItemType" numFmtId="0">
      <sharedItems/>
    </cacheField>
    <cacheField name="errChkDataType-Prop-Relationship" numFmtId="0">
      <sharedItems/>
    </cacheField>
    <cacheField name="errConcept-Duplicate" numFmtId="0">
      <sharedItems/>
    </cacheField>
    <cacheField name="errTerm-Naming" numFmtId="0">
      <sharedItems/>
    </cacheField>
    <cacheField name="ErrCheck" numFmtId="0">
      <sharedItems count="3">
        <b v="0"/>
        <b v="1"/>
        <e v="#N/A" u="1"/>
      </sharedItems>
    </cacheField>
    <cacheField name="ErrMessage" numFmtId="0">
      <sharedItems count="25">
        <s v=""/>
        <s v="warnTerm-EngChCompare,"/>
        <s v="errConcept-Duplicate," u="1"/>
        <s v="warnTerm-Naming," u="1"/>
        <s v="warnSynoym-NotFound,errChkRequred," u="1"/>
        <s v="errTerm-Naming," u="1"/>
        <s v="warnSynoym-Duplicate,warnSynoym-chkTask," u="1"/>
        <s v="errChkData-TypeProp-Relationship," u="1"/>
        <s v="warnSynoym-Duplicate,warnTerm-EngChCompare," u="1"/>
        <s v="errChkRequred," u="1"/>
        <s v="warnSynoym-NotFound,warnTerm-EngChCompare," u="1"/>
        <s v="warnSynoym-NotFound,errTerm-Naming," u="1"/>
        <s v="warnSynoym-Duplicate,errChkRequred," u="1"/>
        <s v="warnSynoym-NotFound," u="1"/>
        <s v="warnTerm-EngChCompare,errConcept-Duplicate," u="1"/>
        <s v="warnSynoym-NotFound,warnTerm-EngChCompare,errTerm-Naming," u="1"/>
        <e v="#N/A" u="1"/>
        <s v="warnTerm-EngChCompare,errChkDataTypePropNRelationship," u="1"/>
        <s v="warnTerm-EngChCompare,warnSynoym-chkTask," u="1"/>
        <s v="warnSynoym-Duplicate," u="1"/>
        <s v="warnTerm-EngChCompare,errChkData-TypeProp-Relationship," u="1"/>
        <s v="warnTerm-EngChCompare,errTerm-Naming," u="1"/>
        <s v="warnSynoym-chkTask," u="1"/>
        <s v="warnSynoym-Duplicate,warnTerm-EngChCompare,warnSynoym-chkTask," u="1"/>
        <s v="errChkDataTypePropNRelationship," u="1"/>
      </sharedItems>
    </cacheField>
    <cacheField name="ErrCount" numFmtId="0">
      <sharedItems containsSemiMixedTypes="0" containsString="0" containsNumber="1" containsInteger="1" minValue="0" maxValue="0"/>
    </cacheField>
    <cacheField name="lenTerms" numFmtId="0">
      <sharedItems containsSemiMixedTypes="0" containsString="0" containsNumber="1" containsInteger="1" minValue="4" maxValue="32" count="13">
        <n v="6"/>
        <n v="8"/>
        <n v="9"/>
        <n v="11"/>
        <n v="7"/>
        <n v="10"/>
        <n v="12"/>
        <n v="16"/>
        <n v="13"/>
        <n v="14"/>
        <n v="15"/>
        <n v="32"/>
        <n v="4"/>
      </sharedItems>
      <fieldGroup base="141">
        <rangePr startNum="4" endNum="32" groupInterval="10"/>
        <groupItems count="5">
          <s v="&lt;4"/>
          <s v="4-13"/>
          <s v="14-23"/>
          <s v="24-33"/>
          <s v="&gt;34"/>
        </groupItems>
      </fieldGroup>
    </cacheField>
    <cacheField name="isOutlier" numFmtId="0">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0">
  <r>
    <x v="0"/>
    <x v="0"/>
    <x v="0"/>
    <x v="0"/>
    <x v="0"/>
  </r>
  <r>
    <x v="0"/>
    <x v="0"/>
    <x v="1"/>
    <x v="0"/>
    <x v="0"/>
  </r>
  <r>
    <x v="0"/>
    <x v="0"/>
    <x v="2"/>
    <x v="0"/>
    <x v="0"/>
  </r>
  <r>
    <x v="0"/>
    <x v="0"/>
    <x v="3"/>
    <x v="0"/>
    <x v="0"/>
  </r>
  <r>
    <x v="0"/>
    <x v="0"/>
    <x v="4"/>
    <x v="0"/>
    <x v="0"/>
  </r>
  <r>
    <x v="0"/>
    <x v="0"/>
    <x v="5"/>
    <x v="0"/>
    <x v="0"/>
  </r>
  <r>
    <x v="0"/>
    <x v="0"/>
    <x v="6"/>
    <x v="0"/>
    <x v="0"/>
  </r>
  <r>
    <x v="0"/>
    <x v="0"/>
    <x v="7"/>
    <x v="0"/>
    <x v="0"/>
  </r>
  <r>
    <x v="0"/>
    <x v="0"/>
    <x v="8"/>
    <x v="0"/>
    <x v="0"/>
  </r>
  <r>
    <x v="0"/>
    <x v="0"/>
    <x v="9"/>
    <x v="0"/>
    <x v="0"/>
  </r>
  <r>
    <x v="0"/>
    <x v="0"/>
    <x v="10"/>
    <x v="0"/>
    <x v="0"/>
  </r>
  <r>
    <x v="0"/>
    <x v="0"/>
    <x v="11"/>
    <x v="0"/>
    <x v="0"/>
  </r>
  <r>
    <x v="0"/>
    <x v="0"/>
    <x v="12"/>
    <x v="0"/>
    <x v="0"/>
  </r>
  <r>
    <x v="0"/>
    <x v="0"/>
    <x v="13"/>
    <x v="0"/>
    <x v="0"/>
  </r>
  <r>
    <x v="0"/>
    <x v="0"/>
    <x v="14"/>
    <x v="0"/>
    <x v="0"/>
  </r>
  <r>
    <x v="0"/>
    <x v="0"/>
    <x v="15"/>
    <x v="0"/>
    <x v="0"/>
  </r>
  <r>
    <x v="0"/>
    <x v="0"/>
    <x v="16"/>
    <x v="0"/>
    <x v="0"/>
  </r>
  <r>
    <x v="0"/>
    <x v="0"/>
    <x v="17"/>
    <x v="0"/>
    <x v="0"/>
  </r>
  <r>
    <x v="0"/>
    <x v="0"/>
    <x v="18"/>
    <x v="0"/>
    <x v="0"/>
  </r>
  <r>
    <x v="0"/>
    <x v="0"/>
    <x v="19"/>
    <x v="0"/>
    <x v="0"/>
  </r>
  <r>
    <x v="0"/>
    <x v="0"/>
    <x v="20"/>
    <x v="0"/>
    <x v="0"/>
  </r>
  <r>
    <x v="0"/>
    <x v="0"/>
    <x v="21"/>
    <x v="0"/>
    <x v="0"/>
  </r>
  <r>
    <x v="0"/>
    <x v="0"/>
    <x v="22"/>
    <x v="0"/>
    <x v="0"/>
  </r>
  <r>
    <x v="0"/>
    <x v="0"/>
    <x v="23"/>
    <x v="0"/>
    <x v="0"/>
  </r>
  <r>
    <x v="0"/>
    <x v="0"/>
    <x v="24"/>
    <x v="0"/>
    <x v="0"/>
  </r>
  <r>
    <x v="0"/>
    <x v="0"/>
    <x v="25"/>
    <x v="0"/>
    <x v="0"/>
  </r>
  <r>
    <x v="0"/>
    <x v="0"/>
    <x v="26"/>
    <x v="0"/>
    <x v="0"/>
  </r>
  <r>
    <x v="0"/>
    <x v="0"/>
    <x v="27"/>
    <x v="0"/>
    <x v="0"/>
  </r>
  <r>
    <x v="0"/>
    <x v="0"/>
    <x v="28"/>
    <x v="0"/>
    <x v="0"/>
  </r>
  <r>
    <x v="0"/>
    <x v="0"/>
    <x v="29"/>
    <x v="0"/>
    <x v="0"/>
  </r>
  <r>
    <x v="0"/>
    <x v="0"/>
    <x v="30"/>
    <x v="0"/>
    <x v="0"/>
  </r>
  <r>
    <x v="0"/>
    <x v="0"/>
    <x v="31"/>
    <x v="0"/>
    <x v="0"/>
  </r>
  <r>
    <x v="0"/>
    <x v="0"/>
    <x v="32"/>
    <x v="0"/>
    <x v="0"/>
  </r>
  <r>
    <x v="0"/>
    <x v="0"/>
    <x v="33"/>
    <x v="0"/>
    <x v="0"/>
  </r>
  <r>
    <x v="0"/>
    <x v="0"/>
    <x v="34"/>
    <x v="0"/>
    <x v="0"/>
  </r>
  <r>
    <x v="0"/>
    <x v="0"/>
    <x v="35"/>
    <x v="0"/>
    <x v="0"/>
  </r>
  <r>
    <x v="0"/>
    <x v="0"/>
    <x v="36"/>
    <x v="0"/>
    <x v="0"/>
  </r>
  <r>
    <x v="0"/>
    <x v="0"/>
    <x v="37"/>
    <x v="0"/>
    <x v="0"/>
  </r>
  <r>
    <x v="0"/>
    <x v="0"/>
    <x v="38"/>
    <x v="0"/>
    <x v="1"/>
  </r>
  <r>
    <x v="0"/>
    <x v="0"/>
    <x v="39"/>
    <x v="0"/>
    <x v="0"/>
  </r>
  <r>
    <x v="0"/>
    <x v="0"/>
    <x v="40"/>
    <x v="0"/>
    <x v="0"/>
  </r>
  <r>
    <x v="0"/>
    <x v="0"/>
    <x v="41"/>
    <x v="0"/>
    <x v="0"/>
  </r>
  <r>
    <x v="0"/>
    <x v="0"/>
    <x v="42"/>
    <x v="0"/>
    <x v="0"/>
  </r>
  <r>
    <x v="0"/>
    <x v="0"/>
    <x v="43"/>
    <x v="0"/>
    <x v="0"/>
  </r>
  <r>
    <x v="0"/>
    <x v="0"/>
    <x v="44"/>
    <x v="0"/>
    <x v="0"/>
  </r>
  <r>
    <x v="0"/>
    <x v="0"/>
    <x v="45"/>
    <x v="0"/>
    <x v="0"/>
  </r>
  <r>
    <x v="0"/>
    <x v="0"/>
    <x v="46"/>
    <x v="0"/>
    <x v="0"/>
  </r>
  <r>
    <x v="0"/>
    <x v="0"/>
    <x v="47"/>
    <x v="0"/>
    <x v="0"/>
  </r>
  <r>
    <x v="0"/>
    <x v="0"/>
    <x v="48"/>
    <x v="0"/>
    <x v="0"/>
  </r>
  <r>
    <x v="0"/>
    <x v="0"/>
    <x v="49"/>
    <x v="0"/>
    <x v="0"/>
  </r>
  <r>
    <x v="0"/>
    <x v="0"/>
    <x v="50"/>
    <x v="0"/>
    <x v="0"/>
  </r>
  <r>
    <x v="0"/>
    <x v="0"/>
    <x v="51"/>
    <x v="0"/>
    <x v="0"/>
  </r>
  <r>
    <x v="0"/>
    <x v="0"/>
    <x v="52"/>
    <x v="0"/>
    <x v="0"/>
  </r>
  <r>
    <x v="0"/>
    <x v="0"/>
    <x v="53"/>
    <x v="0"/>
    <x v="0"/>
  </r>
  <r>
    <x v="0"/>
    <x v="0"/>
    <x v="54"/>
    <x v="0"/>
    <x v="0"/>
  </r>
  <r>
    <x v="0"/>
    <x v="0"/>
    <x v="55"/>
    <x v="0"/>
    <x v="0"/>
  </r>
  <r>
    <x v="0"/>
    <x v="0"/>
    <x v="56"/>
    <x v="0"/>
    <x v="0"/>
  </r>
  <r>
    <x v="0"/>
    <x v="0"/>
    <x v="57"/>
    <x v="0"/>
    <x v="0"/>
  </r>
  <r>
    <x v="0"/>
    <x v="0"/>
    <x v="58"/>
    <x v="0"/>
    <x v="0"/>
  </r>
  <r>
    <x v="0"/>
    <x v="0"/>
    <x v="59"/>
    <x v="0"/>
    <x v="0"/>
  </r>
  <r>
    <x v="0"/>
    <x v="0"/>
    <x v="60"/>
    <x v="0"/>
    <x v="0"/>
  </r>
  <r>
    <x v="0"/>
    <x v="0"/>
    <x v="61"/>
    <x v="0"/>
    <x v="0"/>
  </r>
  <r>
    <x v="0"/>
    <x v="0"/>
    <x v="62"/>
    <x v="0"/>
    <x v="0"/>
  </r>
  <r>
    <x v="0"/>
    <x v="0"/>
    <x v="63"/>
    <x v="0"/>
    <x v="0"/>
  </r>
  <r>
    <x v="0"/>
    <x v="0"/>
    <x v="64"/>
    <x v="0"/>
    <x v="0"/>
  </r>
  <r>
    <x v="0"/>
    <x v="0"/>
    <x v="65"/>
    <x v="0"/>
    <x v="0"/>
  </r>
  <r>
    <x v="0"/>
    <x v="0"/>
    <x v="66"/>
    <x v="0"/>
    <x v="0"/>
  </r>
  <r>
    <x v="0"/>
    <x v="0"/>
    <x v="67"/>
    <x v="0"/>
    <x v="0"/>
  </r>
  <r>
    <x v="0"/>
    <x v="0"/>
    <x v="68"/>
    <x v="0"/>
    <x v="0"/>
  </r>
  <r>
    <x v="0"/>
    <x v="0"/>
    <x v="69"/>
    <x v="0"/>
    <x v="0"/>
  </r>
  <r>
    <x v="0"/>
    <x v="0"/>
    <x v="70"/>
    <x v="0"/>
    <x v="0"/>
  </r>
  <r>
    <x v="0"/>
    <x v="0"/>
    <x v="71"/>
    <x v="0"/>
    <x v="0"/>
  </r>
  <r>
    <x v="0"/>
    <x v="0"/>
    <x v="72"/>
    <x v="0"/>
    <x v="0"/>
  </r>
  <r>
    <x v="0"/>
    <x v="0"/>
    <x v="73"/>
    <x v="0"/>
    <x v="0"/>
  </r>
  <r>
    <x v="0"/>
    <x v="0"/>
    <x v="74"/>
    <x v="0"/>
    <x v="0"/>
  </r>
  <r>
    <x v="0"/>
    <x v="0"/>
    <x v="75"/>
    <x v="0"/>
    <x v="0"/>
  </r>
  <r>
    <x v="0"/>
    <x v="0"/>
    <x v="76"/>
    <x v="0"/>
    <x v="0"/>
  </r>
  <r>
    <x v="0"/>
    <x v="0"/>
    <x v="77"/>
    <x v="0"/>
    <x v="0"/>
  </r>
  <r>
    <x v="0"/>
    <x v="0"/>
    <x v="78"/>
    <x v="0"/>
    <x v="0"/>
  </r>
  <r>
    <x v="0"/>
    <x v="0"/>
    <x v="79"/>
    <x v="0"/>
    <x v="0"/>
  </r>
  <r>
    <x v="0"/>
    <x v="0"/>
    <x v="80"/>
    <x v="0"/>
    <x v="0"/>
  </r>
  <r>
    <x v="0"/>
    <x v="0"/>
    <x v="81"/>
    <x v="0"/>
    <x v="0"/>
  </r>
  <r>
    <x v="0"/>
    <x v="0"/>
    <x v="82"/>
    <x v="0"/>
    <x v="0"/>
  </r>
  <r>
    <x v="0"/>
    <x v="0"/>
    <x v="83"/>
    <x v="0"/>
    <x v="0"/>
  </r>
  <r>
    <x v="0"/>
    <x v="0"/>
    <x v="84"/>
    <x v="0"/>
    <x v="0"/>
  </r>
  <r>
    <x v="0"/>
    <x v="0"/>
    <x v="85"/>
    <x v="0"/>
    <x v="0"/>
  </r>
  <r>
    <x v="0"/>
    <x v="0"/>
    <x v="86"/>
    <x v="0"/>
    <x v="0"/>
  </r>
  <r>
    <x v="0"/>
    <x v="0"/>
    <x v="87"/>
    <x v="0"/>
    <x v="0"/>
  </r>
  <r>
    <x v="0"/>
    <x v="0"/>
    <x v="88"/>
    <x v="0"/>
    <x v="0"/>
  </r>
  <r>
    <x v="0"/>
    <x v="0"/>
    <x v="89"/>
    <x v="0"/>
    <x v="0"/>
  </r>
  <r>
    <x v="0"/>
    <x v="0"/>
    <x v="90"/>
    <x v="0"/>
    <x v="0"/>
  </r>
  <r>
    <x v="0"/>
    <x v="0"/>
    <x v="91"/>
    <x v="0"/>
    <x v="0"/>
  </r>
  <r>
    <x v="0"/>
    <x v="0"/>
    <x v="92"/>
    <x v="0"/>
    <x v="0"/>
  </r>
  <r>
    <x v="0"/>
    <x v="0"/>
    <x v="93"/>
    <x v="0"/>
    <x v="0"/>
  </r>
  <r>
    <x v="0"/>
    <x v="0"/>
    <x v="94"/>
    <x v="0"/>
    <x v="0"/>
  </r>
  <r>
    <x v="0"/>
    <x v="0"/>
    <x v="95"/>
    <x v="0"/>
    <x v="0"/>
  </r>
  <r>
    <x v="0"/>
    <x v="0"/>
    <x v="96"/>
    <x v="0"/>
    <x v="0"/>
  </r>
  <r>
    <x v="0"/>
    <x v="0"/>
    <x v="97"/>
    <x v="0"/>
    <x v="0"/>
  </r>
  <r>
    <x v="0"/>
    <x v="0"/>
    <x v="98"/>
    <x v="0"/>
    <x v="0"/>
  </r>
  <r>
    <x v="0"/>
    <x v="0"/>
    <x v="99"/>
    <x v="0"/>
    <x v="0"/>
  </r>
  <r>
    <x v="0"/>
    <x v="0"/>
    <x v="100"/>
    <x v="0"/>
    <x v="0"/>
  </r>
  <r>
    <x v="0"/>
    <x v="0"/>
    <x v="101"/>
    <x v="0"/>
    <x v="0"/>
  </r>
  <r>
    <x v="0"/>
    <x v="0"/>
    <x v="102"/>
    <x v="0"/>
    <x v="0"/>
  </r>
  <r>
    <x v="0"/>
    <x v="0"/>
    <x v="103"/>
    <x v="0"/>
    <x v="0"/>
  </r>
  <r>
    <x v="0"/>
    <x v="0"/>
    <x v="104"/>
    <x v="0"/>
    <x v="0"/>
  </r>
  <r>
    <x v="0"/>
    <x v="0"/>
    <x v="105"/>
    <x v="0"/>
    <x v="0"/>
  </r>
  <r>
    <x v="0"/>
    <x v="0"/>
    <x v="106"/>
    <x v="0"/>
    <x v="0"/>
  </r>
  <r>
    <x v="0"/>
    <x v="0"/>
    <x v="107"/>
    <x v="0"/>
    <x v="0"/>
  </r>
  <r>
    <x v="0"/>
    <x v="0"/>
    <x v="108"/>
    <x v="0"/>
    <x v="0"/>
  </r>
  <r>
    <x v="0"/>
    <x v="0"/>
    <x v="109"/>
    <x v="0"/>
    <x v="0"/>
  </r>
  <r>
    <x v="0"/>
    <x v="0"/>
    <x v="110"/>
    <x v="0"/>
    <x v="0"/>
  </r>
  <r>
    <x v="0"/>
    <x v="0"/>
    <x v="111"/>
    <x v="0"/>
    <x v="0"/>
  </r>
  <r>
    <x v="0"/>
    <x v="0"/>
    <x v="112"/>
    <x v="0"/>
    <x v="0"/>
  </r>
  <r>
    <x v="0"/>
    <x v="0"/>
    <x v="113"/>
    <x v="0"/>
    <x v="0"/>
  </r>
  <r>
    <x v="0"/>
    <x v="0"/>
    <x v="114"/>
    <x v="0"/>
    <x v="0"/>
  </r>
  <r>
    <x v="0"/>
    <x v="0"/>
    <x v="115"/>
    <x v="0"/>
    <x v="0"/>
  </r>
  <r>
    <x v="0"/>
    <x v="0"/>
    <x v="116"/>
    <x v="0"/>
    <x v="0"/>
  </r>
  <r>
    <x v="0"/>
    <x v="0"/>
    <x v="117"/>
    <x v="0"/>
    <x v="0"/>
  </r>
  <r>
    <x v="0"/>
    <x v="0"/>
    <x v="118"/>
    <x v="0"/>
    <x v="0"/>
  </r>
  <r>
    <x v="0"/>
    <x v="0"/>
    <x v="119"/>
    <x v="0"/>
    <x v="0"/>
  </r>
  <r>
    <x v="0"/>
    <x v="0"/>
    <x v="120"/>
    <x v="0"/>
    <x v="0"/>
  </r>
  <r>
    <x v="0"/>
    <x v="0"/>
    <x v="121"/>
    <x v="0"/>
    <x v="0"/>
  </r>
  <r>
    <x v="0"/>
    <x v="0"/>
    <x v="122"/>
    <x v="0"/>
    <x v="0"/>
  </r>
  <r>
    <x v="0"/>
    <x v="0"/>
    <x v="123"/>
    <x v="0"/>
    <x v="0"/>
  </r>
  <r>
    <x v="0"/>
    <x v="0"/>
    <x v="124"/>
    <x v="0"/>
    <x v="0"/>
  </r>
  <r>
    <x v="0"/>
    <x v="0"/>
    <x v="125"/>
    <x v="0"/>
    <x v="0"/>
  </r>
  <r>
    <x v="0"/>
    <x v="0"/>
    <x v="126"/>
    <x v="0"/>
    <x v="0"/>
  </r>
  <r>
    <x v="0"/>
    <x v="0"/>
    <x v="127"/>
    <x v="0"/>
    <x v="0"/>
  </r>
  <r>
    <x v="0"/>
    <x v="0"/>
    <x v="128"/>
    <x v="0"/>
    <x v="0"/>
  </r>
  <r>
    <x v="0"/>
    <x v="0"/>
    <x v="129"/>
    <x v="0"/>
    <x v="0"/>
  </r>
  <r>
    <x v="0"/>
    <x v="0"/>
    <x v="130"/>
    <x v="0"/>
    <x v="0"/>
  </r>
  <r>
    <x v="0"/>
    <x v="0"/>
    <x v="131"/>
    <x v="0"/>
    <x v="0"/>
  </r>
  <r>
    <x v="0"/>
    <x v="0"/>
    <x v="132"/>
    <x v="0"/>
    <x v="0"/>
  </r>
  <r>
    <x v="0"/>
    <x v="0"/>
    <x v="133"/>
    <x v="0"/>
    <x v="0"/>
  </r>
  <r>
    <x v="0"/>
    <x v="0"/>
    <x v="134"/>
    <x v="0"/>
    <x v="0"/>
  </r>
  <r>
    <x v="0"/>
    <x v="0"/>
    <x v="135"/>
    <x v="0"/>
    <x v="0"/>
  </r>
  <r>
    <x v="0"/>
    <x v="0"/>
    <x v="136"/>
    <x v="0"/>
    <x v="0"/>
  </r>
  <r>
    <x v="0"/>
    <x v="0"/>
    <x v="137"/>
    <x v="0"/>
    <x v="0"/>
  </r>
  <r>
    <x v="0"/>
    <x v="0"/>
    <x v="138"/>
    <x v="0"/>
    <x v="0"/>
  </r>
  <r>
    <x v="0"/>
    <x v="0"/>
    <x v="139"/>
    <x v="0"/>
    <x v="0"/>
  </r>
  <r>
    <x v="0"/>
    <x v="0"/>
    <x v="140"/>
    <x v="0"/>
    <x v="0"/>
  </r>
  <r>
    <x v="0"/>
    <x v="0"/>
    <x v="141"/>
    <x v="0"/>
    <x v="0"/>
  </r>
  <r>
    <x v="0"/>
    <x v="0"/>
    <x v="142"/>
    <x v="0"/>
    <x v="0"/>
  </r>
  <r>
    <x v="0"/>
    <x v="0"/>
    <x v="143"/>
    <x v="0"/>
    <x v="0"/>
  </r>
  <r>
    <x v="0"/>
    <x v="0"/>
    <x v="144"/>
    <x v="0"/>
    <x v="0"/>
  </r>
  <r>
    <x v="0"/>
    <x v="0"/>
    <x v="145"/>
    <x v="0"/>
    <x v="0"/>
  </r>
  <r>
    <x v="0"/>
    <x v="0"/>
    <x v="146"/>
    <x v="0"/>
    <x v="0"/>
  </r>
  <r>
    <x v="0"/>
    <x v="0"/>
    <x v="147"/>
    <x v="0"/>
    <x v="0"/>
  </r>
  <r>
    <x v="0"/>
    <x v="0"/>
    <x v="148"/>
    <x v="0"/>
    <x v="0"/>
  </r>
  <r>
    <x v="0"/>
    <x v="0"/>
    <x v="149"/>
    <x v="0"/>
    <x v="0"/>
  </r>
  <r>
    <x v="0"/>
    <x v="0"/>
    <x v="150"/>
    <x v="0"/>
    <x v="0"/>
  </r>
  <r>
    <x v="0"/>
    <x v="0"/>
    <x v="151"/>
    <x v="0"/>
    <x v="0"/>
  </r>
  <r>
    <x v="0"/>
    <x v="0"/>
    <x v="152"/>
    <x v="0"/>
    <x v="0"/>
  </r>
  <r>
    <x v="0"/>
    <x v="0"/>
    <x v="153"/>
    <x v="0"/>
    <x v="0"/>
  </r>
  <r>
    <x v="0"/>
    <x v="0"/>
    <x v="154"/>
    <x v="0"/>
    <x v="0"/>
  </r>
  <r>
    <x v="0"/>
    <x v="0"/>
    <x v="155"/>
    <x v="0"/>
    <x v="0"/>
  </r>
  <r>
    <x v="0"/>
    <x v="0"/>
    <x v="156"/>
    <x v="0"/>
    <x v="0"/>
  </r>
  <r>
    <x v="0"/>
    <x v="0"/>
    <x v="157"/>
    <x v="0"/>
    <x v="0"/>
  </r>
  <r>
    <x v="0"/>
    <x v="0"/>
    <x v="158"/>
    <x v="0"/>
    <x v="0"/>
  </r>
  <r>
    <x v="0"/>
    <x v="0"/>
    <x v="159"/>
    <x v="0"/>
    <x v="0"/>
  </r>
  <r>
    <x v="0"/>
    <x v="0"/>
    <x v="160"/>
    <x v="0"/>
    <x v="0"/>
  </r>
  <r>
    <x v="0"/>
    <x v="0"/>
    <x v="161"/>
    <x v="0"/>
    <x v="0"/>
  </r>
  <r>
    <x v="0"/>
    <x v="0"/>
    <x v="162"/>
    <x v="0"/>
    <x v="0"/>
  </r>
  <r>
    <x v="0"/>
    <x v="0"/>
    <x v="163"/>
    <x v="0"/>
    <x v="0"/>
  </r>
  <r>
    <x v="0"/>
    <x v="0"/>
    <x v="164"/>
    <x v="0"/>
    <x v="1"/>
  </r>
  <r>
    <x v="0"/>
    <x v="0"/>
    <x v="165"/>
    <x v="0"/>
    <x v="0"/>
  </r>
  <r>
    <x v="0"/>
    <x v="0"/>
    <x v="166"/>
    <x v="0"/>
    <x v="0"/>
  </r>
  <r>
    <x v="0"/>
    <x v="0"/>
    <x v="167"/>
    <x v="0"/>
    <x v="0"/>
  </r>
  <r>
    <x v="0"/>
    <x v="0"/>
    <x v="168"/>
    <x v="0"/>
    <x v="0"/>
  </r>
  <r>
    <x v="0"/>
    <x v="0"/>
    <x v="169"/>
    <x v="0"/>
    <x v="0"/>
  </r>
  <r>
    <x v="0"/>
    <x v="0"/>
    <x v="170"/>
    <x v="0"/>
    <x v="0"/>
  </r>
  <r>
    <x v="0"/>
    <x v="0"/>
    <x v="171"/>
    <x v="0"/>
    <x v="0"/>
  </r>
  <r>
    <x v="0"/>
    <x v="0"/>
    <x v="172"/>
    <x v="0"/>
    <x v="0"/>
  </r>
  <r>
    <x v="0"/>
    <x v="0"/>
    <x v="173"/>
    <x v="0"/>
    <x v="0"/>
  </r>
  <r>
    <x v="0"/>
    <x v="0"/>
    <x v="174"/>
    <x v="0"/>
    <x v="0"/>
  </r>
  <r>
    <x v="0"/>
    <x v="0"/>
    <x v="175"/>
    <x v="0"/>
    <x v="0"/>
  </r>
  <r>
    <x v="0"/>
    <x v="0"/>
    <x v="176"/>
    <x v="0"/>
    <x v="0"/>
  </r>
  <r>
    <x v="0"/>
    <x v="0"/>
    <x v="177"/>
    <x v="0"/>
    <x v="0"/>
  </r>
  <r>
    <x v="0"/>
    <x v="0"/>
    <x v="178"/>
    <x v="0"/>
    <x v="0"/>
  </r>
  <r>
    <x v="0"/>
    <x v="0"/>
    <x v="179"/>
    <x v="0"/>
    <x v="0"/>
  </r>
  <r>
    <x v="0"/>
    <x v="0"/>
    <x v="180"/>
    <x v="0"/>
    <x v="0"/>
  </r>
  <r>
    <x v="0"/>
    <x v="0"/>
    <x v="181"/>
    <x v="0"/>
    <x v="0"/>
  </r>
  <r>
    <x v="0"/>
    <x v="0"/>
    <x v="182"/>
    <x v="0"/>
    <x v="0"/>
  </r>
  <r>
    <x v="0"/>
    <x v="0"/>
    <x v="183"/>
    <x v="0"/>
    <x v="0"/>
  </r>
  <r>
    <x v="0"/>
    <x v="0"/>
    <x v="184"/>
    <x v="0"/>
    <x v="0"/>
  </r>
  <r>
    <x v="0"/>
    <x v="0"/>
    <x v="185"/>
    <x v="0"/>
    <x v="0"/>
  </r>
  <r>
    <x v="0"/>
    <x v="0"/>
    <x v="186"/>
    <x v="0"/>
    <x v="0"/>
  </r>
  <r>
    <x v="0"/>
    <x v="0"/>
    <x v="187"/>
    <x v="0"/>
    <x v="0"/>
  </r>
  <r>
    <x v="0"/>
    <x v="0"/>
    <x v="188"/>
    <x v="0"/>
    <x v="0"/>
  </r>
  <r>
    <x v="0"/>
    <x v="0"/>
    <x v="189"/>
    <x v="0"/>
    <x v="0"/>
  </r>
  <r>
    <x v="0"/>
    <x v="0"/>
    <x v="190"/>
    <x v="0"/>
    <x v="0"/>
  </r>
  <r>
    <x v="0"/>
    <x v="0"/>
    <x v="191"/>
    <x v="0"/>
    <x v="0"/>
  </r>
  <r>
    <x v="0"/>
    <x v="0"/>
    <x v="192"/>
    <x v="0"/>
    <x v="0"/>
  </r>
  <r>
    <x v="0"/>
    <x v="0"/>
    <x v="193"/>
    <x v="0"/>
    <x v="0"/>
  </r>
  <r>
    <x v="0"/>
    <x v="0"/>
    <x v="194"/>
    <x v="0"/>
    <x v="0"/>
  </r>
  <r>
    <x v="0"/>
    <x v="0"/>
    <x v="195"/>
    <x v="0"/>
    <x v="1"/>
  </r>
  <r>
    <x v="0"/>
    <x v="1"/>
    <x v="0"/>
    <x v="0"/>
    <x v="0"/>
  </r>
  <r>
    <x v="0"/>
    <x v="1"/>
    <x v="2"/>
    <x v="0"/>
    <x v="0"/>
  </r>
  <r>
    <x v="0"/>
    <x v="1"/>
    <x v="4"/>
    <x v="0"/>
    <x v="0"/>
  </r>
  <r>
    <x v="0"/>
    <x v="1"/>
    <x v="5"/>
    <x v="0"/>
    <x v="0"/>
  </r>
  <r>
    <x v="0"/>
    <x v="1"/>
    <x v="6"/>
    <x v="0"/>
    <x v="0"/>
  </r>
  <r>
    <x v="0"/>
    <x v="1"/>
    <x v="7"/>
    <x v="0"/>
    <x v="0"/>
  </r>
  <r>
    <x v="0"/>
    <x v="1"/>
    <x v="8"/>
    <x v="0"/>
    <x v="0"/>
  </r>
  <r>
    <x v="0"/>
    <x v="1"/>
    <x v="196"/>
    <x v="0"/>
    <x v="0"/>
  </r>
  <r>
    <x v="0"/>
    <x v="1"/>
    <x v="197"/>
    <x v="0"/>
    <x v="0"/>
  </r>
  <r>
    <x v="0"/>
    <x v="1"/>
    <x v="198"/>
    <x v="0"/>
    <x v="0"/>
  </r>
  <r>
    <x v="0"/>
    <x v="1"/>
    <x v="199"/>
    <x v="0"/>
    <x v="0"/>
  </r>
  <r>
    <x v="0"/>
    <x v="1"/>
    <x v="200"/>
    <x v="0"/>
    <x v="0"/>
  </r>
  <r>
    <x v="0"/>
    <x v="1"/>
    <x v="9"/>
    <x v="0"/>
    <x v="0"/>
  </r>
  <r>
    <x v="0"/>
    <x v="1"/>
    <x v="10"/>
    <x v="0"/>
    <x v="0"/>
  </r>
  <r>
    <x v="0"/>
    <x v="1"/>
    <x v="11"/>
    <x v="0"/>
    <x v="0"/>
  </r>
  <r>
    <x v="0"/>
    <x v="1"/>
    <x v="12"/>
    <x v="0"/>
    <x v="0"/>
  </r>
  <r>
    <x v="0"/>
    <x v="1"/>
    <x v="13"/>
    <x v="0"/>
    <x v="0"/>
  </r>
  <r>
    <x v="0"/>
    <x v="1"/>
    <x v="14"/>
    <x v="0"/>
    <x v="0"/>
  </r>
  <r>
    <x v="0"/>
    <x v="1"/>
    <x v="15"/>
    <x v="0"/>
    <x v="0"/>
  </r>
  <r>
    <x v="0"/>
    <x v="1"/>
    <x v="16"/>
    <x v="0"/>
    <x v="0"/>
  </r>
  <r>
    <x v="0"/>
    <x v="1"/>
    <x v="17"/>
    <x v="0"/>
    <x v="0"/>
  </r>
  <r>
    <x v="0"/>
    <x v="1"/>
    <x v="18"/>
    <x v="0"/>
    <x v="0"/>
  </r>
  <r>
    <x v="0"/>
    <x v="1"/>
    <x v="21"/>
    <x v="0"/>
    <x v="0"/>
  </r>
  <r>
    <x v="0"/>
    <x v="1"/>
    <x v="201"/>
    <x v="0"/>
    <x v="0"/>
  </r>
  <r>
    <x v="0"/>
    <x v="1"/>
    <x v="22"/>
    <x v="0"/>
    <x v="0"/>
  </r>
  <r>
    <x v="0"/>
    <x v="1"/>
    <x v="23"/>
    <x v="0"/>
    <x v="0"/>
  </r>
  <r>
    <x v="0"/>
    <x v="1"/>
    <x v="24"/>
    <x v="0"/>
    <x v="0"/>
  </r>
  <r>
    <x v="0"/>
    <x v="1"/>
    <x v="25"/>
    <x v="0"/>
    <x v="0"/>
  </r>
  <r>
    <x v="0"/>
    <x v="1"/>
    <x v="202"/>
    <x v="0"/>
    <x v="0"/>
  </r>
  <r>
    <x v="0"/>
    <x v="1"/>
    <x v="27"/>
    <x v="0"/>
    <x v="0"/>
  </r>
  <r>
    <x v="0"/>
    <x v="1"/>
    <x v="29"/>
    <x v="0"/>
    <x v="0"/>
  </r>
  <r>
    <x v="0"/>
    <x v="1"/>
    <x v="30"/>
    <x v="0"/>
    <x v="0"/>
  </r>
  <r>
    <x v="0"/>
    <x v="1"/>
    <x v="31"/>
    <x v="0"/>
    <x v="0"/>
  </r>
  <r>
    <x v="0"/>
    <x v="1"/>
    <x v="33"/>
    <x v="0"/>
    <x v="0"/>
  </r>
  <r>
    <x v="0"/>
    <x v="1"/>
    <x v="203"/>
    <x v="0"/>
    <x v="0"/>
  </r>
  <r>
    <x v="0"/>
    <x v="1"/>
    <x v="34"/>
    <x v="0"/>
    <x v="0"/>
  </r>
  <r>
    <x v="0"/>
    <x v="1"/>
    <x v="35"/>
    <x v="0"/>
    <x v="0"/>
  </r>
  <r>
    <x v="0"/>
    <x v="1"/>
    <x v="36"/>
    <x v="0"/>
    <x v="0"/>
  </r>
  <r>
    <x v="0"/>
    <x v="1"/>
    <x v="37"/>
    <x v="0"/>
    <x v="0"/>
  </r>
  <r>
    <x v="0"/>
    <x v="1"/>
    <x v="38"/>
    <x v="0"/>
    <x v="1"/>
  </r>
  <r>
    <x v="0"/>
    <x v="1"/>
    <x v="39"/>
    <x v="0"/>
    <x v="0"/>
  </r>
  <r>
    <x v="0"/>
    <x v="1"/>
    <x v="40"/>
    <x v="0"/>
    <x v="0"/>
  </r>
  <r>
    <x v="0"/>
    <x v="1"/>
    <x v="41"/>
    <x v="0"/>
    <x v="0"/>
  </r>
  <r>
    <x v="0"/>
    <x v="1"/>
    <x v="42"/>
    <x v="0"/>
    <x v="0"/>
  </r>
  <r>
    <x v="0"/>
    <x v="1"/>
    <x v="43"/>
    <x v="0"/>
    <x v="0"/>
  </r>
  <r>
    <x v="0"/>
    <x v="1"/>
    <x v="44"/>
    <x v="0"/>
    <x v="0"/>
  </r>
  <r>
    <x v="0"/>
    <x v="1"/>
    <x v="45"/>
    <x v="0"/>
    <x v="0"/>
  </r>
  <r>
    <x v="0"/>
    <x v="1"/>
    <x v="46"/>
    <x v="0"/>
    <x v="0"/>
  </r>
  <r>
    <x v="0"/>
    <x v="1"/>
    <x v="47"/>
    <x v="0"/>
    <x v="0"/>
  </r>
  <r>
    <x v="0"/>
    <x v="1"/>
    <x v="50"/>
    <x v="0"/>
    <x v="0"/>
  </r>
  <r>
    <x v="0"/>
    <x v="1"/>
    <x v="51"/>
    <x v="0"/>
    <x v="0"/>
  </r>
  <r>
    <x v="0"/>
    <x v="1"/>
    <x v="52"/>
    <x v="0"/>
    <x v="0"/>
  </r>
  <r>
    <x v="0"/>
    <x v="1"/>
    <x v="204"/>
    <x v="0"/>
    <x v="0"/>
  </r>
  <r>
    <x v="0"/>
    <x v="1"/>
    <x v="53"/>
    <x v="0"/>
    <x v="0"/>
  </r>
  <r>
    <x v="0"/>
    <x v="1"/>
    <x v="54"/>
    <x v="0"/>
    <x v="0"/>
  </r>
  <r>
    <x v="0"/>
    <x v="1"/>
    <x v="55"/>
    <x v="0"/>
    <x v="0"/>
  </r>
  <r>
    <x v="0"/>
    <x v="1"/>
    <x v="56"/>
    <x v="0"/>
    <x v="0"/>
  </r>
  <r>
    <x v="0"/>
    <x v="1"/>
    <x v="57"/>
    <x v="0"/>
    <x v="0"/>
  </r>
  <r>
    <x v="0"/>
    <x v="1"/>
    <x v="58"/>
    <x v="0"/>
    <x v="0"/>
  </r>
  <r>
    <x v="0"/>
    <x v="1"/>
    <x v="59"/>
    <x v="0"/>
    <x v="0"/>
  </r>
  <r>
    <x v="0"/>
    <x v="1"/>
    <x v="205"/>
    <x v="0"/>
    <x v="0"/>
  </r>
  <r>
    <x v="0"/>
    <x v="1"/>
    <x v="60"/>
    <x v="0"/>
    <x v="0"/>
  </r>
  <r>
    <x v="0"/>
    <x v="1"/>
    <x v="64"/>
    <x v="0"/>
    <x v="0"/>
  </r>
  <r>
    <x v="0"/>
    <x v="1"/>
    <x v="66"/>
    <x v="0"/>
    <x v="0"/>
  </r>
  <r>
    <x v="0"/>
    <x v="1"/>
    <x v="67"/>
    <x v="0"/>
    <x v="0"/>
  </r>
  <r>
    <x v="0"/>
    <x v="1"/>
    <x v="68"/>
    <x v="0"/>
    <x v="0"/>
  </r>
  <r>
    <x v="0"/>
    <x v="1"/>
    <x v="69"/>
    <x v="0"/>
    <x v="0"/>
  </r>
  <r>
    <x v="0"/>
    <x v="1"/>
    <x v="70"/>
    <x v="0"/>
    <x v="0"/>
  </r>
  <r>
    <x v="0"/>
    <x v="1"/>
    <x v="71"/>
    <x v="0"/>
    <x v="0"/>
  </r>
  <r>
    <x v="0"/>
    <x v="1"/>
    <x v="206"/>
    <x v="0"/>
    <x v="0"/>
  </r>
  <r>
    <x v="0"/>
    <x v="1"/>
    <x v="72"/>
    <x v="0"/>
    <x v="0"/>
  </r>
  <r>
    <x v="0"/>
    <x v="1"/>
    <x v="73"/>
    <x v="0"/>
    <x v="0"/>
  </r>
  <r>
    <x v="0"/>
    <x v="1"/>
    <x v="74"/>
    <x v="0"/>
    <x v="0"/>
  </r>
  <r>
    <x v="0"/>
    <x v="1"/>
    <x v="75"/>
    <x v="0"/>
    <x v="0"/>
  </r>
  <r>
    <x v="0"/>
    <x v="1"/>
    <x v="76"/>
    <x v="0"/>
    <x v="0"/>
  </r>
  <r>
    <x v="0"/>
    <x v="1"/>
    <x v="77"/>
    <x v="0"/>
    <x v="0"/>
  </r>
  <r>
    <x v="0"/>
    <x v="1"/>
    <x v="78"/>
    <x v="0"/>
    <x v="0"/>
  </r>
  <r>
    <x v="0"/>
    <x v="1"/>
    <x v="79"/>
    <x v="0"/>
    <x v="0"/>
  </r>
  <r>
    <x v="0"/>
    <x v="1"/>
    <x v="80"/>
    <x v="0"/>
    <x v="0"/>
  </r>
  <r>
    <x v="0"/>
    <x v="1"/>
    <x v="81"/>
    <x v="0"/>
    <x v="0"/>
  </r>
  <r>
    <x v="0"/>
    <x v="1"/>
    <x v="82"/>
    <x v="0"/>
    <x v="0"/>
  </r>
  <r>
    <x v="0"/>
    <x v="1"/>
    <x v="83"/>
    <x v="0"/>
    <x v="0"/>
  </r>
  <r>
    <x v="0"/>
    <x v="1"/>
    <x v="84"/>
    <x v="0"/>
    <x v="0"/>
  </r>
  <r>
    <x v="0"/>
    <x v="1"/>
    <x v="207"/>
    <x v="0"/>
    <x v="0"/>
  </r>
  <r>
    <x v="0"/>
    <x v="1"/>
    <x v="85"/>
    <x v="0"/>
    <x v="0"/>
  </r>
  <r>
    <x v="0"/>
    <x v="1"/>
    <x v="86"/>
    <x v="0"/>
    <x v="0"/>
  </r>
  <r>
    <x v="0"/>
    <x v="1"/>
    <x v="87"/>
    <x v="0"/>
    <x v="0"/>
  </r>
  <r>
    <x v="0"/>
    <x v="1"/>
    <x v="88"/>
    <x v="0"/>
    <x v="0"/>
  </r>
  <r>
    <x v="0"/>
    <x v="1"/>
    <x v="89"/>
    <x v="0"/>
    <x v="0"/>
  </r>
  <r>
    <x v="0"/>
    <x v="1"/>
    <x v="90"/>
    <x v="0"/>
    <x v="0"/>
  </r>
  <r>
    <x v="0"/>
    <x v="1"/>
    <x v="91"/>
    <x v="0"/>
    <x v="0"/>
  </r>
  <r>
    <x v="0"/>
    <x v="1"/>
    <x v="92"/>
    <x v="0"/>
    <x v="0"/>
  </r>
  <r>
    <x v="0"/>
    <x v="1"/>
    <x v="208"/>
    <x v="0"/>
    <x v="0"/>
  </r>
  <r>
    <x v="0"/>
    <x v="1"/>
    <x v="93"/>
    <x v="0"/>
    <x v="0"/>
  </r>
  <r>
    <x v="0"/>
    <x v="1"/>
    <x v="94"/>
    <x v="0"/>
    <x v="0"/>
  </r>
  <r>
    <x v="0"/>
    <x v="1"/>
    <x v="95"/>
    <x v="0"/>
    <x v="0"/>
  </r>
  <r>
    <x v="0"/>
    <x v="1"/>
    <x v="96"/>
    <x v="0"/>
    <x v="0"/>
  </r>
  <r>
    <x v="0"/>
    <x v="1"/>
    <x v="97"/>
    <x v="0"/>
    <x v="0"/>
  </r>
  <r>
    <x v="0"/>
    <x v="1"/>
    <x v="98"/>
    <x v="0"/>
    <x v="0"/>
  </r>
  <r>
    <x v="0"/>
    <x v="1"/>
    <x v="209"/>
    <x v="0"/>
    <x v="0"/>
  </r>
  <r>
    <x v="0"/>
    <x v="1"/>
    <x v="99"/>
    <x v="0"/>
    <x v="0"/>
  </r>
  <r>
    <x v="0"/>
    <x v="1"/>
    <x v="210"/>
    <x v="0"/>
    <x v="0"/>
  </r>
  <r>
    <x v="0"/>
    <x v="1"/>
    <x v="100"/>
    <x v="0"/>
    <x v="0"/>
  </r>
  <r>
    <x v="0"/>
    <x v="1"/>
    <x v="101"/>
    <x v="0"/>
    <x v="0"/>
  </r>
  <r>
    <x v="0"/>
    <x v="1"/>
    <x v="211"/>
    <x v="0"/>
    <x v="0"/>
  </r>
  <r>
    <x v="0"/>
    <x v="1"/>
    <x v="102"/>
    <x v="0"/>
    <x v="0"/>
  </r>
  <r>
    <x v="0"/>
    <x v="1"/>
    <x v="103"/>
    <x v="0"/>
    <x v="0"/>
  </r>
  <r>
    <x v="0"/>
    <x v="1"/>
    <x v="104"/>
    <x v="0"/>
    <x v="0"/>
  </r>
  <r>
    <x v="0"/>
    <x v="1"/>
    <x v="105"/>
    <x v="0"/>
    <x v="0"/>
  </r>
  <r>
    <x v="0"/>
    <x v="1"/>
    <x v="106"/>
    <x v="0"/>
    <x v="0"/>
  </r>
  <r>
    <x v="0"/>
    <x v="1"/>
    <x v="107"/>
    <x v="0"/>
    <x v="0"/>
  </r>
  <r>
    <x v="0"/>
    <x v="1"/>
    <x v="108"/>
    <x v="0"/>
    <x v="0"/>
  </r>
  <r>
    <x v="0"/>
    <x v="1"/>
    <x v="212"/>
    <x v="0"/>
    <x v="0"/>
  </r>
  <r>
    <x v="0"/>
    <x v="1"/>
    <x v="109"/>
    <x v="0"/>
    <x v="0"/>
  </r>
  <r>
    <x v="0"/>
    <x v="1"/>
    <x v="110"/>
    <x v="0"/>
    <x v="0"/>
  </r>
  <r>
    <x v="0"/>
    <x v="1"/>
    <x v="213"/>
    <x v="0"/>
    <x v="0"/>
  </r>
  <r>
    <x v="0"/>
    <x v="1"/>
    <x v="111"/>
    <x v="0"/>
    <x v="0"/>
  </r>
  <r>
    <x v="0"/>
    <x v="1"/>
    <x v="112"/>
    <x v="0"/>
    <x v="0"/>
  </r>
  <r>
    <x v="0"/>
    <x v="1"/>
    <x v="214"/>
    <x v="0"/>
    <x v="0"/>
  </r>
  <r>
    <x v="0"/>
    <x v="1"/>
    <x v="113"/>
    <x v="0"/>
    <x v="0"/>
  </r>
  <r>
    <x v="0"/>
    <x v="1"/>
    <x v="114"/>
    <x v="0"/>
    <x v="0"/>
  </r>
  <r>
    <x v="0"/>
    <x v="1"/>
    <x v="215"/>
    <x v="0"/>
    <x v="0"/>
  </r>
  <r>
    <x v="0"/>
    <x v="1"/>
    <x v="115"/>
    <x v="0"/>
    <x v="0"/>
  </r>
  <r>
    <x v="0"/>
    <x v="1"/>
    <x v="116"/>
    <x v="0"/>
    <x v="0"/>
  </r>
  <r>
    <x v="0"/>
    <x v="1"/>
    <x v="117"/>
    <x v="0"/>
    <x v="0"/>
  </r>
  <r>
    <x v="0"/>
    <x v="1"/>
    <x v="118"/>
    <x v="0"/>
    <x v="0"/>
  </r>
  <r>
    <x v="0"/>
    <x v="1"/>
    <x v="119"/>
    <x v="0"/>
    <x v="0"/>
  </r>
  <r>
    <x v="0"/>
    <x v="1"/>
    <x v="216"/>
    <x v="0"/>
    <x v="0"/>
  </r>
  <r>
    <x v="0"/>
    <x v="1"/>
    <x v="217"/>
    <x v="0"/>
    <x v="0"/>
  </r>
  <r>
    <x v="0"/>
    <x v="1"/>
    <x v="120"/>
    <x v="0"/>
    <x v="0"/>
  </r>
  <r>
    <x v="0"/>
    <x v="1"/>
    <x v="121"/>
    <x v="0"/>
    <x v="0"/>
  </r>
  <r>
    <x v="0"/>
    <x v="1"/>
    <x v="122"/>
    <x v="0"/>
    <x v="0"/>
  </r>
  <r>
    <x v="0"/>
    <x v="1"/>
    <x v="123"/>
    <x v="0"/>
    <x v="0"/>
  </r>
  <r>
    <x v="0"/>
    <x v="1"/>
    <x v="124"/>
    <x v="0"/>
    <x v="0"/>
  </r>
  <r>
    <x v="0"/>
    <x v="1"/>
    <x v="125"/>
    <x v="0"/>
    <x v="0"/>
  </r>
  <r>
    <x v="0"/>
    <x v="1"/>
    <x v="218"/>
    <x v="0"/>
    <x v="0"/>
  </r>
  <r>
    <x v="0"/>
    <x v="1"/>
    <x v="126"/>
    <x v="0"/>
    <x v="0"/>
  </r>
  <r>
    <x v="0"/>
    <x v="1"/>
    <x v="127"/>
    <x v="0"/>
    <x v="0"/>
  </r>
  <r>
    <x v="0"/>
    <x v="1"/>
    <x v="219"/>
    <x v="0"/>
    <x v="0"/>
  </r>
  <r>
    <x v="0"/>
    <x v="1"/>
    <x v="128"/>
    <x v="0"/>
    <x v="0"/>
  </r>
  <r>
    <x v="0"/>
    <x v="1"/>
    <x v="130"/>
    <x v="0"/>
    <x v="0"/>
  </r>
  <r>
    <x v="0"/>
    <x v="1"/>
    <x v="131"/>
    <x v="0"/>
    <x v="0"/>
  </r>
  <r>
    <x v="0"/>
    <x v="1"/>
    <x v="132"/>
    <x v="0"/>
    <x v="0"/>
  </r>
  <r>
    <x v="0"/>
    <x v="1"/>
    <x v="133"/>
    <x v="0"/>
    <x v="0"/>
  </r>
  <r>
    <x v="0"/>
    <x v="1"/>
    <x v="134"/>
    <x v="0"/>
    <x v="0"/>
  </r>
  <r>
    <x v="0"/>
    <x v="1"/>
    <x v="135"/>
    <x v="0"/>
    <x v="0"/>
  </r>
  <r>
    <x v="0"/>
    <x v="1"/>
    <x v="136"/>
    <x v="0"/>
    <x v="0"/>
  </r>
  <r>
    <x v="0"/>
    <x v="1"/>
    <x v="137"/>
    <x v="0"/>
    <x v="0"/>
  </r>
  <r>
    <x v="0"/>
    <x v="1"/>
    <x v="138"/>
    <x v="0"/>
    <x v="0"/>
  </r>
  <r>
    <x v="0"/>
    <x v="1"/>
    <x v="139"/>
    <x v="0"/>
    <x v="0"/>
  </r>
  <r>
    <x v="0"/>
    <x v="1"/>
    <x v="140"/>
    <x v="0"/>
    <x v="0"/>
  </r>
  <r>
    <x v="0"/>
    <x v="1"/>
    <x v="141"/>
    <x v="0"/>
    <x v="0"/>
  </r>
  <r>
    <x v="0"/>
    <x v="1"/>
    <x v="142"/>
    <x v="0"/>
    <x v="0"/>
  </r>
  <r>
    <x v="0"/>
    <x v="1"/>
    <x v="143"/>
    <x v="0"/>
    <x v="0"/>
  </r>
  <r>
    <x v="0"/>
    <x v="1"/>
    <x v="144"/>
    <x v="0"/>
    <x v="0"/>
  </r>
  <r>
    <x v="0"/>
    <x v="1"/>
    <x v="220"/>
    <x v="0"/>
    <x v="0"/>
  </r>
  <r>
    <x v="0"/>
    <x v="1"/>
    <x v="221"/>
    <x v="0"/>
    <x v="0"/>
  </r>
  <r>
    <x v="0"/>
    <x v="1"/>
    <x v="145"/>
    <x v="0"/>
    <x v="0"/>
  </r>
  <r>
    <x v="0"/>
    <x v="1"/>
    <x v="146"/>
    <x v="0"/>
    <x v="0"/>
  </r>
  <r>
    <x v="0"/>
    <x v="1"/>
    <x v="147"/>
    <x v="0"/>
    <x v="0"/>
  </r>
  <r>
    <x v="0"/>
    <x v="1"/>
    <x v="148"/>
    <x v="0"/>
    <x v="0"/>
  </r>
  <r>
    <x v="0"/>
    <x v="1"/>
    <x v="149"/>
    <x v="0"/>
    <x v="0"/>
  </r>
  <r>
    <x v="0"/>
    <x v="1"/>
    <x v="150"/>
    <x v="0"/>
    <x v="0"/>
  </r>
  <r>
    <x v="0"/>
    <x v="1"/>
    <x v="151"/>
    <x v="0"/>
    <x v="0"/>
  </r>
  <r>
    <x v="0"/>
    <x v="1"/>
    <x v="152"/>
    <x v="0"/>
    <x v="0"/>
  </r>
  <r>
    <x v="0"/>
    <x v="1"/>
    <x v="153"/>
    <x v="0"/>
    <x v="0"/>
  </r>
  <r>
    <x v="0"/>
    <x v="1"/>
    <x v="154"/>
    <x v="0"/>
    <x v="0"/>
  </r>
  <r>
    <x v="0"/>
    <x v="1"/>
    <x v="155"/>
    <x v="0"/>
    <x v="0"/>
  </r>
  <r>
    <x v="0"/>
    <x v="1"/>
    <x v="156"/>
    <x v="0"/>
    <x v="0"/>
  </r>
  <r>
    <x v="0"/>
    <x v="1"/>
    <x v="157"/>
    <x v="0"/>
    <x v="0"/>
  </r>
  <r>
    <x v="0"/>
    <x v="1"/>
    <x v="158"/>
    <x v="0"/>
    <x v="0"/>
  </r>
  <r>
    <x v="0"/>
    <x v="1"/>
    <x v="159"/>
    <x v="0"/>
    <x v="0"/>
  </r>
  <r>
    <x v="0"/>
    <x v="1"/>
    <x v="160"/>
    <x v="0"/>
    <x v="0"/>
  </r>
  <r>
    <x v="0"/>
    <x v="1"/>
    <x v="222"/>
    <x v="0"/>
    <x v="0"/>
  </r>
  <r>
    <x v="0"/>
    <x v="1"/>
    <x v="161"/>
    <x v="0"/>
    <x v="0"/>
  </r>
  <r>
    <x v="0"/>
    <x v="1"/>
    <x v="162"/>
    <x v="0"/>
    <x v="0"/>
  </r>
  <r>
    <x v="0"/>
    <x v="1"/>
    <x v="163"/>
    <x v="0"/>
    <x v="0"/>
  </r>
  <r>
    <x v="0"/>
    <x v="1"/>
    <x v="164"/>
    <x v="0"/>
    <x v="1"/>
  </r>
  <r>
    <x v="0"/>
    <x v="1"/>
    <x v="165"/>
    <x v="0"/>
    <x v="0"/>
  </r>
  <r>
    <x v="0"/>
    <x v="1"/>
    <x v="166"/>
    <x v="0"/>
    <x v="0"/>
  </r>
  <r>
    <x v="0"/>
    <x v="1"/>
    <x v="167"/>
    <x v="0"/>
    <x v="0"/>
  </r>
  <r>
    <x v="0"/>
    <x v="1"/>
    <x v="168"/>
    <x v="0"/>
    <x v="0"/>
  </r>
  <r>
    <x v="0"/>
    <x v="1"/>
    <x v="169"/>
    <x v="0"/>
    <x v="0"/>
  </r>
  <r>
    <x v="0"/>
    <x v="1"/>
    <x v="170"/>
    <x v="0"/>
    <x v="0"/>
  </r>
  <r>
    <x v="0"/>
    <x v="1"/>
    <x v="171"/>
    <x v="0"/>
    <x v="0"/>
  </r>
  <r>
    <x v="0"/>
    <x v="1"/>
    <x v="172"/>
    <x v="0"/>
    <x v="0"/>
  </r>
  <r>
    <x v="0"/>
    <x v="1"/>
    <x v="173"/>
    <x v="0"/>
    <x v="0"/>
  </r>
  <r>
    <x v="0"/>
    <x v="1"/>
    <x v="174"/>
    <x v="0"/>
    <x v="0"/>
  </r>
  <r>
    <x v="0"/>
    <x v="1"/>
    <x v="175"/>
    <x v="0"/>
    <x v="0"/>
  </r>
  <r>
    <x v="0"/>
    <x v="1"/>
    <x v="176"/>
    <x v="0"/>
    <x v="0"/>
  </r>
  <r>
    <x v="0"/>
    <x v="1"/>
    <x v="195"/>
    <x v="0"/>
    <x v="1"/>
  </r>
  <r>
    <x v="0"/>
    <x v="1"/>
    <x v="177"/>
    <x v="0"/>
    <x v="0"/>
  </r>
  <r>
    <x v="0"/>
    <x v="1"/>
    <x v="178"/>
    <x v="0"/>
    <x v="0"/>
  </r>
  <r>
    <x v="0"/>
    <x v="1"/>
    <x v="179"/>
    <x v="0"/>
    <x v="0"/>
  </r>
  <r>
    <x v="0"/>
    <x v="1"/>
    <x v="180"/>
    <x v="0"/>
    <x v="0"/>
  </r>
  <r>
    <x v="0"/>
    <x v="1"/>
    <x v="181"/>
    <x v="0"/>
    <x v="0"/>
  </r>
  <r>
    <x v="0"/>
    <x v="1"/>
    <x v="182"/>
    <x v="0"/>
    <x v="0"/>
  </r>
  <r>
    <x v="0"/>
    <x v="1"/>
    <x v="183"/>
    <x v="0"/>
    <x v="0"/>
  </r>
  <r>
    <x v="0"/>
    <x v="1"/>
    <x v="184"/>
    <x v="0"/>
    <x v="0"/>
  </r>
  <r>
    <x v="0"/>
    <x v="1"/>
    <x v="185"/>
    <x v="0"/>
    <x v="0"/>
  </r>
  <r>
    <x v="0"/>
    <x v="1"/>
    <x v="186"/>
    <x v="0"/>
    <x v="0"/>
  </r>
  <r>
    <x v="0"/>
    <x v="1"/>
    <x v="187"/>
    <x v="0"/>
    <x v="0"/>
  </r>
  <r>
    <x v="0"/>
    <x v="1"/>
    <x v="188"/>
    <x v="0"/>
    <x v="0"/>
  </r>
  <r>
    <x v="0"/>
    <x v="1"/>
    <x v="189"/>
    <x v="0"/>
    <x v="0"/>
  </r>
  <r>
    <x v="0"/>
    <x v="1"/>
    <x v="190"/>
    <x v="0"/>
    <x v="0"/>
  </r>
  <r>
    <x v="0"/>
    <x v="1"/>
    <x v="191"/>
    <x v="0"/>
    <x v="0"/>
  </r>
  <r>
    <x v="0"/>
    <x v="1"/>
    <x v="192"/>
    <x v="0"/>
    <x v="0"/>
  </r>
  <r>
    <x v="0"/>
    <x v="1"/>
    <x v="193"/>
    <x v="0"/>
    <x v="0"/>
  </r>
  <r>
    <x v="0"/>
    <x v="1"/>
    <x v="194"/>
    <x v="0"/>
    <x v="0"/>
  </r>
  <r>
    <x v="0"/>
    <x v="2"/>
    <x v="223"/>
    <x v="0"/>
    <x v="0"/>
  </r>
  <r>
    <x v="0"/>
    <x v="2"/>
    <x v="224"/>
    <x v="0"/>
    <x v="0"/>
  </r>
  <r>
    <x v="0"/>
    <x v="2"/>
    <x v="225"/>
    <x v="0"/>
    <x v="0"/>
  </r>
  <r>
    <x v="0"/>
    <x v="2"/>
    <x v="226"/>
    <x v="0"/>
    <x v="0"/>
  </r>
  <r>
    <x v="0"/>
    <x v="2"/>
    <x v="227"/>
    <x v="0"/>
    <x v="0"/>
  </r>
  <r>
    <x v="0"/>
    <x v="2"/>
    <x v="228"/>
    <x v="0"/>
    <x v="0"/>
  </r>
  <r>
    <x v="0"/>
    <x v="2"/>
    <x v="229"/>
    <x v="0"/>
    <x v="0"/>
  </r>
  <r>
    <x v="0"/>
    <x v="2"/>
    <x v="230"/>
    <x v="0"/>
    <x v="0"/>
  </r>
  <r>
    <x v="0"/>
    <x v="2"/>
    <x v="231"/>
    <x v="0"/>
    <x v="0"/>
  </r>
  <r>
    <x v="0"/>
    <x v="2"/>
    <x v="232"/>
    <x v="0"/>
    <x v="0"/>
  </r>
  <r>
    <x v="0"/>
    <x v="2"/>
    <x v="233"/>
    <x v="0"/>
    <x v="0"/>
  </r>
  <r>
    <x v="0"/>
    <x v="2"/>
    <x v="234"/>
    <x v="0"/>
    <x v="0"/>
  </r>
  <r>
    <x v="0"/>
    <x v="2"/>
    <x v="235"/>
    <x v="0"/>
    <x v="0"/>
  </r>
  <r>
    <x v="0"/>
    <x v="2"/>
    <x v="236"/>
    <x v="0"/>
    <x v="0"/>
  </r>
  <r>
    <x v="0"/>
    <x v="2"/>
    <x v="237"/>
    <x v="0"/>
    <x v="0"/>
  </r>
  <r>
    <x v="0"/>
    <x v="2"/>
    <x v="238"/>
    <x v="0"/>
    <x v="0"/>
  </r>
  <r>
    <x v="0"/>
    <x v="2"/>
    <x v="239"/>
    <x v="0"/>
    <x v="0"/>
  </r>
  <r>
    <x v="0"/>
    <x v="2"/>
    <x v="240"/>
    <x v="0"/>
    <x v="0"/>
  </r>
  <r>
    <x v="0"/>
    <x v="2"/>
    <x v="241"/>
    <x v="0"/>
    <x v="0"/>
  </r>
  <r>
    <x v="0"/>
    <x v="2"/>
    <x v="242"/>
    <x v="0"/>
    <x v="0"/>
  </r>
  <r>
    <x v="0"/>
    <x v="2"/>
    <x v="243"/>
    <x v="0"/>
    <x v="0"/>
  </r>
  <r>
    <x v="0"/>
    <x v="2"/>
    <x v="244"/>
    <x v="0"/>
    <x v="0"/>
  </r>
  <r>
    <x v="0"/>
    <x v="2"/>
    <x v="245"/>
    <x v="0"/>
    <x v="0"/>
  </r>
  <r>
    <x v="0"/>
    <x v="2"/>
    <x v="246"/>
    <x v="0"/>
    <x v="0"/>
  </r>
  <r>
    <x v="0"/>
    <x v="2"/>
    <x v="247"/>
    <x v="0"/>
    <x v="0"/>
  </r>
  <r>
    <x v="0"/>
    <x v="2"/>
    <x v="248"/>
    <x v="0"/>
    <x v="0"/>
  </r>
  <r>
    <x v="0"/>
    <x v="0"/>
    <x v="0"/>
    <x v="1"/>
    <x v="1"/>
  </r>
  <r>
    <x v="0"/>
    <x v="0"/>
    <x v="1"/>
    <x v="1"/>
    <x v="1"/>
  </r>
  <r>
    <x v="0"/>
    <x v="0"/>
    <x v="2"/>
    <x v="1"/>
    <x v="1"/>
  </r>
  <r>
    <x v="0"/>
    <x v="0"/>
    <x v="3"/>
    <x v="1"/>
    <x v="1"/>
  </r>
  <r>
    <x v="0"/>
    <x v="0"/>
    <x v="4"/>
    <x v="1"/>
    <x v="1"/>
  </r>
  <r>
    <x v="0"/>
    <x v="0"/>
    <x v="5"/>
    <x v="1"/>
    <x v="1"/>
  </r>
  <r>
    <x v="0"/>
    <x v="0"/>
    <x v="6"/>
    <x v="1"/>
    <x v="1"/>
  </r>
  <r>
    <x v="0"/>
    <x v="0"/>
    <x v="7"/>
    <x v="1"/>
    <x v="1"/>
  </r>
  <r>
    <x v="0"/>
    <x v="0"/>
    <x v="8"/>
    <x v="1"/>
    <x v="1"/>
  </r>
  <r>
    <x v="0"/>
    <x v="0"/>
    <x v="9"/>
    <x v="1"/>
    <x v="1"/>
  </r>
  <r>
    <x v="0"/>
    <x v="0"/>
    <x v="10"/>
    <x v="1"/>
    <x v="1"/>
  </r>
  <r>
    <x v="0"/>
    <x v="0"/>
    <x v="11"/>
    <x v="1"/>
    <x v="1"/>
  </r>
  <r>
    <x v="0"/>
    <x v="0"/>
    <x v="12"/>
    <x v="1"/>
    <x v="1"/>
  </r>
  <r>
    <x v="0"/>
    <x v="0"/>
    <x v="13"/>
    <x v="1"/>
    <x v="1"/>
  </r>
  <r>
    <x v="0"/>
    <x v="0"/>
    <x v="14"/>
    <x v="1"/>
    <x v="1"/>
  </r>
  <r>
    <x v="0"/>
    <x v="0"/>
    <x v="15"/>
    <x v="1"/>
    <x v="1"/>
  </r>
  <r>
    <x v="0"/>
    <x v="0"/>
    <x v="16"/>
    <x v="1"/>
    <x v="1"/>
  </r>
  <r>
    <x v="0"/>
    <x v="0"/>
    <x v="17"/>
    <x v="1"/>
    <x v="1"/>
  </r>
  <r>
    <x v="0"/>
    <x v="0"/>
    <x v="18"/>
    <x v="1"/>
    <x v="1"/>
  </r>
  <r>
    <x v="0"/>
    <x v="0"/>
    <x v="19"/>
    <x v="1"/>
    <x v="1"/>
  </r>
  <r>
    <x v="0"/>
    <x v="0"/>
    <x v="20"/>
    <x v="1"/>
    <x v="1"/>
  </r>
  <r>
    <x v="0"/>
    <x v="0"/>
    <x v="21"/>
    <x v="1"/>
    <x v="1"/>
  </r>
  <r>
    <x v="0"/>
    <x v="0"/>
    <x v="22"/>
    <x v="1"/>
    <x v="1"/>
  </r>
  <r>
    <x v="0"/>
    <x v="0"/>
    <x v="23"/>
    <x v="1"/>
    <x v="1"/>
  </r>
  <r>
    <x v="0"/>
    <x v="0"/>
    <x v="24"/>
    <x v="1"/>
    <x v="1"/>
  </r>
  <r>
    <x v="0"/>
    <x v="0"/>
    <x v="25"/>
    <x v="1"/>
    <x v="1"/>
  </r>
  <r>
    <x v="0"/>
    <x v="0"/>
    <x v="26"/>
    <x v="1"/>
    <x v="1"/>
  </r>
  <r>
    <x v="0"/>
    <x v="0"/>
    <x v="27"/>
    <x v="1"/>
    <x v="1"/>
  </r>
  <r>
    <x v="0"/>
    <x v="0"/>
    <x v="28"/>
    <x v="1"/>
    <x v="1"/>
  </r>
  <r>
    <x v="0"/>
    <x v="0"/>
    <x v="29"/>
    <x v="1"/>
    <x v="1"/>
  </r>
  <r>
    <x v="0"/>
    <x v="0"/>
    <x v="30"/>
    <x v="1"/>
    <x v="1"/>
  </r>
  <r>
    <x v="0"/>
    <x v="0"/>
    <x v="31"/>
    <x v="1"/>
    <x v="1"/>
  </r>
  <r>
    <x v="0"/>
    <x v="0"/>
    <x v="32"/>
    <x v="1"/>
    <x v="1"/>
  </r>
  <r>
    <x v="0"/>
    <x v="0"/>
    <x v="33"/>
    <x v="1"/>
    <x v="1"/>
  </r>
  <r>
    <x v="0"/>
    <x v="0"/>
    <x v="34"/>
    <x v="1"/>
    <x v="1"/>
  </r>
  <r>
    <x v="0"/>
    <x v="0"/>
    <x v="35"/>
    <x v="1"/>
    <x v="1"/>
  </r>
  <r>
    <x v="0"/>
    <x v="0"/>
    <x v="36"/>
    <x v="1"/>
    <x v="1"/>
  </r>
  <r>
    <x v="0"/>
    <x v="0"/>
    <x v="37"/>
    <x v="1"/>
    <x v="1"/>
  </r>
  <r>
    <x v="0"/>
    <x v="0"/>
    <x v="39"/>
    <x v="1"/>
    <x v="1"/>
  </r>
  <r>
    <x v="0"/>
    <x v="0"/>
    <x v="40"/>
    <x v="1"/>
    <x v="1"/>
  </r>
  <r>
    <x v="0"/>
    <x v="0"/>
    <x v="41"/>
    <x v="1"/>
    <x v="1"/>
  </r>
  <r>
    <x v="0"/>
    <x v="0"/>
    <x v="42"/>
    <x v="1"/>
    <x v="1"/>
  </r>
  <r>
    <x v="0"/>
    <x v="0"/>
    <x v="43"/>
    <x v="1"/>
    <x v="1"/>
  </r>
  <r>
    <x v="0"/>
    <x v="0"/>
    <x v="44"/>
    <x v="1"/>
    <x v="1"/>
  </r>
  <r>
    <x v="0"/>
    <x v="0"/>
    <x v="45"/>
    <x v="1"/>
    <x v="1"/>
  </r>
  <r>
    <x v="0"/>
    <x v="0"/>
    <x v="46"/>
    <x v="1"/>
    <x v="1"/>
  </r>
  <r>
    <x v="0"/>
    <x v="0"/>
    <x v="47"/>
    <x v="1"/>
    <x v="1"/>
  </r>
  <r>
    <x v="0"/>
    <x v="0"/>
    <x v="48"/>
    <x v="1"/>
    <x v="1"/>
  </r>
  <r>
    <x v="0"/>
    <x v="0"/>
    <x v="49"/>
    <x v="1"/>
    <x v="1"/>
  </r>
  <r>
    <x v="0"/>
    <x v="0"/>
    <x v="50"/>
    <x v="1"/>
    <x v="1"/>
  </r>
  <r>
    <x v="0"/>
    <x v="0"/>
    <x v="51"/>
    <x v="1"/>
    <x v="1"/>
  </r>
  <r>
    <x v="0"/>
    <x v="0"/>
    <x v="52"/>
    <x v="1"/>
    <x v="1"/>
  </r>
  <r>
    <x v="0"/>
    <x v="0"/>
    <x v="53"/>
    <x v="1"/>
    <x v="1"/>
  </r>
  <r>
    <x v="0"/>
    <x v="0"/>
    <x v="54"/>
    <x v="1"/>
    <x v="1"/>
  </r>
  <r>
    <x v="0"/>
    <x v="0"/>
    <x v="55"/>
    <x v="1"/>
    <x v="1"/>
  </r>
  <r>
    <x v="0"/>
    <x v="0"/>
    <x v="56"/>
    <x v="1"/>
    <x v="1"/>
  </r>
  <r>
    <x v="0"/>
    <x v="0"/>
    <x v="57"/>
    <x v="1"/>
    <x v="1"/>
  </r>
  <r>
    <x v="0"/>
    <x v="0"/>
    <x v="58"/>
    <x v="1"/>
    <x v="1"/>
  </r>
  <r>
    <x v="0"/>
    <x v="0"/>
    <x v="59"/>
    <x v="1"/>
    <x v="1"/>
  </r>
  <r>
    <x v="0"/>
    <x v="0"/>
    <x v="60"/>
    <x v="1"/>
    <x v="1"/>
  </r>
  <r>
    <x v="0"/>
    <x v="0"/>
    <x v="61"/>
    <x v="1"/>
    <x v="1"/>
  </r>
  <r>
    <x v="0"/>
    <x v="0"/>
    <x v="62"/>
    <x v="1"/>
    <x v="1"/>
  </r>
  <r>
    <x v="0"/>
    <x v="0"/>
    <x v="63"/>
    <x v="1"/>
    <x v="1"/>
  </r>
  <r>
    <x v="0"/>
    <x v="0"/>
    <x v="64"/>
    <x v="1"/>
    <x v="1"/>
  </r>
  <r>
    <x v="0"/>
    <x v="0"/>
    <x v="65"/>
    <x v="1"/>
    <x v="1"/>
  </r>
  <r>
    <x v="0"/>
    <x v="0"/>
    <x v="66"/>
    <x v="1"/>
    <x v="1"/>
  </r>
  <r>
    <x v="0"/>
    <x v="0"/>
    <x v="67"/>
    <x v="1"/>
    <x v="1"/>
  </r>
  <r>
    <x v="0"/>
    <x v="0"/>
    <x v="68"/>
    <x v="1"/>
    <x v="1"/>
  </r>
  <r>
    <x v="0"/>
    <x v="0"/>
    <x v="69"/>
    <x v="1"/>
    <x v="1"/>
  </r>
  <r>
    <x v="0"/>
    <x v="0"/>
    <x v="70"/>
    <x v="1"/>
    <x v="1"/>
  </r>
  <r>
    <x v="0"/>
    <x v="0"/>
    <x v="71"/>
    <x v="1"/>
    <x v="1"/>
  </r>
  <r>
    <x v="0"/>
    <x v="0"/>
    <x v="72"/>
    <x v="1"/>
    <x v="1"/>
  </r>
  <r>
    <x v="0"/>
    <x v="0"/>
    <x v="73"/>
    <x v="1"/>
    <x v="1"/>
  </r>
  <r>
    <x v="0"/>
    <x v="0"/>
    <x v="74"/>
    <x v="1"/>
    <x v="1"/>
  </r>
  <r>
    <x v="0"/>
    <x v="0"/>
    <x v="75"/>
    <x v="1"/>
    <x v="1"/>
  </r>
  <r>
    <x v="0"/>
    <x v="0"/>
    <x v="76"/>
    <x v="1"/>
    <x v="1"/>
  </r>
  <r>
    <x v="0"/>
    <x v="0"/>
    <x v="77"/>
    <x v="1"/>
    <x v="1"/>
  </r>
  <r>
    <x v="0"/>
    <x v="0"/>
    <x v="78"/>
    <x v="1"/>
    <x v="1"/>
  </r>
  <r>
    <x v="0"/>
    <x v="0"/>
    <x v="79"/>
    <x v="1"/>
    <x v="1"/>
  </r>
  <r>
    <x v="0"/>
    <x v="0"/>
    <x v="80"/>
    <x v="1"/>
    <x v="1"/>
  </r>
  <r>
    <x v="0"/>
    <x v="0"/>
    <x v="81"/>
    <x v="1"/>
    <x v="1"/>
  </r>
  <r>
    <x v="0"/>
    <x v="0"/>
    <x v="82"/>
    <x v="1"/>
    <x v="1"/>
  </r>
  <r>
    <x v="0"/>
    <x v="0"/>
    <x v="83"/>
    <x v="1"/>
    <x v="1"/>
  </r>
  <r>
    <x v="0"/>
    <x v="0"/>
    <x v="84"/>
    <x v="1"/>
    <x v="1"/>
  </r>
  <r>
    <x v="0"/>
    <x v="0"/>
    <x v="85"/>
    <x v="1"/>
    <x v="1"/>
  </r>
  <r>
    <x v="0"/>
    <x v="0"/>
    <x v="86"/>
    <x v="1"/>
    <x v="1"/>
  </r>
  <r>
    <x v="0"/>
    <x v="0"/>
    <x v="87"/>
    <x v="1"/>
    <x v="1"/>
  </r>
  <r>
    <x v="0"/>
    <x v="0"/>
    <x v="88"/>
    <x v="1"/>
    <x v="1"/>
  </r>
  <r>
    <x v="0"/>
    <x v="0"/>
    <x v="89"/>
    <x v="1"/>
    <x v="1"/>
  </r>
  <r>
    <x v="0"/>
    <x v="0"/>
    <x v="90"/>
    <x v="1"/>
    <x v="1"/>
  </r>
  <r>
    <x v="0"/>
    <x v="0"/>
    <x v="91"/>
    <x v="1"/>
    <x v="1"/>
  </r>
  <r>
    <x v="0"/>
    <x v="0"/>
    <x v="92"/>
    <x v="1"/>
    <x v="1"/>
  </r>
  <r>
    <x v="0"/>
    <x v="0"/>
    <x v="93"/>
    <x v="1"/>
    <x v="1"/>
  </r>
  <r>
    <x v="0"/>
    <x v="0"/>
    <x v="94"/>
    <x v="1"/>
    <x v="1"/>
  </r>
  <r>
    <x v="0"/>
    <x v="0"/>
    <x v="95"/>
    <x v="1"/>
    <x v="1"/>
  </r>
  <r>
    <x v="0"/>
    <x v="0"/>
    <x v="96"/>
    <x v="1"/>
    <x v="1"/>
  </r>
  <r>
    <x v="0"/>
    <x v="0"/>
    <x v="97"/>
    <x v="1"/>
    <x v="1"/>
  </r>
  <r>
    <x v="0"/>
    <x v="0"/>
    <x v="98"/>
    <x v="1"/>
    <x v="1"/>
  </r>
  <r>
    <x v="0"/>
    <x v="0"/>
    <x v="99"/>
    <x v="1"/>
    <x v="1"/>
  </r>
  <r>
    <x v="0"/>
    <x v="0"/>
    <x v="100"/>
    <x v="1"/>
    <x v="1"/>
  </r>
  <r>
    <x v="0"/>
    <x v="0"/>
    <x v="101"/>
    <x v="1"/>
    <x v="1"/>
  </r>
  <r>
    <x v="0"/>
    <x v="0"/>
    <x v="102"/>
    <x v="1"/>
    <x v="1"/>
  </r>
  <r>
    <x v="0"/>
    <x v="0"/>
    <x v="103"/>
    <x v="1"/>
    <x v="1"/>
  </r>
  <r>
    <x v="0"/>
    <x v="0"/>
    <x v="104"/>
    <x v="1"/>
    <x v="1"/>
  </r>
  <r>
    <x v="0"/>
    <x v="0"/>
    <x v="105"/>
    <x v="1"/>
    <x v="1"/>
  </r>
  <r>
    <x v="0"/>
    <x v="0"/>
    <x v="106"/>
    <x v="1"/>
    <x v="1"/>
  </r>
  <r>
    <x v="0"/>
    <x v="0"/>
    <x v="107"/>
    <x v="1"/>
    <x v="1"/>
  </r>
  <r>
    <x v="0"/>
    <x v="0"/>
    <x v="108"/>
    <x v="1"/>
    <x v="1"/>
  </r>
  <r>
    <x v="0"/>
    <x v="0"/>
    <x v="109"/>
    <x v="1"/>
    <x v="1"/>
  </r>
  <r>
    <x v="0"/>
    <x v="0"/>
    <x v="110"/>
    <x v="1"/>
    <x v="1"/>
  </r>
  <r>
    <x v="0"/>
    <x v="0"/>
    <x v="111"/>
    <x v="1"/>
    <x v="1"/>
  </r>
  <r>
    <x v="0"/>
    <x v="0"/>
    <x v="112"/>
    <x v="1"/>
    <x v="1"/>
  </r>
  <r>
    <x v="0"/>
    <x v="0"/>
    <x v="113"/>
    <x v="1"/>
    <x v="1"/>
  </r>
  <r>
    <x v="0"/>
    <x v="0"/>
    <x v="114"/>
    <x v="1"/>
    <x v="1"/>
  </r>
  <r>
    <x v="0"/>
    <x v="0"/>
    <x v="115"/>
    <x v="1"/>
    <x v="1"/>
  </r>
  <r>
    <x v="0"/>
    <x v="0"/>
    <x v="116"/>
    <x v="1"/>
    <x v="1"/>
  </r>
  <r>
    <x v="0"/>
    <x v="0"/>
    <x v="117"/>
    <x v="1"/>
    <x v="1"/>
  </r>
  <r>
    <x v="0"/>
    <x v="0"/>
    <x v="118"/>
    <x v="1"/>
    <x v="1"/>
  </r>
  <r>
    <x v="0"/>
    <x v="0"/>
    <x v="119"/>
    <x v="1"/>
    <x v="1"/>
  </r>
  <r>
    <x v="0"/>
    <x v="0"/>
    <x v="120"/>
    <x v="1"/>
    <x v="1"/>
  </r>
  <r>
    <x v="0"/>
    <x v="0"/>
    <x v="121"/>
    <x v="1"/>
    <x v="1"/>
  </r>
  <r>
    <x v="0"/>
    <x v="0"/>
    <x v="122"/>
    <x v="1"/>
    <x v="1"/>
  </r>
  <r>
    <x v="0"/>
    <x v="0"/>
    <x v="123"/>
    <x v="1"/>
    <x v="1"/>
  </r>
  <r>
    <x v="0"/>
    <x v="0"/>
    <x v="124"/>
    <x v="1"/>
    <x v="1"/>
  </r>
  <r>
    <x v="0"/>
    <x v="0"/>
    <x v="125"/>
    <x v="1"/>
    <x v="1"/>
  </r>
  <r>
    <x v="0"/>
    <x v="0"/>
    <x v="126"/>
    <x v="1"/>
    <x v="1"/>
  </r>
  <r>
    <x v="0"/>
    <x v="0"/>
    <x v="127"/>
    <x v="1"/>
    <x v="1"/>
  </r>
  <r>
    <x v="0"/>
    <x v="0"/>
    <x v="128"/>
    <x v="1"/>
    <x v="1"/>
  </r>
  <r>
    <x v="0"/>
    <x v="0"/>
    <x v="129"/>
    <x v="1"/>
    <x v="1"/>
  </r>
  <r>
    <x v="0"/>
    <x v="0"/>
    <x v="130"/>
    <x v="1"/>
    <x v="1"/>
  </r>
  <r>
    <x v="0"/>
    <x v="0"/>
    <x v="131"/>
    <x v="1"/>
    <x v="1"/>
  </r>
  <r>
    <x v="0"/>
    <x v="0"/>
    <x v="132"/>
    <x v="1"/>
    <x v="1"/>
  </r>
  <r>
    <x v="0"/>
    <x v="0"/>
    <x v="133"/>
    <x v="1"/>
    <x v="1"/>
  </r>
  <r>
    <x v="0"/>
    <x v="0"/>
    <x v="134"/>
    <x v="1"/>
    <x v="1"/>
  </r>
  <r>
    <x v="0"/>
    <x v="0"/>
    <x v="135"/>
    <x v="1"/>
    <x v="1"/>
  </r>
  <r>
    <x v="0"/>
    <x v="0"/>
    <x v="136"/>
    <x v="1"/>
    <x v="1"/>
  </r>
  <r>
    <x v="0"/>
    <x v="0"/>
    <x v="137"/>
    <x v="1"/>
    <x v="1"/>
  </r>
  <r>
    <x v="0"/>
    <x v="0"/>
    <x v="138"/>
    <x v="1"/>
    <x v="1"/>
  </r>
  <r>
    <x v="0"/>
    <x v="0"/>
    <x v="139"/>
    <x v="1"/>
    <x v="1"/>
  </r>
  <r>
    <x v="0"/>
    <x v="0"/>
    <x v="140"/>
    <x v="1"/>
    <x v="1"/>
  </r>
  <r>
    <x v="0"/>
    <x v="0"/>
    <x v="141"/>
    <x v="1"/>
    <x v="1"/>
  </r>
  <r>
    <x v="0"/>
    <x v="0"/>
    <x v="142"/>
    <x v="1"/>
    <x v="1"/>
  </r>
  <r>
    <x v="0"/>
    <x v="0"/>
    <x v="143"/>
    <x v="1"/>
    <x v="1"/>
  </r>
  <r>
    <x v="0"/>
    <x v="0"/>
    <x v="144"/>
    <x v="1"/>
    <x v="1"/>
  </r>
  <r>
    <x v="0"/>
    <x v="0"/>
    <x v="145"/>
    <x v="1"/>
    <x v="1"/>
  </r>
  <r>
    <x v="0"/>
    <x v="0"/>
    <x v="146"/>
    <x v="1"/>
    <x v="1"/>
  </r>
  <r>
    <x v="0"/>
    <x v="0"/>
    <x v="147"/>
    <x v="1"/>
    <x v="1"/>
  </r>
  <r>
    <x v="0"/>
    <x v="0"/>
    <x v="148"/>
    <x v="1"/>
    <x v="1"/>
  </r>
  <r>
    <x v="0"/>
    <x v="0"/>
    <x v="149"/>
    <x v="1"/>
    <x v="1"/>
  </r>
  <r>
    <x v="0"/>
    <x v="0"/>
    <x v="150"/>
    <x v="1"/>
    <x v="1"/>
  </r>
  <r>
    <x v="0"/>
    <x v="0"/>
    <x v="151"/>
    <x v="1"/>
    <x v="1"/>
  </r>
  <r>
    <x v="0"/>
    <x v="0"/>
    <x v="152"/>
    <x v="1"/>
    <x v="1"/>
  </r>
  <r>
    <x v="0"/>
    <x v="0"/>
    <x v="153"/>
    <x v="1"/>
    <x v="1"/>
  </r>
  <r>
    <x v="0"/>
    <x v="0"/>
    <x v="154"/>
    <x v="1"/>
    <x v="1"/>
  </r>
  <r>
    <x v="0"/>
    <x v="0"/>
    <x v="155"/>
    <x v="1"/>
    <x v="1"/>
  </r>
  <r>
    <x v="0"/>
    <x v="0"/>
    <x v="156"/>
    <x v="1"/>
    <x v="1"/>
  </r>
  <r>
    <x v="0"/>
    <x v="0"/>
    <x v="157"/>
    <x v="1"/>
    <x v="1"/>
  </r>
  <r>
    <x v="0"/>
    <x v="0"/>
    <x v="158"/>
    <x v="1"/>
    <x v="1"/>
  </r>
  <r>
    <x v="0"/>
    <x v="0"/>
    <x v="159"/>
    <x v="1"/>
    <x v="1"/>
  </r>
  <r>
    <x v="0"/>
    <x v="0"/>
    <x v="160"/>
    <x v="1"/>
    <x v="1"/>
  </r>
  <r>
    <x v="0"/>
    <x v="0"/>
    <x v="161"/>
    <x v="1"/>
    <x v="1"/>
  </r>
  <r>
    <x v="0"/>
    <x v="0"/>
    <x v="162"/>
    <x v="1"/>
    <x v="1"/>
  </r>
  <r>
    <x v="0"/>
    <x v="0"/>
    <x v="163"/>
    <x v="1"/>
    <x v="1"/>
  </r>
  <r>
    <x v="0"/>
    <x v="0"/>
    <x v="165"/>
    <x v="1"/>
    <x v="1"/>
  </r>
  <r>
    <x v="0"/>
    <x v="0"/>
    <x v="166"/>
    <x v="1"/>
    <x v="1"/>
  </r>
  <r>
    <x v="0"/>
    <x v="0"/>
    <x v="167"/>
    <x v="1"/>
    <x v="1"/>
  </r>
  <r>
    <x v="0"/>
    <x v="0"/>
    <x v="168"/>
    <x v="1"/>
    <x v="1"/>
  </r>
  <r>
    <x v="0"/>
    <x v="0"/>
    <x v="169"/>
    <x v="1"/>
    <x v="1"/>
  </r>
  <r>
    <x v="0"/>
    <x v="0"/>
    <x v="170"/>
    <x v="1"/>
    <x v="1"/>
  </r>
  <r>
    <x v="0"/>
    <x v="0"/>
    <x v="171"/>
    <x v="1"/>
    <x v="1"/>
  </r>
  <r>
    <x v="0"/>
    <x v="0"/>
    <x v="172"/>
    <x v="1"/>
    <x v="1"/>
  </r>
  <r>
    <x v="0"/>
    <x v="0"/>
    <x v="173"/>
    <x v="1"/>
    <x v="1"/>
  </r>
  <r>
    <x v="0"/>
    <x v="0"/>
    <x v="174"/>
    <x v="1"/>
    <x v="1"/>
  </r>
  <r>
    <x v="0"/>
    <x v="0"/>
    <x v="175"/>
    <x v="1"/>
    <x v="1"/>
  </r>
  <r>
    <x v="0"/>
    <x v="0"/>
    <x v="176"/>
    <x v="1"/>
    <x v="1"/>
  </r>
  <r>
    <x v="0"/>
    <x v="0"/>
    <x v="177"/>
    <x v="1"/>
    <x v="1"/>
  </r>
  <r>
    <x v="0"/>
    <x v="0"/>
    <x v="178"/>
    <x v="1"/>
    <x v="1"/>
  </r>
  <r>
    <x v="0"/>
    <x v="0"/>
    <x v="179"/>
    <x v="1"/>
    <x v="1"/>
  </r>
  <r>
    <x v="0"/>
    <x v="0"/>
    <x v="180"/>
    <x v="1"/>
    <x v="1"/>
  </r>
  <r>
    <x v="0"/>
    <x v="0"/>
    <x v="181"/>
    <x v="1"/>
    <x v="1"/>
  </r>
  <r>
    <x v="0"/>
    <x v="0"/>
    <x v="182"/>
    <x v="1"/>
    <x v="1"/>
  </r>
  <r>
    <x v="0"/>
    <x v="0"/>
    <x v="183"/>
    <x v="1"/>
    <x v="1"/>
  </r>
  <r>
    <x v="0"/>
    <x v="0"/>
    <x v="184"/>
    <x v="1"/>
    <x v="1"/>
  </r>
  <r>
    <x v="0"/>
    <x v="0"/>
    <x v="185"/>
    <x v="1"/>
    <x v="1"/>
  </r>
  <r>
    <x v="0"/>
    <x v="0"/>
    <x v="186"/>
    <x v="1"/>
    <x v="1"/>
  </r>
  <r>
    <x v="0"/>
    <x v="0"/>
    <x v="187"/>
    <x v="1"/>
    <x v="1"/>
  </r>
  <r>
    <x v="0"/>
    <x v="0"/>
    <x v="188"/>
    <x v="1"/>
    <x v="1"/>
  </r>
  <r>
    <x v="0"/>
    <x v="0"/>
    <x v="189"/>
    <x v="1"/>
    <x v="1"/>
  </r>
  <r>
    <x v="0"/>
    <x v="0"/>
    <x v="190"/>
    <x v="1"/>
    <x v="1"/>
  </r>
  <r>
    <x v="0"/>
    <x v="0"/>
    <x v="191"/>
    <x v="1"/>
    <x v="1"/>
  </r>
  <r>
    <x v="0"/>
    <x v="0"/>
    <x v="192"/>
    <x v="1"/>
    <x v="1"/>
  </r>
  <r>
    <x v="0"/>
    <x v="0"/>
    <x v="193"/>
    <x v="1"/>
    <x v="1"/>
  </r>
  <r>
    <x v="0"/>
    <x v="0"/>
    <x v="194"/>
    <x v="1"/>
    <x v="1"/>
  </r>
  <r>
    <x v="0"/>
    <x v="0"/>
    <x v="249"/>
    <x v="1"/>
    <x v="1"/>
  </r>
  <r>
    <x v="0"/>
    <x v="1"/>
    <x v="0"/>
    <x v="1"/>
    <x v="1"/>
  </r>
  <r>
    <x v="0"/>
    <x v="1"/>
    <x v="2"/>
    <x v="1"/>
    <x v="1"/>
  </r>
  <r>
    <x v="0"/>
    <x v="1"/>
    <x v="4"/>
    <x v="1"/>
    <x v="1"/>
  </r>
  <r>
    <x v="0"/>
    <x v="1"/>
    <x v="5"/>
    <x v="1"/>
    <x v="1"/>
  </r>
  <r>
    <x v="0"/>
    <x v="1"/>
    <x v="6"/>
    <x v="1"/>
    <x v="1"/>
  </r>
  <r>
    <x v="0"/>
    <x v="1"/>
    <x v="250"/>
    <x v="1"/>
    <x v="1"/>
  </r>
  <r>
    <x v="0"/>
    <x v="1"/>
    <x v="7"/>
    <x v="1"/>
    <x v="1"/>
  </r>
  <r>
    <x v="0"/>
    <x v="1"/>
    <x v="8"/>
    <x v="1"/>
    <x v="1"/>
  </r>
  <r>
    <x v="0"/>
    <x v="1"/>
    <x v="196"/>
    <x v="1"/>
    <x v="1"/>
  </r>
  <r>
    <x v="0"/>
    <x v="1"/>
    <x v="197"/>
    <x v="1"/>
    <x v="1"/>
  </r>
  <r>
    <x v="0"/>
    <x v="1"/>
    <x v="198"/>
    <x v="1"/>
    <x v="1"/>
  </r>
  <r>
    <x v="0"/>
    <x v="1"/>
    <x v="199"/>
    <x v="1"/>
    <x v="1"/>
  </r>
  <r>
    <x v="0"/>
    <x v="1"/>
    <x v="200"/>
    <x v="1"/>
    <x v="1"/>
  </r>
  <r>
    <x v="0"/>
    <x v="1"/>
    <x v="9"/>
    <x v="1"/>
    <x v="1"/>
  </r>
  <r>
    <x v="0"/>
    <x v="1"/>
    <x v="10"/>
    <x v="1"/>
    <x v="1"/>
  </r>
  <r>
    <x v="0"/>
    <x v="1"/>
    <x v="11"/>
    <x v="1"/>
    <x v="1"/>
  </r>
  <r>
    <x v="0"/>
    <x v="1"/>
    <x v="12"/>
    <x v="1"/>
    <x v="1"/>
  </r>
  <r>
    <x v="0"/>
    <x v="1"/>
    <x v="13"/>
    <x v="1"/>
    <x v="1"/>
  </r>
  <r>
    <x v="0"/>
    <x v="1"/>
    <x v="14"/>
    <x v="1"/>
    <x v="1"/>
  </r>
  <r>
    <x v="0"/>
    <x v="1"/>
    <x v="15"/>
    <x v="1"/>
    <x v="1"/>
  </r>
  <r>
    <x v="0"/>
    <x v="1"/>
    <x v="16"/>
    <x v="1"/>
    <x v="1"/>
  </r>
  <r>
    <x v="0"/>
    <x v="1"/>
    <x v="17"/>
    <x v="1"/>
    <x v="1"/>
  </r>
  <r>
    <x v="0"/>
    <x v="1"/>
    <x v="18"/>
    <x v="1"/>
    <x v="1"/>
  </r>
  <r>
    <x v="0"/>
    <x v="1"/>
    <x v="19"/>
    <x v="1"/>
    <x v="1"/>
  </r>
  <r>
    <x v="0"/>
    <x v="1"/>
    <x v="21"/>
    <x v="1"/>
    <x v="1"/>
  </r>
  <r>
    <x v="0"/>
    <x v="1"/>
    <x v="201"/>
    <x v="1"/>
    <x v="1"/>
  </r>
  <r>
    <x v="0"/>
    <x v="1"/>
    <x v="251"/>
    <x v="1"/>
    <x v="1"/>
  </r>
  <r>
    <x v="0"/>
    <x v="1"/>
    <x v="22"/>
    <x v="1"/>
    <x v="1"/>
  </r>
  <r>
    <x v="0"/>
    <x v="1"/>
    <x v="23"/>
    <x v="1"/>
    <x v="1"/>
  </r>
  <r>
    <x v="0"/>
    <x v="1"/>
    <x v="24"/>
    <x v="1"/>
    <x v="1"/>
  </r>
  <r>
    <x v="0"/>
    <x v="1"/>
    <x v="25"/>
    <x v="1"/>
    <x v="1"/>
  </r>
  <r>
    <x v="0"/>
    <x v="1"/>
    <x v="202"/>
    <x v="1"/>
    <x v="1"/>
  </r>
  <r>
    <x v="0"/>
    <x v="1"/>
    <x v="252"/>
    <x v="1"/>
    <x v="1"/>
  </r>
  <r>
    <x v="0"/>
    <x v="1"/>
    <x v="27"/>
    <x v="1"/>
    <x v="1"/>
  </r>
  <r>
    <x v="0"/>
    <x v="1"/>
    <x v="29"/>
    <x v="1"/>
    <x v="1"/>
  </r>
  <r>
    <x v="0"/>
    <x v="1"/>
    <x v="30"/>
    <x v="1"/>
    <x v="1"/>
  </r>
  <r>
    <x v="0"/>
    <x v="1"/>
    <x v="31"/>
    <x v="1"/>
    <x v="1"/>
  </r>
  <r>
    <x v="0"/>
    <x v="1"/>
    <x v="32"/>
    <x v="1"/>
    <x v="1"/>
  </r>
  <r>
    <x v="0"/>
    <x v="1"/>
    <x v="33"/>
    <x v="1"/>
    <x v="1"/>
  </r>
  <r>
    <x v="0"/>
    <x v="1"/>
    <x v="203"/>
    <x v="1"/>
    <x v="1"/>
  </r>
  <r>
    <x v="0"/>
    <x v="1"/>
    <x v="34"/>
    <x v="1"/>
    <x v="1"/>
  </r>
  <r>
    <x v="0"/>
    <x v="1"/>
    <x v="35"/>
    <x v="1"/>
    <x v="1"/>
  </r>
  <r>
    <x v="0"/>
    <x v="1"/>
    <x v="253"/>
    <x v="1"/>
    <x v="1"/>
  </r>
  <r>
    <x v="0"/>
    <x v="1"/>
    <x v="36"/>
    <x v="1"/>
    <x v="1"/>
  </r>
  <r>
    <x v="0"/>
    <x v="1"/>
    <x v="254"/>
    <x v="1"/>
    <x v="1"/>
  </r>
  <r>
    <x v="0"/>
    <x v="1"/>
    <x v="37"/>
    <x v="1"/>
    <x v="1"/>
  </r>
  <r>
    <x v="0"/>
    <x v="1"/>
    <x v="39"/>
    <x v="1"/>
    <x v="1"/>
  </r>
  <r>
    <x v="0"/>
    <x v="1"/>
    <x v="40"/>
    <x v="1"/>
    <x v="1"/>
  </r>
  <r>
    <x v="0"/>
    <x v="1"/>
    <x v="41"/>
    <x v="1"/>
    <x v="1"/>
  </r>
  <r>
    <x v="0"/>
    <x v="1"/>
    <x v="42"/>
    <x v="1"/>
    <x v="1"/>
  </r>
  <r>
    <x v="0"/>
    <x v="1"/>
    <x v="43"/>
    <x v="1"/>
    <x v="1"/>
  </r>
  <r>
    <x v="0"/>
    <x v="1"/>
    <x v="44"/>
    <x v="1"/>
    <x v="1"/>
  </r>
  <r>
    <x v="0"/>
    <x v="1"/>
    <x v="45"/>
    <x v="1"/>
    <x v="1"/>
  </r>
  <r>
    <x v="0"/>
    <x v="1"/>
    <x v="46"/>
    <x v="1"/>
    <x v="1"/>
  </r>
  <r>
    <x v="0"/>
    <x v="1"/>
    <x v="47"/>
    <x v="1"/>
    <x v="1"/>
  </r>
  <r>
    <x v="0"/>
    <x v="1"/>
    <x v="50"/>
    <x v="1"/>
    <x v="1"/>
  </r>
  <r>
    <x v="0"/>
    <x v="1"/>
    <x v="255"/>
    <x v="1"/>
    <x v="1"/>
  </r>
  <r>
    <x v="0"/>
    <x v="1"/>
    <x v="51"/>
    <x v="1"/>
    <x v="1"/>
  </r>
  <r>
    <x v="0"/>
    <x v="1"/>
    <x v="52"/>
    <x v="1"/>
    <x v="1"/>
  </r>
  <r>
    <x v="0"/>
    <x v="1"/>
    <x v="204"/>
    <x v="1"/>
    <x v="1"/>
  </r>
  <r>
    <x v="0"/>
    <x v="1"/>
    <x v="256"/>
    <x v="1"/>
    <x v="1"/>
  </r>
  <r>
    <x v="0"/>
    <x v="1"/>
    <x v="53"/>
    <x v="1"/>
    <x v="1"/>
  </r>
  <r>
    <x v="0"/>
    <x v="1"/>
    <x v="54"/>
    <x v="1"/>
    <x v="1"/>
  </r>
  <r>
    <x v="0"/>
    <x v="1"/>
    <x v="55"/>
    <x v="1"/>
    <x v="1"/>
  </r>
  <r>
    <x v="0"/>
    <x v="1"/>
    <x v="56"/>
    <x v="1"/>
    <x v="1"/>
  </r>
  <r>
    <x v="0"/>
    <x v="1"/>
    <x v="57"/>
    <x v="1"/>
    <x v="1"/>
  </r>
  <r>
    <x v="0"/>
    <x v="1"/>
    <x v="257"/>
    <x v="1"/>
    <x v="1"/>
  </r>
  <r>
    <x v="0"/>
    <x v="1"/>
    <x v="58"/>
    <x v="1"/>
    <x v="1"/>
  </r>
  <r>
    <x v="0"/>
    <x v="1"/>
    <x v="59"/>
    <x v="1"/>
    <x v="1"/>
  </r>
  <r>
    <x v="0"/>
    <x v="1"/>
    <x v="205"/>
    <x v="1"/>
    <x v="1"/>
  </r>
  <r>
    <x v="0"/>
    <x v="1"/>
    <x v="258"/>
    <x v="1"/>
    <x v="1"/>
  </r>
  <r>
    <x v="0"/>
    <x v="1"/>
    <x v="60"/>
    <x v="1"/>
    <x v="1"/>
  </r>
  <r>
    <x v="0"/>
    <x v="1"/>
    <x v="61"/>
    <x v="1"/>
    <x v="1"/>
  </r>
  <r>
    <x v="0"/>
    <x v="1"/>
    <x v="62"/>
    <x v="1"/>
    <x v="1"/>
  </r>
  <r>
    <x v="0"/>
    <x v="1"/>
    <x v="63"/>
    <x v="1"/>
    <x v="1"/>
  </r>
  <r>
    <x v="0"/>
    <x v="1"/>
    <x v="64"/>
    <x v="1"/>
    <x v="1"/>
  </r>
  <r>
    <x v="0"/>
    <x v="1"/>
    <x v="66"/>
    <x v="1"/>
    <x v="1"/>
  </r>
  <r>
    <x v="0"/>
    <x v="1"/>
    <x v="67"/>
    <x v="1"/>
    <x v="1"/>
  </r>
  <r>
    <x v="0"/>
    <x v="1"/>
    <x v="68"/>
    <x v="1"/>
    <x v="1"/>
  </r>
  <r>
    <x v="0"/>
    <x v="1"/>
    <x v="69"/>
    <x v="1"/>
    <x v="1"/>
  </r>
  <r>
    <x v="0"/>
    <x v="1"/>
    <x v="70"/>
    <x v="1"/>
    <x v="1"/>
  </r>
  <r>
    <x v="0"/>
    <x v="1"/>
    <x v="71"/>
    <x v="1"/>
    <x v="1"/>
  </r>
  <r>
    <x v="0"/>
    <x v="1"/>
    <x v="206"/>
    <x v="1"/>
    <x v="1"/>
  </r>
  <r>
    <x v="0"/>
    <x v="1"/>
    <x v="72"/>
    <x v="1"/>
    <x v="1"/>
  </r>
  <r>
    <x v="0"/>
    <x v="1"/>
    <x v="73"/>
    <x v="1"/>
    <x v="1"/>
  </r>
  <r>
    <x v="0"/>
    <x v="1"/>
    <x v="74"/>
    <x v="1"/>
    <x v="1"/>
  </r>
  <r>
    <x v="0"/>
    <x v="1"/>
    <x v="75"/>
    <x v="1"/>
    <x v="1"/>
  </r>
  <r>
    <x v="0"/>
    <x v="1"/>
    <x v="259"/>
    <x v="1"/>
    <x v="1"/>
  </r>
  <r>
    <x v="0"/>
    <x v="1"/>
    <x v="76"/>
    <x v="1"/>
    <x v="1"/>
  </r>
  <r>
    <x v="0"/>
    <x v="1"/>
    <x v="77"/>
    <x v="1"/>
    <x v="1"/>
  </r>
  <r>
    <x v="0"/>
    <x v="1"/>
    <x v="78"/>
    <x v="1"/>
    <x v="1"/>
  </r>
  <r>
    <x v="0"/>
    <x v="1"/>
    <x v="79"/>
    <x v="1"/>
    <x v="1"/>
  </r>
  <r>
    <x v="0"/>
    <x v="1"/>
    <x v="80"/>
    <x v="1"/>
    <x v="1"/>
  </r>
  <r>
    <x v="0"/>
    <x v="1"/>
    <x v="81"/>
    <x v="1"/>
    <x v="1"/>
  </r>
  <r>
    <x v="0"/>
    <x v="1"/>
    <x v="82"/>
    <x v="1"/>
    <x v="1"/>
  </r>
  <r>
    <x v="0"/>
    <x v="1"/>
    <x v="83"/>
    <x v="1"/>
    <x v="1"/>
  </r>
  <r>
    <x v="0"/>
    <x v="1"/>
    <x v="84"/>
    <x v="1"/>
    <x v="1"/>
  </r>
  <r>
    <x v="0"/>
    <x v="1"/>
    <x v="207"/>
    <x v="1"/>
    <x v="1"/>
  </r>
  <r>
    <x v="0"/>
    <x v="1"/>
    <x v="85"/>
    <x v="1"/>
    <x v="1"/>
  </r>
  <r>
    <x v="0"/>
    <x v="1"/>
    <x v="86"/>
    <x v="1"/>
    <x v="1"/>
  </r>
  <r>
    <x v="0"/>
    <x v="1"/>
    <x v="87"/>
    <x v="1"/>
    <x v="1"/>
  </r>
  <r>
    <x v="0"/>
    <x v="1"/>
    <x v="88"/>
    <x v="1"/>
    <x v="1"/>
  </r>
  <r>
    <x v="0"/>
    <x v="1"/>
    <x v="260"/>
    <x v="1"/>
    <x v="1"/>
  </r>
  <r>
    <x v="0"/>
    <x v="1"/>
    <x v="89"/>
    <x v="1"/>
    <x v="1"/>
  </r>
  <r>
    <x v="0"/>
    <x v="1"/>
    <x v="90"/>
    <x v="1"/>
    <x v="1"/>
  </r>
  <r>
    <x v="0"/>
    <x v="1"/>
    <x v="91"/>
    <x v="1"/>
    <x v="1"/>
  </r>
  <r>
    <x v="0"/>
    <x v="1"/>
    <x v="92"/>
    <x v="1"/>
    <x v="1"/>
  </r>
  <r>
    <x v="0"/>
    <x v="1"/>
    <x v="208"/>
    <x v="1"/>
    <x v="1"/>
  </r>
  <r>
    <x v="0"/>
    <x v="1"/>
    <x v="261"/>
    <x v="1"/>
    <x v="1"/>
  </r>
  <r>
    <x v="0"/>
    <x v="1"/>
    <x v="93"/>
    <x v="1"/>
    <x v="1"/>
  </r>
  <r>
    <x v="0"/>
    <x v="1"/>
    <x v="94"/>
    <x v="1"/>
    <x v="1"/>
  </r>
  <r>
    <x v="0"/>
    <x v="1"/>
    <x v="95"/>
    <x v="1"/>
    <x v="1"/>
  </r>
  <r>
    <x v="0"/>
    <x v="1"/>
    <x v="96"/>
    <x v="1"/>
    <x v="1"/>
  </r>
  <r>
    <x v="0"/>
    <x v="1"/>
    <x v="97"/>
    <x v="1"/>
    <x v="1"/>
  </r>
  <r>
    <x v="0"/>
    <x v="1"/>
    <x v="262"/>
    <x v="1"/>
    <x v="1"/>
  </r>
  <r>
    <x v="0"/>
    <x v="1"/>
    <x v="98"/>
    <x v="1"/>
    <x v="1"/>
  </r>
  <r>
    <x v="0"/>
    <x v="1"/>
    <x v="209"/>
    <x v="1"/>
    <x v="1"/>
  </r>
  <r>
    <x v="0"/>
    <x v="1"/>
    <x v="263"/>
    <x v="1"/>
    <x v="1"/>
  </r>
  <r>
    <x v="0"/>
    <x v="1"/>
    <x v="99"/>
    <x v="1"/>
    <x v="1"/>
  </r>
  <r>
    <x v="0"/>
    <x v="1"/>
    <x v="210"/>
    <x v="1"/>
    <x v="1"/>
  </r>
  <r>
    <x v="0"/>
    <x v="1"/>
    <x v="100"/>
    <x v="1"/>
    <x v="1"/>
  </r>
  <r>
    <x v="0"/>
    <x v="1"/>
    <x v="101"/>
    <x v="1"/>
    <x v="1"/>
  </r>
  <r>
    <x v="0"/>
    <x v="1"/>
    <x v="211"/>
    <x v="1"/>
    <x v="1"/>
  </r>
  <r>
    <x v="0"/>
    <x v="1"/>
    <x v="264"/>
    <x v="1"/>
    <x v="1"/>
  </r>
  <r>
    <x v="0"/>
    <x v="1"/>
    <x v="102"/>
    <x v="1"/>
    <x v="1"/>
  </r>
  <r>
    <x v="0"/>
    <x v="1"/>
    <x v="103"/>
    <x v="1"/>
    <x v="1"/>
  </r>
  <r>
    <x v="0"/>
    <x v="1"/>
    <x v="104"/>
    <x v="1"/>
    <x v="1"/>
  </r>
  <r>
    <x v="0"/>
    <x v="1"/>
    <x v="105"/>
    <x v="1"/>
    <x v="1"/>
  </r>
  <r>
    <x v="0"/>
    <x v="1"/>
    <x v="106"/>
    <x v="1"/>
    <x v="1"/>
  </r>
  <r>
    <x v="0"/>
    <x v="1"/>
    <x v="107"/>
    <x v="1"/>
    <x v="1"/>
  </r>
  <r>
    <x v="0"/>
    <x v="1"/>
    <x v="108"/>
    <x v="1"/>
    <x v="1"/>
  </r>
  <r>
    <x v="0"/>
    <x v="1"/>
    <x v="212"/>
    <x v="1"/>
    <x v="1"/>
  </r>
  <r>
    <x v="0"/>
    <x v="1"/>
    <x v="109"/>
    <x v="1"/>
    <x v="1"/>
  </r>
  <r>
    <x v="0"/>
    <x v="1"/>
    <x v="110"/>
    <x v="1"/>
    <x v="1"/>
  </r>
  <r>
    <x v="0"/>
    <x v="1"/>
    <x v="213"/>
    <x v="1"/>
    <x v="1"/>
  </r>
  <r>
    <x v="0"/>
    <x v="1"/>
    <x v="111"/>
    <x v="1"/>
    <x v="1"/>
  </r>
  <r>
    <x v="0"/>
    <x v="1"/>
    <x v="249"/>
    <x v="1"/>
    <x v="1"/>
  </r>
  <r>
    <x v="0"/>
    <x v="1"/>
    <x v="112"/>
    <x v="1"/>
    <x v="1"/>
  </r>
  <r>
    <x v="0"/>
    <x v="1"/>
    <x v="214"/>
    <x v="1"/>
    <x v="1"/>
  </r>
  <r>
    <x v="0"/>
    <x v="1"/>
    <x v="113"/>
    <x v="1"/>
    <x v="1"/>
  </r>
  <r>
    <x v="0"/>
    <x v="1"/>
    <x v="265"/>
    <x v="1"/>
    <x v="1"/>
  </r>
  <r>
    <x v="0"/>
    <x v="1"/>
    <x v="114"/>
    <x v="1"/>
    <x v="1"/>
  </r>
  <r>
    <x v="0"/>
    <x v="1"/>
    <x v="215"/>
    <x v="1"/>
    <x v="1"/>
  </r>
  <r>
    <x v="0"/>
    <x v="1"/>
    <x v="115"/>
    <x v="1"/>
    <x v="1"/>
  </r>
  <r>
    <x v="0"/>
    <x v="1"/>
    <x v="116"/>
    <x v="1"/>
    <x v="1"/>
  </r>
  <r>
    <x v="0"/>
    <x v="1"/>
    <x v="117"/>
    <x v="1"/>
    <x v="1"/>
  </r>
  <r>
    <x v="0"/>
    <x v="1"/>
    <x v="118"/>
    <x v="1"/>
    <x v="1"/>
  </r>
  <r>
    <x v="0"/>
    <x v="1"/>
    <x v="119"/>
    <x v="1"/>
    <x v="1"/>
  </r>
  <r>
    <x v="0"/>
    <x v="1"/>
    <x v="216"/>
    <x v="1"/>
    <x v="1"/>
  </r>
  <r>
    <x v="0"/>
    <x v="1"/>
    <x v="217"/>
    <x v="1"/>
    <x v="1"/>
  </r>
  <r>
    <x v="0"/>
    <x v="1"/>
    <x v="266"/>
    <x v="1"/>
    <x v="1"/>
  </r>
  <r>
    <x v="0"/>
    <x v="1"/>
    <x v="120"/>
    <x v="1"/>
    <x v="1"/>
  </r>
  <r>
    <x v="0"/>
    <x v="1"/>
    <x v="121"/>
    <x v="1"/>
    <x v="1"/>
  </r>
  <r>
    <x v="0"/>
    <x v="1"/>
    <x v="122"/>
    <x v="1"/>
    <x v="1"/>
  </r>
  <r>
    <x v="0"/>
    <x v="1"/>
    <x v="123"/>
    <x v="1"/>
    <x v="1"/>
  </r>
  <r>
    <x v="0"/>
    <x v="1"/>
    <x v="124"/>
    <x v="1"/>
    <x v="1"/>
  </r>
  <r>
    <x v="0"/>
    <x v="1"/>
    <x v="125"/>
    <x v="1"/>
    <x v="1"/>
  </r>
  <r>
    <x v="0"/>
    <x v="1"/>
    <x v="218"/>
    <x v="1"/>
    <x v="1"/>
  </r>
  <r>
    <x v="0"/>
    <x v="1"/>
    <x v="126"/>
    <x v="1"/>
    <x v="1"/>
  </r>
  <r>
    <x v="0"/>
    <x v="1"/>
    <x v="127"/>
    <x v="1"/>
    <x v="1"/>
  </r>
  <r>
    <x v="0"/>
    <x v="1"/>
    <x v="219"/>
    <x v="1"/>
    <x v="1"/>
  </r>
  <r>
    <x v="0"/>
    <x v="1"/>
    <x v="128"/>
    <x v="1"/>
    <x v="1"/>
  </r>
  <r>
    <x v="0"/>
    <x v="1"/>
    <x v="129"/>
    <x v="1"/>
    <x v="1"/>
  </r>
  <r>
    <x v="0"/>
    <x v="1"/>
    <x v="130"/>
    <x v="1"/>
    <x v="1"/>
  </r>
  <r>
    <x v="0"/>
    <x v="1"/>
    <x v="131"/>
    <x v="1"/>
    <x v="1"/>
  </r>
  <r>
    <x v="0"/>
    <x v="1"/>
    <x v="132"/>
    <x v="1"/>
    <x v="1"/>
  </r>
  <r>
    <x v="0"/>
    <x v="1"/>
    <x v="133"/>
    <x v="1"/>
    <x v="1"/>
  </r>
  <r>
    <x v="0"/>
    <x v="1"/>
    <x v="134"/>
    <x v="1"/>
    <x v="1"/>
  </r>
  <r>
    <x v="0"/>
    <x v="1"/>
    <x v="135"/>
    <x v="1"/>
    <x v="1"/>
  </r>
  <r>
    <x v="0"/>
    <x v="1"/>
    <x v="136"/>
    <x v="1"/>
    <x v="1"/>
  </r>
  <r>
    <x v="0"/>
    <x v="1"/>
    <x v="137"/>
    <x v="1"/>
    <x v="1"/>
  </r>
  <r>
    <x v="0"/>
    <x v="1"/>
    <x v="138"/>
    <x v="1"/>
    <x v="1"/>
  </r>
  <r>
    <x v="0"/>
    <x v="1"/>
    <x v="267"/>
    <x v="1"/>
    <x v="1"/>
  </r>
  <r>
    <x v="0"/>
    <x v="1"/>
    <x v="139"/>
    <x v="1"/>
    <x v="1"/>
  </r>
  <r>
    <x v="0"/>
    <x v="1"/>
    <x v="140"/>
    <x v="1"/>
    <x v="1"/>
  </r>
  <r>
    <x v="0"/>
    <x v="1"/>
    <x v="141"/>
    <x v="1"/>
    <x v="1"/>
  </r>
  <r>
    <x v="0"/>
    <x v="1"/>
    <x v="142"/>
    <x v="1"/>
    <x v="1"/>
  </r>
  <r>
    <x v="0"/>
    <x v="1"/>
    <x v="143"/>
    <x v="1"/>
    <x v="1"/>
  </r>
  <r>
    <x v="0"/>
    <x v="1"/>
    <x v="144"/>
    <x v="1"/>
    <x v="1"/>
  </r>
  <r>
    <x v="0"/>
    <x v="1"/>
    <x v="220"/>
    <x v="1"/>
    <x v="1"/>
  </r>
  <r>
    <x v="0"/>
    <x v="1"/>
    <x v="221"/>
    <x v="1"/>
    <x v="1"/>
  </r>
  <r>
    <x v="0"/>
    <x v="1"/>
    <x v="145"/>
    <x v="1"/>
    <x v="1"/>
  </r>
  <r>
    <x v="0"/>
    <x v="1"/>
    <x v="146"/>
    <x v="1"/>
    <x v="1"/>
  </r>
  <r>
    <x v="0"/>
    <x v="1"/>
    <x v="147"/>
    <x v="1"/>
    <x v="1"/>
  </r>
  <r>
    <x v="0"/>
    <x v="1"/>
    <x v="268"/>
    <x v="1"/>
    <x v="1"/>
  </r>
  <r>
    <x v="0"/>
    <x v="1"/>
    <x v="148"/>
    <x v="1"/>
    <x v="1"/>
  </r>
  <r>
    <x v="0"/>
    <x v="1"/>
    <x v="149"/>
    <x v="1"/>
    <x v="1"/>
  </r>
  <r>
    <x v="0"/>
    <x v="1"/>
    <x v="150"/>
    <x v="1"/>
    <x v="1"/>
  </r>
  <r>
    <x v="0"/>
    <x v="1"/>
    <x v="151"/>
    <x v="1"/>
    <x v="1"/>
  </r>
  <r>
    <x v="0"/>
    <x v="1"/>
    <x v="152"/>
    <x v="1"/>
    <x v="1"/>
  </r>
  <r>
    <x v="0"/>
    <x v="1"/>
    <x v="153"/>
    <x v="1"/>
    <x v="1"/>
  </r>
  <r>
    <x v="0"/>
    <x v="1"/>
    <x v="154"/>
    <x v="1"/>
    <x v="1"/>
  </r>
  <r>
    <x v="0"/>
    <x v="1"/>
    <x v="269"/>
    <x v="1"/>
    <x v="1"/>
  </r>
  <r>
    <x v="0"/>
    <x v="1"/>
    <x v="155"/>
    <x v="1"/>
    <x v="1"/>
  </r>
  <r>
    <x v="0"/>
    <x v="1"/>
    <x v="156"/>
    <x v="1"/>
    <x v="1"/>
  </r>
  <r>
    <x v="0"/>
    <x v="1"/>
    <x v="270"/>
    <x v="1"/>
    <x v="1"/>
  </r>
  <r>
    <x v="0"/>
    <x v="1"/>
    <x v="157"/>
    <x v="1"/>
    <x v="1"/>
  </r>
  <r>
    <x v="0"/>
    <x v="1"/>
    <x v="158"/>
    <x v="1"/>
    <x v="1"/>
  </r>
  <r>
    <x v="0"/>
    <x v="1"/>
    <x v="159"/>
    <x v="1"/>
    <x v="1"/>
  </r>
  <r>
    <x v="0"/>
    <x v="1"/>
    <x v="160"/>
    <x v="1"/>
    <x v="1"/>
  </r>
  <r>
    <x v="0"/>
    <x v="1"/>
    <x v="222"/>
    <x v="1"/>
    <x v="1"/>
  </r>
  <r>
    <x v="0"/>
    <x v="1"/>
    <x v="271"/>
    <x v="1"/>
    <x v="1"/>
  </r>
  <r>
    <x v="0"/>
    <x v="1"/>
    <x v="161"/>
    <x v="1"/>
    <x v="1"/>
  </r>
  <r>
    <x v="0"/>
    <x v="1"/>
    <x v="162"/>
    <x v="1"/>
    <x v="1"/>
  </r>
  <r>
    <x v="0"/>
    <x v="1"/>
    <x v="163"/>
    <x v="1"/>
    <x v="1"/>
  </r>
  <r>
    <x v="0"/>
    <x v="1"/>
    <x v="165"/>
    <x v="1"/>
    <x v="1"/>
  </r>
  <r>
    <x v="0"/>
    <x v="1"/>
    <x v="166"/>
    <x v="1"/>
    <x v="1"/>
  </r>
  <r>
    <x v="0"/>
    <x v="1"/>
    <x v="167"/>
    <x v="1"/>
    <x v="1"/>
  </r>
  <r>
    <x v="0"/>
    <x v="1"/>
    <x v="168"/>
    <x v="1"/>
    <x v="1"/>
  </r>
  <r>
    <x v="0"/>
    <x v="1"/>
    <x v="169"/>
    <x v="1"/>
    <x v="1"/>
  </r>
  <r>
    <x v="0"/>
    <x v="1"/>
    <x v="170"/>
    <x v="1"/>
    <x v="1"/>
  </r>
  <r>
    <x v="0"/>
    <x v="1"/>
    <x v="171"/>
    <x v="1"/>
    <x v="1"/>
  </r>
  <r>
    <x v="0"/>
    <x v="1"/>
    <x v="172"/>
    <x v="1"/>
    <x v="1"/>
  </r>
  <r>
    <x v="0"/>
    <x v="1"/>
    <x v="173"/>
    <x v="1"/>
    <x v="1"/>
  </r>
  <r>
    <x v="0"/>
    <x v="1"/>
    <x v="174"/>
    <x v="1"/>
    <x v="1"/>
  </r>
  <r>
    <x v="0"/>
    <x v="1"/>
    <x v="175"/>
    <x v="1"/>
    <x v="1"/>
  </r>
  <r>
    <x v="0"/>
    <x v="1"/>
    <x v="176"/>
    <x v="1"/>
    <x v="1"/>
  </r>
  <r>
    <x v="0"/>
    <x v="1"/>
    <x v="272"/>
    <x v="1"/>
    <x v="1"/>
  </r>
  <r>
    <x v="0"/>
    <x v="1"/>
    <x v="177"/>
    <x v="1"/>
    <x v="1"/>
  </r>
  <r>
    <x v="0"/>
    <x v="1"/>
    <x v="178"/>
    <x v="1"/>
    <x v="1"/>
  </r>
  <r>
    <x v="0"/>
    <x v="1"/>
    <x v="179"/>
    <x v="1"/>
    <x v="1"/>
  </r>
  <r>
    <x v="0"/>
    <x v="1"/>
    <x v="180"/>
    <x v="1"/>
    <x v="1"/>
  </r>
  <r>
    <x v="0"/>
    <x v="1"/>
    <x v="273"/>
    <x v="1"/>
    <x v="1"/>
  </r>
  <r>
    <x v="0"/>
    <x v="1"/>
    <x v="181"/>
    <x v="1"/>
    <x v="1"/>
  </r>
  <r>
    <x v="0"/>
    <x v="1"/>
    <x v="182"/>
    <x v="1"/>
    <x v="1"/>
  </r>
  <r>
    <x v="0"/>
    <x v="1"/>
    <x v="183"/>
    <x v="1"/>
    <x v="1"/>
  </r>
  <r>
    <x v="0"/>
    <x v="1"/>
    <x v="184"/>
    <x v="1"/>
    <x v="1"/>
  </r>
  <r>
    <x v="0"/>
    <x v="1"/>
    <x v="185"/>
    <x v="1"/>
    <x v="1"/>
  </r>
  <r>
    <x v="0"/>
    <x v="1"/>
    <x v="274"/>
    <x v="1"/>
    <x v="1"/>
  </r>
  <r>
    <x v="0"/>
    <x v="1"/>
    <x v="186"/>
    <x v="1"/>
    <x v="1"/>
  </r>
  <r>
    <x v="0"/>
    <x v="1"/>
    <x v="187"/>
    <x v="1"/>
    <x v="1"/>
  </r>
  <r>
    <x v="0"/>
    <x v="1"/>
    <x v="188"/>
    <x v="1"/>
    <x v="1"/>
  </r>
  <r>
    <x v="0"/>
    <x v="1"/>
    <x v="189"/>
    <x v="1"/>
    <x v="1"/>
  </r>
  <r>
    <x v="0"/>
    <x v="1"/>
    <x v="190"/>
    <x v="1"/>
    <x v="1"/>
  </r>
  <r>
    <x v="0"/>
    <x v="1"/>
    <x v="191"/>
    <x v="1"/>
    <x v="1"/>
  </r>
  <r>
    <x v="0"/>
    <x v="1"/>
    <x v="192"/>
    <x v="1"/>
    <x v="1"/>
  </r>
  <r>
    <x v="0"/>
    <x v="1"/>
    <x v="275"/>
    <x v="1"/>
    <x v="1"/>
  </r>
  <r>
    <x v="0"/>
    <x v="1"/>
    <x v="193"/>
    <x v="1"/>
    <x v="1"/>
  </r>
  <r>
    <x v="0"/>
    <x v="1"/>
    <x v="194"/>
    <x v="1"/>
    <x v="1"/>
  </r>
  <r>
    <x v="0"/>
    <x v="2"/>
    <x v="223"/>
    <x v="1"/>
    <x v="0"/>
  </r>
  <r>
    <x v="0"/>
    <x v="2"/>
    <x v="224"/>
    <x v="1"/>
    <x v="1"/>
  </r>
  <r>
    <x v="0"/>
    <x v="2"/>
    <x v="225"/>
    <x v="1"/>
    <x v="1"/>
  </r>
  <r>
    <x v="0"/>
    <x v="2"/>
    <x v="226"/>
    <x v="1"/>
    <x v="1"/>
  </r>
  <r>
    <x v="0"/>
    <x v="2"/>
    <x v="227"/>
    <x v="1"/>
    <x v="1"/>
  </r>
  <r>
    <x v="0"/>
    <x v="2"/>
    <x v="228"/>
    <x v="1"/>
    <x v="1"/>
  </r>
  <r>
    <x v="0"/>
    <x v="2"/>
    <x v="229"/>
    <x v="1"/>
    <x v="1"/>
  </r>
  <r>
    <x v="0"/>
    <x v="2"/>
    <x v="230"/>
    <x v="1"/>
    <x v="1"/>
  </r>
  <r>
    <x v="0"/>
    <x v="2"/>
    <x v="231"/>
    <x v="1"/>
    <x v="1"/>
  </r>
  <r>
    <x v="0"/>
    <x v="2"/>
    <x v="232"/>
    <x v="1"/>
    <x v="1"/>
  </r>
  <r>
    <x v="0"/>
    <x v="2"/>
    <x v="233"/>
    <x v="1"/>
    <x v="1"/>
  </r>
  <r>
    <x v="0"/>
    <x v="2"/>
    <x v="234"/>
    <x v="1"/>
    <x v="1"/>
  </r>
  <r>
    <x v="0"/>
    <x v="2"/>
    <x v="235"/>
    <x v="1"/>
    <x v="1"/>
  </r>
  <r>
    <x v="0"/>
    <x v="2"/>
    <x v="236"/>
    <x v="1"/>
    <x v="1"/>
  </r>
  <r>
    <x v="0"/>
    <x v="2"/>
    <x v="237"/>
    <x v="1"/>
    <x v="1"/>
  </r>
  <r>
    <x v="0"/>
    <x v="2"/>
    <x v="238"/>
    <x v="1"/>
    <x v="1"/>
  </r>
  <r>
    <x v="0"/>
    <x v="2"/>
    <x v="239"/>
    <x v="1"/>
    <x v="1"/>
  </r>
  <r>
    <x v="0"/>
    <x v="2"/>
    <x v="240"/>
    <x v="1"/>
    <x v="1"/>
  </r>
  <r>
    <x v="0"/>
    <x v="2"/>
    <x v="241"/>
    <x v="1"/>
    <x v="1"/>
  </r>
  <r>
    <x v="0"/>
    <x v="2"/>
    <x v="242"/>
    <x v="1"/>
    <x v="1"/>
  </r>
  <r>
    <x v="0"/>
    <x v="2"/>
    <x v="243"/>
    <x v="1"/>
    <x v="1"/>
  </r>
  <r>
    <x v="0"/>
    <x v="2"/>
    <x v="244"/>
    <x v="1"/>
    <x v="1"/>
  </r>
  <r>
    <x v="0"/>
    <x v="2"/>
    <x v="245"/>
    <x v="1"/>
    <x v="1"/>
  </r>
  <r>
    <x v="0"/>
    <x v="2"/>
    <x v="246"/>
    <x v="1"/>
    <x v="1"/>
  </r>
  <r>
    <x v="0"/>
    <x v="2"/>
    <x v="247"/>
    <x v="1"/>
    <x v="1"/>
  </r>
  <r>
    <x v="0"/>
    <x v="2"/>
    <x v="248"/>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x v="0"/>
    <s v="IEC_STD_V10"/>
    <s v="IEC_STD_V10"/>
    <m/>
    <m/>
    <m/>
    <s v="IEC_STD_V10"/>
    <m/>
    <s v="Categories"/>
    <s v="IECP2-BPM-DataStandard-v1.0.xlsx"/>
    <n v="2"/>
    <x v="0"/>
    <x v="0"/>
    <x v="0"/>
    <x v="0"/>
    <x v="0"/>
    <x v="0"/>
    <x v="0"/>
    <x v="0"/>
  </r>
  <r>
    <x v="0"/>
    <s v="Process Standard"/>
    <s v="Process Standard"/>
    <m/>
    <m/>
    <m/>
    <m/>
    <s v="IEC_STD_V10"/>
    <s v="Categories"/>
    <s v="IECP2-BPM-DataStandard-v1.0.xlsx"/>
    <n v="3"/>
    <x v="0"/>
    <x v="1"/>
    <x v="0"/>
    <x v="1"/>
    <x v="1"/>
    <x v="0"/>
    <x v="0"/>
    <x v="1"/>
  </r>
  <r>
    <x v="0"/>
    <s v="Regulation"/>
    <s v="Regulation"/>
    <m/>
    <m/>
    <m/>
    <m/>
    <s v="IEC_STD_V10"/>
    <s v="Categories"/>
    <s v="IECP2-BPM-DataStandard-v1.0.xlsx"/>
    <n v="4"/>
    <x v="0"/>
    <x v="2"/>
    <x v="0"/>
    <x v="1"/>
    <x v="1"/>
    <x v="0"/>
    <x v="0"/>
    <x v="2"/>
  </r>
  <r>
    <x v="0"/>
    <s v="GDPR"/>
    <s v="GDPR"/>
    <s v="Regulation"/>
    <m/>
    <m/>
    <m/>
    <s v="IEC_STD_V10 &gt;&gt; Regulation"/>
    <s v="Categories"/>
    <s v="IECP2-BPM-DataStandard-v1.0.xlsx"/>
    <n v="5"/>
    <x v="0"/>
    <x v="3"/>
    <x v="0"/>
    <x v="2"/>
    <x v="1"/>
    <x v="0"/>
    <x v="0"/>
    <x v="3"/>
  </r>
  <r>
    <x v="0"/>
    <s v="IFRS"/>
    <s v="IFRS"/>
    <s v="Regulation"/>
    <m/>
    <m/>
    <m/>
    <s v="IEC_STD_V10 &gt;&gt; Regulation"/>
    <s v="Categories"/>
    <s v="IECP2-BPM-DataStandard-v1.0.xlsx"/>
    <n v="6"/>
    <x v="0"/>
    <x v="4"/>
    <x v="0"/>
    <x v="2"/>
    <x v="1"/>
    <x v="0"/>
    <x v="0"/>
    <x v="4"/>
  </r>
  <r>
    <x v="0"/>
    <s v="存貨之會計處理準則"/>
    <s v="存貨之會計處理準則"/>
    <s v="IFRS"/>
    <m/>
    <m/>
    <m/>
    <s v="IEC_STD_V10 &gt;&gt; Regulation &gt;&gt; IFRS"/>
    <s v="Categories"/>
    <s v="IECP2-BPM-DataStandard-v1.0.xlsx"/>
    <n v="7"/>
    <x v="0"/>
    <x v="5"/>
    <x v="0"/>
    <x v="3"/>
    <x v="1"/>
    <x v="0"/>
    <x v="0"/>
    <x v="5"/>
  </r>
  <r>
    <x v="0"/>
    <s v="Common"/>
    <s v="Common"/>
    <m/>
    <m/>
    <m/>
    <m/>
    <s v="IEC_STD_V10"/>
    <s v="Categories"/>
    <s v="IECP2-BPM-DataStandard-v1.0.xlsx"/>
    <n v="8"/>
    <x v="0"/>
    <x v="6"/>
    <x v="0"/>
    <x v="1"/>
    <x v="1"/>
    <x v="0"/>
    <x v="0"/>
    <x v="6"/>
  </r>
  <r>
    <x v="0"/>
    <s v="AutoMetaData"/>
    <s v="AutoMetaData"/>
    <s v="Common"/>
    <m/>
    <m/>
    <m/>
    <s v="IEC_STD_V10 &gt;&gt; Common"/>
    <s v="Categories"/>
    <s v="IECP2-BPM-DataStandard-v1.0.xlsx"/>
    <n v="9"/>
    <x v="0"/>
    <x v="7"/>
    <x v="0"/>
    <x v="4"/>
    <x v="1"/>
    <x v="0"/>
    <x v="0"/>
    <x v="7"/>
  </r>
  <r>
    <x v="0"/>
    <s v="Sensitivity"/>
    <s v="Sensitivity"/>
    <s v="Common"/>
    <m/>
    <m/>
    <m/>
    <s v="IEC_STD_V10 &gt;&gt; Common"/>
    <s v="Categories"/>
    <s v="IECP2-BPM-DataStandard-v1.0.xlsx"/>
    <n v="10"/>
    <x v="0"/>
    <x v="8"/>
    <x v="0"/>
    <x v="4"/>
    <x v="1"/>
    <x v="0"/>
    <x v="0"/>
    <x v="8"/>
  </r>
  <r>
    <x v="0"/>
    <s v="RefData"/>
    <s v="RefData"/>
    <s v="Common"/>
    <m/>
    <m/>
    <m/>
    <s v="IEC_STD_V10 &gt;&gt; Common"/>
    <s v="Categories"/>
    <s v="IECP2-BPM-DataStandard-v1.0.xlsx"/>
    <n v="11"/>
    <x v="0"/>
    <x v="9"/>
    <x v="0"/>
    <x v="4"/>
    <x v="1"/>
    <x v="0"/>
    <x v="0"/>
    <x v="9"/>
  </r>
  <r>
    <x v="0"/>
    <s v="TermType"/>
    <s v="TermType"/>
    <s v="Common"/>
    <m/>
    <m/>
    <m/>
    <s v="IEC_STD_V10 &gt;&gt; Common"/>
    <s v="Categories"/>
    <s v="IECP2-BPM-DataStandard-v1.0.xlsx"/>
    <n v="12"/>
    <x v="0"/>
    <x v="10"/>
    <x v="0"/>
    <x v="4"/>
    <x v="1"/>
    <x v="0"/>
    <x v="0"/>
    <x v="10"/>
  </r>
  <r>
    <x v="0"/>
    <s v="Data Standard"/>
    <s v="Data Standard"/>
    <m/>
    <m/>
    <m/>
    <m/>
    <s v="IEC_STD_V10"/>
    <s v="Categories"/>
    <s v="IECP2-BPM-DataStandard-v1.0.xlsx"/>
    <n v="13"/>
    <x v="0"/>
    <x v="11"/>
    <x v="0"/>
    <x v="1"/>
    <x v="1"/>
    <x v="0"/>
    <x v="0"/>
    <x v="11"/>
  </r>
  <r>
    <x v="0"/>
    <s v="INV"/>
    <s v="INV"/>
    <s v="Data Standard"/>
    <m/>
    <m/>
    <m/>
    <s v="IEC_STD_V10 &gt;&gt; Data Standard"/>
    <s v="Categories"/>
    <s v="IECP2-BPM-DataStandard-v1.0.xlsx"/>
    <n v="14"/>
    <x v="0"/>
    <x v="12"/>
    <x v="0"/>
    <x v="5"/>
    <x v="1"/>
    <x v="0"/>
    <x v="0"/>
    <x v="12"/>
  </r>
  <r>
    <x v="0"/>
    <s v="PRO"/>
    <s v="PRO"/>
    <s v="Data Standard"/>
    <m/>
    <m/>
    <m/>
    <s v="IEC_STD_V10 &gt;&gt; Data Standard"/>
    <s v="Categories"/>
    <s v="IECP2-BPM-DataStandard-v1.0.xlsx"/>
    <n v="15"/>
    <x v="0"/>
    <x v="13"/>
    <x v="0"/>
    <x v="5"/>
    <x v="1"/>
    <x v="0"/>
    <x v="0"/>
    <x v="13"/>
  </r>
  <r>
    <x v="0"/>
    <s v="PLN"/>
    <s v="PLN"/>
    <s v="Data Standard"/>
    <m/>
    <m/>
    <m/>
    <s v="IEC_STD_V10 &gt;&gt; Data Standard"/>
    <s v="Categories"/>
    <s v="IECP2-BPM-DataStandard-v1.0.xlsx"/>
    <n v="15"/>
    <x v="0"/>
    <x v="14"/>
    <x v="0"/>
    <x v="5"/>
    <x v="1"/>
    <x v="0"/>
    <x v="0"/>
    <x v="13"/>
  </r>
  <r>
    <x v="0"/>
    <s v="RND"/>
    <s v="RND"/>
    <s v="Data Standard"/>
    <m/>
    <m/>
    <m/>
    <s v="IEC_STD_V10 &gt;&gt; Data Standard"/>
    <s v="Categories"/>
    <s v="IECP2-BPM-DataStandard-v1.0.xlsx"/>
    <n v="16"/>
    <x v="0"/>
    <x v="15"/>
    <x v="0"/>
    <x v="5"/>
    <x v="1"/>
    <x v="0"/>
    <x v="0"/>
    <x v="14"/>
  </r>
  <r>
    <x v="0"/>
    <s v="MFG"/>
    <s v="MFG"/>
    <s v="Data Standard"/>
    <m/>
    <m/>
    <m/>
    <s v="IEC_STD_V10 &gt;&gt; Data Standard"/>
    <s v="Categories"/>
    <s v="IECP2-BPM-DataStandard-v1.0.xlsx"/>
    <n v="17"/>
    <x v="0"/>
    <x v="16"/>
    <x v="0"/>
    <x v="5"/>
    <x v="1"/>
    <x v="0"/>
    <x v="0"/>
    <x v="15"/>
  </r>
  <r>
    <x v="0"/>
    <s v="SCM"/>
    <s v="SCM"/>
    <s v="Data Standard"/>
    <m/>
    <m/>
    <m/>
    <s v="IEC_STD_V10 &gt;&gt; Data Standard"/>
    <s v="Categories"/>
    <s v="IECP2-BPM-DataStandard-v1.0.xlsx"/>
    <n v="18"/>
    <x v="0"/>
    <x v="17"/>
    <x v="0"/>
    <x v="5"/>
    <x v="1"/>
    <x v="0"/>
    <x v="0"/>
    <x v="16"/>
  </r>
  <r>
    <x v="0"/>
    <s v="BPM"/>
    <s v="BPM"/>
    <s v="Data Standard"/>
    <m/>
    <m/>
    <m/>
    <s v="IEC_STD_V10 &gt;&gt; Data Standard"/>
    <s v="Categories"/>
    <s v="IECP2-BPM-DataStandard-v1.0.xlsx"/>
    <n v="19"/>
    <x v="0"/>
    <x v="18"/>
    <x v="0"/>
    <x v="5"/>
    <x v="1"/>
    <x v="0"/>
    <x v="0"/>
    <x v="17"/>
  </r>
  <r>
    <x v="0"/>
    <s v="FIN"/>
    <s v="FIN"/>
    <s v="Data Standard"/>
    <m/>
    <m/>
    <m/>
    <s v="IEC_STD_V10 &gt;&gt; Data Standard"/>
    <s v="Categories"/>
    <s v="IECP2-BPM-DataStandard-v1.0.xlsx"/>
    <n v="19"/>
    <x v="0"/>
    <x v="19"/>
    <x v="0"/>
    <x v="5"/>
    <x v="1"/>
    <x v="0"/>
    <x v="0"/>
    <x v="17"/>
  </r>
  <r>
    <x v="0"/>
    <s v="STG"/>
    <s v="STG"/>
    <s v="Data Standard"/>
    <m/>
    <m/>
    <m/>
    <s v="IEC_STD_V10 &gt;&gt; Data Standard"/>
    <s v="Categories"/>
    <s v="IECP2-BPM-DataStandard-v1.0.xlsx"/>
    <n v="20"/>
    <x v="0"/>
    <x v="20"/>
    <x v="0"/>
    <x v="5"/>
    <x v="1"/>
    <x v="0"/>
    <x v="0"/>
    <x v="18"/>
  </r>
  <r>
    <x v="0"/>
    <s v="SVC"/>
    <s v="SVC"/>
    <s v="Data Standard"/>
    <m/>
    <m/>
    <m/>
    <s v="IEC_STD_V10 &gt;&gt; Data Standard"/>
    <s v="Categories"/>
    <s v="IECP2-BPM-DataStandard-v1.0.xlsx"/>
    <n v="20"/>
    <x v="0"/>
    <x v="21"/>
    <x v="0"/>
    <x v="5"/>
    <x v="1"/>
    <x v="0"/>
    <x v="0"/>
    <x v="18"/>
  </r>
  <r>
    <x v="0"/>
    <s v="QAM"/>
    <s v="QAＭ"/>
    <s v="Data Standard"/>
    <m/>
    <m/>
    <m/>
    <s v="IEC_STD_V10 &gt;&gt; Data Standard"/>
    <s v="Categories"/>
    <s v="IECP2-BPM-DataStandard-v1.0.xlsx"/>
    <n v="20"/>
    <x v="0"/>
    <x v="21"/>
    <x v="0"/>
    <x v="5"/>
    <x v="1"/>
    <x v="0"/>
    <x v="0"/>
    <x v="18"/>
  </r>
  <r>
    <x v="0"/>
    <s v="HRM"/>
    <s v="HRM"/>
    <s v="Data Standard"/>
    <m/>
    <m/>
    <m/>
    <s v="IEC_STD_V10 &gt;&gt; Data Standard"/>
    <s v="Categories"/>
    <s v="IECP2-BPM-DataStandard-v1.0.xlsx"/>
    <n v="20"/>
    <x v="0"/>
    <x v="22"/>
    <x v="0"/>
    <x v="5"/>
    <x v="1"/>
    <x v="0"/>
    <x v="0"/>
    <x v="18"/>
  </r>
  <r>
    <x v="0"/>
    <s v="CUS"/>
    <s v="CUS"/>
    <s v="Data Standard"/>
    <m/>
    <m/>
    <m/>
    <s v="IEC_STD_V10 &gt;&gt; Data Standard"/>
    <s v="Categories"/>
    <s v="IECP2-BPM-DataStandard-v1.0.xlsx"/>
    <n v="21"/>
    <x v="0"/>
    <x v="23"/>
    <x v="0"/>
    <x v="5"/>
    <x v="1"/>
    <x v="0"/>
    <x v="0"/>
    <x v="19"/>
  </r>
  <r>
    <x v="0"/>
    <s v="CMN"/>
    <s v="CMN"/>
    <s v="Data Standard"/>
    <m/>
    <m/>
    <m/>
    <s v="IEC_STD_V10 &gt;&gt; Data Standard"/>
    <s v="Categories"/>
    <s v="IECP2-BPM-DataStandard-v1.0.xlsx"/>
    <n v="22"/>
    <x v="0"/>
    <x v="24"/>
    <x v="0"/>
    <x v="5"/>
    <x v="1"/>
    <x v="0"/>
    <x v="0"/>
    <x v="20"/>
  </r>
  <r>
    <x v="0"/>
    <s v="Analytics "/>
    <s v="Analytics "/>
    <m/>
    <m/>
    <m/>
    <m/>
    <s v="IEC_STD_V10"/>
    <s v="Categories"/>
    <s v="IECP2-BPM-DataStandard-v1.0.xlsx"/>
    <n v="23"/>
    <x v="0"/>
    <x v="25"/>
    <x v="0"/>
    <x v="1"/>
    <x v="1"/>
    <x v="0"/>
    <x v="0"/>
    <x v="21"/>
  </r>
  <r>
    <x v="0"/>
    <s v="Dashboard"/>
    <s v="Dashboard"/>
    <s v="Analytics "/>
    <m/>
    <m/>
    <m/>
    <s v="IEC_STD_V10 &gt;&gt; Analytics "/>
    <s v="Categories"/>
    <s v="IECP2-BPM-DataStandard-v1.0.xlsx"/>
    <n v="24"/>
    <x v="0"/>
    <x v="26"/>
    <x v="0"/>
    <x v="6"/>
    <x v="1"/>
    <x v="0"/>
    <x v="0"/>
    <x v="22"/>
  </r>
  <r>
    <x v="0"/>
    <s v="1：事業發展"/>
    <s v="1：事業發展"/>
    <s v="Dashboard"/>
    <m/>
    <m/>
    <m/>
    <s v="IEC_STD_V10 &gt;&gt; Analytics  &gt;&gt; Dashboard"/>
    <s v="Categories"/>
    <s v="IECP2-BPM-DataStandard-v1.0.xlsx"/>
    <n v="25"/>
    <x v="0"/>
    <x v="27"/>
    <x v="0"/>
    <x v="7"/>
    <x v="1"/>
    <x v="0"/>
    <x v="0"/>
    <x v="23"/>
  </r>
  <r>
    <x v="0"/>
    <s v="1.1：新事業發展"/>
    <s v="1.1：新事業發展"/>
    <s v="1：事業發展"/>
    <m/>
    <m/>
    <m/>
    <s v="IEC_STD_V10 &gt;&gt; Analytics  &gt;&gt; Dashboard &gt;&gt; 1：事業發展"/>
    <s v="Categories"/>
    <s v="IECP2-BPM-DataStandard-v1.0.xlsx"/>
    <n v="26"/>
    <x v="0"/>
    <x v="28"/>
    <x v="0"/>
    <x v="8"/>
    <x v="1"/>
    <x v="0"/>
    <x v="0"/>
    <x v="24"/>
  </r>
  <r>
    <x v="0"/>
    <s v="1.1.1：新事業營收現況"/>
    <s v="1.1.1：新事業營收現況"/>
    <s v="1.1：新事業發展"/>
    <m/>
    <m/>
    <m/>
    <s v="IEC_STD_V10 &gt;&gt; Analytics  &gt;&gt; Dashboard &gt;&gt; 1：事業發展 &gt;&gt; 1.1：新事業發展"/>
    <s v="Categories"/>
    <s v="IECP2-BPM-DataStandard-v1.0.xlsx"/>
    <n v="27"/>
    <x v="0"/>
    <x v="29"/>
    <x v="0"/>
    <x v="9"/>
    <x v="1"/>
    <x v="0"/>
    <x v="0"/>
    <x v="25"/>
  </r>
  <r>
    <x v="0"/>
    <s v="1.1.2：新事業發展進程"/>
    <s v="1.1.2：新事業發展進程"/>
    <s v="1.1：新事業發展"/>
    <m/>
    <m/>
    <m/>
    <s v="IEC_STD_V10 &gt;&gt; Analytics  &gt;&gt; Dashboard &gt;&gt; 1：事業發展 &gt;&gt; 1.1：新事業發展"/>
    <s v="Categories"/>
    <s v="IECP2-BPM-DataStandard-v1.0.xlsx"/>
    <n v="28"/>
    <x v="0"/>
    <x v="30"/>
    <x v="0"/>
    <x v="9"/>
    <x v="1"/>
    <x v="0"/>
    <x v="0"/>
    <x v="26"/>
  </r>
  <r>
    <x v="0"/>
    <s v="1.2：投資併購"/>
    <s v="1.2：投資併購"/>
    <s v="1：事業發展"/>
    <m/>
    <m/>
    <m/>
    <s v="IEC_STD_V10 &gt;&gt; Analytics  &gt;&gt; Dashboard &gt;&gt; 1：事業發展"/>
    <s v="Categories"/>
    <s v="IECP2-BPM-DataStandard-v1.0.xlsx"/>
    <n v="29"/>
    <x v="0"/>
    <x v="31"/>
    <x v="0"/>
    <x v="8"/>
    <x v="1"/>
    <x v="0"/>
    <x v="0"/>
    <x v="27"/>
  </r>
  <r>
    <x v="0"/>
    <s v="1.2.1：投資併購預算與獲利達成狀況"/>
    <s v="1.2.1：投資併購預算與獲利達成狀況"/>
    <s v="1.2：投資併購"/>
    <m/>
    <m/>
    <m/>
    <s v="IEC_STD_V10 &gt;&gt; Analytics  &gt;&gt; Dashboard &gt;&gt; 1：事業發展 &gt;&gt; 1.2：投資併購"/>
    <s v="Categories"/>
    <s v="IECP2-BPM-DataStandard-v1.0.xlsx"/>
    <n v="30"/>
    <x v="0"/>
    <x v="32"/>
    <x v="0"/>
    <x v="10"/>
    <x v="1"/>
    <x v="0"/>
    <x v="0"/>
    <x v="28"/>
  </r>
  <r>
    <x v="0"/>
    <s v="1.2.2：投資併購各標的貢獻狀況&amp;投資組合ROI"/>
    <s v="1.2.2：投資併購各標的貢獻狀況&amp;投資組合ROI"/>
    <s v="1.2：投資併購"/>
    <m/>
    <m/>
    <m/>
    <s v="IEC_STD_V10 &gt;&gt; Analytics  &gt;&gt; Dashboard &gt;&gt; 1：事業發展 &gt;&gt; 1.2：投資併購"/>
    <s v="Categories"/>
    <s v="IECP2-BPM-DataStandard-v1.0.xlsx"/>
    <n v="31"/>
    <x v="0"/>
    <x v="33"/>
    <x v="0"/>
    <x v="10"/>
    <x v="1"/>
    <x v="0"/>
    <x v="0"/>
    <x v="29"/>
  </r>
  <r>
    <x v="0"/>
    <s v="2：客戶關係管理"/>
    <s v="2：客戶關係管理"/>
    <s v="Dashboard"/>
    <m/>
    <m/>
    <m/>
    <s v="IEC_STD_V10 &gt;&gt; Analytics  &gt;&gt; Dashboard"/>
    <s v="Categories"/>
    <s v="IECP2-BPM-DataStandard-v1.0.xlsx"/>
    <n v="32"/>
    <x v="0"/>
    <x v="34"/>
    <x v="0"/>
    <x v="7"/>
    <x v="1"/>
    <x v="0"/>
    <x v="0"/>
    <x v="30"/>
  </r>
  <r>
    <x v="0"/>
    <s v="2.1：管理客戶"/>
    <s v="2.1：管理客戶"/>
    <s v="2：客戶關係管理"/>
    <m/>
    <m/>
    <m/>
    <s v="IEC_STD_V10 &gt;&gt; Analytics  &gt;&gt; Dashboard &gt;&gt; 2：客戶關係管理"/>
    <s v="Categories"/>
    <s v="IECP2-BPM-DataStandard-v1.0.xlsx"/>
    <n v="33"/>
    <x v="0"/>
    <x v="35"/>
    <x v="0"/>
    <x v="11"/>
    <x v="1"/>
    <x v="0"/>
    <x v="0"/>
    <x v="31"/>
  </r>
  <r>
    <x v="0"/>
    <s v="2.1.1：管理客戶增長–客戶營收及毛利分析"/>
    <s v="2.1.1：管理客戶增長–客戶營收及毛利分析"/>
    <s v="2.1：管理客戶"/>
    <m/>
    <m/>
    <m/>
    <s v="IEC_STD_V10 &gt;&gt; Analytics  &gt;&gt; Dashboard &gt;&gt; 2：客戶關係管理 &gt;&gt; 2.1：管理客戶"/>
    <s v="Categories"/>
    <s v="IECP2-BPM-DataStandard-v1.0.xlsx"/>
    <n v="34"/>
    <x v="0"/>
    <x v="36"/>
    <x v="0"/>
    <x v="12"/>
    <x v="1"/>
    <x v="0"/>
    <x v="0"/>
    <x v="32"/>
  </r>
  <r>
    <x v="0"/>
    <s v="2.1.2：管理客戶增長–新客戶/新產品專案獲取現況"/>
    <s v="2.1.2：管理客戶增長–新客戶/新產品專案獲取現況"/>
    <s v="2.1：管理客戶"/>
    <m/>
    <m/>
    <m/>
    <s v="IEC_STD_V10 &gt;&gt; Analytics  &gt;&gt; Dashboard &gt;&gt; 2：客戶關係管理 &gt;&gt; 2.1：管理客戶"/>
    <s v="Categories"/>
    <s v="IECP2-BPM-DataStandard-v1.0.xlsx"/>
    <n v="35"/>
    <x v="0"/>
    <x v="37"/>
    <x v="0"/>
    <x v="12"/>
    <x v="1"/>
    <x v="0"/>
    <x v="0"/>
    <x v="33"/>
  </r>
  <r>
    <x v="0"/>
    <s v="2.2：管理RFQ"/>
    <s v="2.2：管理RFQ"/>
    <s v="2：客戶關係管理"/>
    <m/>
    <m/>
    <m/>
    <s v="IEC_STD_V10 &gt;&gt; Analytics  &gt;&gt; Dashboard &gt;&gt; 2：客戶關係管理"/>
    <s v="Categories"/>
    <s v="IECP2-BPM-DataStandard-v1.0.xlsx"/>
    <n v="36"/>
    <x v="0"/>
    <x v="38"/>
    <x v="0"/>
    <x v="11"/>
    <x v="1"/>
    <x v="0"/>
    <x v="0"/>
    <x v="34"/>
  </r>
  <r>
    <x v="0"/>
    <s v="2.3：營收與獲利"/>
    <s v="2.3：營收與獲利"/>
    <s v="2：客戶關係管理"/>
    <m/>
    <m/>
    <m/>
    <s v="IEC_STD_V10 &gt;&gt; Analytics  &gt;&gt; Dashboard &gt;&gt; 2：客戶關係管理"/>
    <s v="Categories"/>
    <s v="IECP2-BPM-DataStandard-v1.0.xlsx"/>
    <n v="37"/>
    <x v="0"/>
    <x v="39"/>
    <x v="0"/>
    <x v="11"/>
    <x v="1"/>
    <x v="0"/>
    <x v="0"/>
    <x v="35"/>
  </r>
  <r>
    <x v="0"/>
    <s v="2.3.1：管理營收與獲利–營收與銷量達成狀況"/>
    <s v="2.3.1：管理營收與獲利–營收與銷量達成狀況"/>
    <s v="2.3：營收與獲利"/>
    <m/>
    <m/>
    <m/>
    <s v="IEC_STD_V10 &gt;&gt; Analytics  &gt;&gt; Dashboard &gt;&gt; 2：客戶關係管理 &gt;&gt; 2.3：營收與獲利"/>
    <s v="Categories"/>
    <s v="IECP2-BPM-DataStandard-v1.0.xlsx"/>
    <n v="38"/>
    <x v="0"/>
    <x v="40"/>
    <x v="0"/>
    <x v="13"/>
    <x v="1"/>
    <x v="0"/>
    <x v="0"/>
    <x v="36"/>
  </r>
  <r>
    <x v="0"/>
    <s v="2.3.2：管理營收與獲利–預估營收與銷量"/>
    <s v="2.3.2：管理營收與獲利–預估營收與銷量"/>
    <s v="2.3：營收與獲利"/>
    <m/>
    <m/>
    <m/>
    <s v="IEC_STD_V10 &gt;&gt; Analytics  &gt;&gt; Dashboard &gt;&gt; 2：客戶關係管理 &gt;&gt; 2.3：營收與獲利"/>
    <s v="Categories"/>
    <s v="IECP2-BPM-DataStandard-v1.0.xlsx"/>
    <n v="39"/>
    <x v="0"/>
    <x v="41"/>
    <x v="0"/>
    <x v="13"/>
    <x v="1"/>
    <x v="0"/>
    <x v="0"/>
    <x v="37"/>
  </r>
  <r>
    <x v="0"/>
    <s v="2.4：管理客戶滿意度"/>
    <s v="2.4：管理客戶滿意度"/>
    <s v="2：客戶關係管理"/>
    <m/>
    <m/>
    <m/>
    <s v="IEC_STD_V10 &gt;&gt; Analytics  &gt;&gt; Dashboard &gt;&gt; 2：客戶關係管理"/>
    <s v="Categories"/>
    <s v="IECP2-BPM-DataStandard-v1.0.xlsx"/>
    <n v="40"/>
    <x v="0"/>
    <x v="42"/>
    <x v="0"/>
    <x v="11"/>
    <x v="1"/>
    <x v="0"/>
    <x v="0"/>
    <x v="38"/>
  </r>
  <r>
    <x v="0"/>
    <s v="3：作業管理"/>
    <s v="3：作業管理"/>
    <s v="Dashboard"/>
    <m/>
    <m/>
    <m/>
    <s v="IEC_STD_V10 &gt;&gt; Analytics  &gt;&gt; Dashboard"/>
    <s v="Categories"/>
    <s v="IECP2-BPM-DataStandard-v1.0.xlsx"/>
    <n v="41"/>
    <x v="0"/>
    <x v="43"/>
    <x v="0"/>
    <x v="7"/>
    <x v="1"/>
    <x v="0"/>
    <x v="0"/>
    <x v="39"/>
  </r>
  <r>
    <x v="0"/>
    <s v="3.1：管理RD"/>
    <s v="3.1：管理RD"/>
    <s v="3：作業管理"/>
    <m/>
    <m/>
    <m/>
    <s v="IEC_STD_V10 &gt;&gt; Analytics  &gt;&gt; Dashboard &gt;&gt; 3：作業管理"/>
    <s v="Categories"/>
    <s v="IECP2-BPM-DataStandard-v1.0.xlsx"/>
    <n v="42"/>
    <x v="0"/>
    <x v="44"/>
    <x v="0"/>
    <x v="14"/>
    <x v="1"/>
    <x v="0"/>
    <x v="0"/>
    <x v="40"/>
  </r>
  <r>
    <x v="0"/>
    <s v="3.1.1：管理RD –新產品開發專案時程管理(TTM)"/>
    <s v="3.1.1：管理RD –新產品開發專案時程管理(TTM)"/>
    <s v="3.1：管理RD"/>
    <m/>
    <m/>
    <m/>
    <s v="IEC_STD_V10 &gt;&gt; Analytics  &gt;&gt; Dashboard &gt;&gt; 3：作業管理 &gt;&gt; 3.1：管理RD"/>
    <s v="Categories"/>
    <s v="IECP2-BPM-DataStandard-v1.0.xlsx"/>
    <n v="43"/>
    <x v="0"/>
    <x v="45"/>
    <x v="0"/>
    <x v="15"/>
    <x v="1"/>
    <x v="0"/>
    <x v="0"/>
    <x v="41"/>
  </r>
  <r>
    <x v="0"/>
    <s v="3.1.2：管理RD –新產品開發專案獲利管理(TTP)"/>
    <s v="3.1.2：管理RD –新產品開發專案獲利管理(TTP)"/>
    <s v="3.1：管理RD"/>
    <m/>
    <m/>
    <m/>
    <s v="IEC_STD_V10 &gt;&gt; Analytics  &gt;&gt; Dashboard &gt;&gt; 3：作業管理 &gt;&gt; 3.1：管理RD"/>
    <s v="Categories"/>
    <s v="IECP2-BPM-DataStandard-v1.0.xlsx"/>
    <n v="44"/>
    <x v="0"/>
    <x v="46"/>
    <x v="0"/>
    <x v="15"/>
    <x v="1"/>
    <x v="0"/>
    <x v="0"/>
    <x v="42"/>
  </r>
  <r>
    <x v="0"/>
    <s v="3.1.3：管理RD –NRE 管理"/>
    <s v="3.1.3：管理RD –NRE 管理"/>
    <s v="3.1：管理RD"/>
    <m/>
    <m/>
    <m/>
    <s v="IEC_STD_V10 &gt;&gt; Analytics  &gt;&gt; Dashboard &gt;&gt; 3：作業管理 &gt;&gt; 3.1：管理RD"/>
    <s v="Categories"/>
    <s v="IECP2-BPM-DataStandard-v1.0.xlsx"/>
    <n v="45"/>
    <x v="0"/>
    <x v="47"/>
    <x v="0"/>
    <x v="15"/>
    <x v="1"/>
    <x v="0"/>
    <x v="0"/>
    <x v="43"/>
  </r>
  <r>
    <x v="0"/>
    <s v="3.1.4：管理RD –Design Quality 管理"/>
    <s v="3.1.4：管理RD –Design Quality 管理"/>
    <s v="3.1：管理RD"/>
    <m/>
    <m/>
    <m/>
    <s v="IEC_STD_V10 &gt;&gt; Analytics  &gt;&gt; Dashboard &gt;&gt; 3：作業管理 &gt;&gt; 3.1：管理RD"/>
    <s v="Categories"/>
    <s v="IECP2-BPM-DataStandard-v1.0.xlsx"/>
    <n v="46"/>
    <x v="0"/>
    <x v="48"/>
    <x v="0"/>
    <x v="15"/>
    <x v="1"/>
    <x v="0"/>
    <x v="0"/>
    <x v="44"/>
  </r>
  <r>
    <x v="0"/>
    <s v="3.2：管理MFG"/>
    <s v="3.2：管理MFG"/>
    <s v="3：作業管理"/>
    <m/>
    <m/>
    <m/>
    <s v="IEC_STD_V10 &gt;&gt; Analytics  &gt;&gt; Dashboard &gt;&gt; 3：作業管理"/>
    <s v="Categories"/>
    <s v="IECP2-BPM-DataStandard-v1.0.xlsx"/>
    <n v="47"/>
    <x v="0"/>
    <x v="49"/>
    <x v="0"/>
    <x v="14"/>
    <x v="1"/>
    <x v="0"/>
    <x v="0"/>
    <x v="45"/>
  </r>
  <r>
    <x v="0"/>
    <s v="3.2.1：管理MFG –製造管理費用分析(MVA Gap、MCU、CPP、CPH)"/>
    <s v="3.2.1：管理MFG –製造管理費用分析(MVA Gap、MCU、CPP、CPH)"/>
    <s v="3.2：管理MFG"/>
    <m/>
    <m/>
    <m/>
    <s v="IEC_STD_V10 &gt;&gt; Analytics  &gt;&gt; Dashboard &gt;&gt; 3：作業管理 &gt;&gt; 3.2：管理MFG"/>
    <s v="Categories"/>
    <s v="IECP2-BPM-DataStandard-v1.0.xlsx"/>
    <n v="48"/>
    <x v="0"/>
    <x v="50"/>
    <x v="0"/>
    <x v="16"/>
    <x v="1"/>
    <x v="0"/>
    <x v="0"/>
    <x v="46"/>
  </r>
  <r>
    <x v="0"/>
    <s v="3.2.2：管理MFG –L6&amp;L10 OEE分析"/>
    <s v="3.2.2：管理MFG –L6&amp;L10 OEE分析"/>
    <s v="3.2：管理MFG"/>
    <m/>
    <m/>
    <m/>
    <s v="IEC_STD_V10 &gt;&gt; Analytics  &gt;&gt; Dashboard &gt;&gt; 3：作業管理 &gt;&gt; 3.2：管理MFG"/>
    <s v="Categories"/>
    <s v="IECP2-BPM-DataStandard-v1.0.xlsx"/>
    <n v="49"/>
    <x v="0"/>
    <x v="51"/>
    <x v="0"/>
    <x v="16"/>
    <x v="1"/>
    <x v="0"/>
    <x v="0"/>
    <x v="47"/>
  </r>
  <r>
    <x v="0"/>
    <s v="3.3：管理品質"/>
    <s v="3.3：管理品質"/>
    <s v="3：作業管理"/>
    <m/>
    <m/>
    <m/>
    <s v="IEC_STD_V10 &gt;&gt; Analytics  &gt;&gt; Dashboard &gt;&gt; 3：作業管理"/>
    <s v="Categories"/>
    <s v="IECP2-BPM-DataStandard-v1.0.xlsx"/>
    <n v="50"/>
    <x v="0"/>
    <x v="52"/>
    <x v="0"/>
    <x v="14"/>
    <x v="1"/>
    <x v="0"/>
    <x v="0"/>
    <x v="48"/>
  </r>
  <r>
    <x v="0"/>
    <s v="3.3.1：管理品質–退貨管理(Line/Field Return)"/>
    <s v="3.3.1：管理品質–退貨管理(Line/Field Return)"/>
    <s v="3.3：管理品質"/>
    <m/>
    <m/>
    <m/>
    <s v="IEC_STD_V10 &gt;&gt; Analytics  &gt;&gt; Dashboard &gt;&gt; 3：作業管理 &gt;&gt; 3.3：管理品質"/>
    <s v="Categories"/>
    <s v="IECP2-BPM-DataStandard-v1.0.xlsx"/>
    <n v="51"/>
    <x v="0"/>
    <x v="53"/>
    <x v="0"/>
    <x v="17"/>
    <x v="1"/>
    <x v="0"/>
    <x v="0"/>
    <x v="49"/>
  </r>
  <r>
    <x v="0"/>
    <s v="3.3.2 : Line/Field Return"/>
    <s v="3.3.2：L6&amp;L10 OEE 分析"/>
    <s v="3.3：管理品質"/>
    <m/>
    <m/>
    <m/>
    <s v="IEC_STD_V10 &gt;&gt; Analytics  &gt;&gt; Dashboard &gt;&gt; 3：作業管理 &gt;&gt; 3.3：管理品質"/>
    <s v="Categories"/>
    <s v="IECP2-BPM-DataStandard-v1.0.xlsx"/>
    <n v="52"/>
    <x v="0"/>
    <x v="54"/>
    <x v="0"/>
    <x v="17"/>
    <x v="1"/>
    <x v="0"/>
    <x v="0"/>
    <x v="50"/>
  </r>
  <r>
    <x v="0"/>
    <s v="3.4: 管理採購-材料成本管理"/>
    <s v="3.4: 管理採購-材料成本管理"/>
    <s v="3：作業管理"/>
    <m/>
    <m/>
    <m/>
    <s v="IEC_STD_V10 &gt;&gt; Analytics  &gt;&gt; Dashboard &gt;&gt; 3：作業管理"/>
    <s v="Categories"/>
    <s v="IECP2-BPM-DataStandard-v1.0.xlsx"/>
    <n v="53"/>
    <x v="0"/>
    <x v="55"/>
    <x v="0"/>
    <x v="14"/>
    <x v="1"/>
    <x v="0"/>
    <x v="0"/>
    <x v="51"/>
  </r>
  <r>
    <x v="0"/>
    <s v="3.4.1：年度採購節省費用管理"/>
    <s v="3.4.1：年度採購節省費用管理"/>
    <s v="3.4：管理採購"/>
    <m/>
    <m/>
    <m/>
    <s v="IEC_STD_V10 &gt;&gt; Analytics  &gt;&gt; Dashboard &gt;&gt; 3：作業管理 &gt;&gt; 3.4：管理採購"/>
    <s v="Categories"/>
    <s v="IECP2-BPM-DataStandard-v1.0.xlsx"/>
    <n v="54"/>
    <x v="0"/>
    <x v="56"/>
    <x v="0"/>
    <x v="18"/>
    <x v="1"/>
    <x v="0"/>
    <x v="0"/>
    <x v="52"/>
  </r>
  <r>
    <x v="0"/>
    <s v="3.4.2：VMI 比率管理"/>
    <s v="3.4.2：VMI 比率管理"/>
    <s v="3.4：管理採購"/>
    <m/>
    <m/>
    <m/>
    <s v="IEC_STD_V10 &gt;&gt; Analytics  &gt;&gt; Dashboard &gt;&gt; 3：作業管理 &gt;&gt; 3.4：管理採購"/>
    <s v="Categories"/>
    <s v="IECP2-BPM-DataStandard-v1.0.xlsx"/>
    <n v="55"/>
    <x v="0"/>
    <x v="57"/>
    <x v="0"/>
    <x v="18"/>
    <x v="1"/>
    <x v="0"/>
    <x v="0"/>
    <x v="53"/>
  </r>
  <r>
    <x v="0"/>
    <s v="3.4.3：供應商表現(OTD、IQC) 管理"/>
    <s v="3.4.3：供應商表現(OTD、IQC) 管理"/>
    <s v="3.4：管理採購"/>
    <m/>
    <m/>
    <m/>
    <s v="IEC_STD_V10 &gt;&gt; Analytics  &gt;&gt; Dashboard &gt;&gt; 3：作業管理 &gt;&gt; 3.4：管理採購"/>
    <s v="Categories"/>
    <s v="IECP2-BPM-DataStandard-v1.0.xlsx"/>
    <n v="56"/>
    <x v="0"/>
    <x v="58"/>
    <x v="0"/>
    <x v="18"/>
    <x v="1"/>
    <x v="0"/>
    <x v="0"/>
    <x v="54"/>
  </r>
  <r>
    <x v="0"/>
    <s v="3.5：管理資材"/>
    <s v="3.5：管理資材"/>
    <s v="3：作業管理"/>
    <m/>
    <m/>
    <m/>
    <s v="IEC_STD_V10 &gt;&gt; Analytics  &gt;&gt; Dashboard &gt;&gt; 3：作業管理"/>
    <s v="Categories"/>
    <s v="IECP2-BPM-DataStandard-v1.0.xlsx"/>
    <n v="57"/>
    <x v="0"/>
    <x v="59"/>
    <x v="0"/>
    <x v="14"/>
    <x v="1"/>
    <x v="0"/>
    <x v="0"/>
    <x v="55"/>
  </r>
  <r>
    <x v="0"/>
    <s v="3.5.1：L6 Fulfillment &amp; MTD 目標達成狀況"/>
    <s v="3.5.1：L6 Fulfillment &amp; MTD 目標達成狀況"/>
    <s v="3.5：管理資材"/>
    <m/>
    <m/>
    <m/>
    <s v="IEC_STD_V10 &gt;&gt; Analytics  &gt;&gt; Dashboard &gt;&gt; 3：作業管理 &gt;&gt; 3.5：管理資材"/>
    <s v="Categories"/>
    <s v="IECP2-BPM-DataStandard-v1.0.xlsx"/>
    <n v="58"/>
    <x v="0"/>
    <x v="60"/>
    <x v="0"/>
    <x v="19"/>
    <x v="1"/>
    <x v="0"/>
    <x v="0"/>
    <x v="56"/>
  </r>
  <r>
    <x v="0"/>
    <s v="3.5.2：CTS 達標狀況"/>
    <s v="3.5.2：CTS 達標狀況"/>
    <s v="3.5：管理資材"/>
    <m/>
    <m/>
    <m/>
    <s v="IEC_STD_V10 &gt;&gt; Analytics  &gt;&gt; Dashboard &gt;&gt; 3：作業管理 &gt;&gt; 3.5：管理資材"/>
    <s v="Categories"/>
    <s v="IECP2-BPM-DataStandard-v1.0.xlsx"/>
    <n v="59"/>
    <x v="0"/>
    <x v="61"/>
    <x v="0"/>
    <x v="19"/>
    <x v="1"/>
    <x v="0"/>
    <x v="0"/>
    <x v="57"/>
  </r>
  <r>
    <x v="0"/>
    <s v="3.5.3：庫齡及DOI 管理"/>
    <s v="3.5.3：庫齡及DOI 管理"/>
    <s v="3.5：管理資材"/>
    <m/>
    <m/>
    <m/>
    <s v="IEC_STD_V10 &gt;&gt; Analytics  &gt;&gt; Dashboard &gt;&gt; 3：作業管理 &gt;&gt; 3.5：管理資材"/>
    <s v="Categories"/>
    <s v="IECP2-BPM-DataStandard-v1.0.xlsx"/>
    <n v="60"/>
    <x v="0"/>
    <x v="62"/>
    <x v="0"/>
    <x v="19"/>
    <x v="1"/>
    <x v="0"/>
    <x v="0"/>
    <x v="58"/>
  </r>
  <r>
    <x v="0"/>
    <s v="3.5.4：庫存價值分析"/>
    <s v="3.5.4：庫存價值分析"/>
    <s v="3.5：管理資材"/>
    <m/>
    <m/>
    <m/>
    <s v="IEC_STD_V10 &gt;&gt; Analytics  &gt;&gt; Dashboard &gt;&gt; 3：作業管理 &gt;&gt; 3.5：管理資材"/>
    <s v="Categories"/>
    <s v="IECP2-BPM-DataStandard-v1.0.xlsx"/>
    <n v="61"/>
    <x v="0"/>
    <x v="63"/>
    <x v="0"/>
    <x v="19"/>
    <x v="1"/>
    <x v="0"/>
    <x v="0"/>
    <x v="59"/>
  </r>
  <r>
    <x v="0"/>
    <s v="3.5.5：需求預測準確率"/>
    <s v="3.5.5：需求預測準確率"/>
    <s v="3.5：管理資材"/>
    <m/>
    <m/>
    <m/>
    <s v="IEC_STD_V10 &gt;&gt; Analytics  &gt;&gt; Dashboard &gt;&gt; 3：作業管理 &gt;&gt; 3.5：管理資材"/>
    <s v="Categories"/>
    <s v="IECP2-BPM-DataStandard-v1.0.xlsx"/>
    <n v="62"/>
    <x v="0"/>
    <x v="64"/>
    <x v="0"/>
    <x v="19"/>
    <x v="1"/>
    <x v="0"/>
    <x v="0"/>
    <x v="60"/>
  </r>
  <r>
    <x v="0"/>
    <s v="3.5.6：整體報廢金額分析"/>
    <s v="3.5.6：整體報廢金額分析"/>
    <s v="3.5：管理資材"/>
    <m/>
    <m/>
    <m/>
    <s v="IEC_STD_V10 &gt;&gt; Analytics  &gt;&gt; Dashboard &gt;&gt; 3：作業管理 &gt;&gt; 3.5：管理資材"/>
    <s v="Categories"/>
    <s v="IECP2-BPM-DataStandard-v1.0.xlsx"/>
    <n v="63"/>
    <x v="0"/>
    <x v="65"/>
    <x v="0"/>
    <x v="19"/>
    <x v="1"/>
    <x v="0"/>
    <x v="0"/>
    <x v="61"/>
  </r>
  <r>
    <x v="0"/>
    <s v="4：資源管理"/>
    <s v="4：資源管理"/>
    <s v="Dashboard"/>
    <m/>
    <m/>
    <m/>
    <s v="IEC_STD_V10 &gt;&gt; Analytics  &gt;&gt; Dashboard"/>
    <s v="Categories"/>
    <s v="IECP2-BPM-DataStandard-v1.0.xlsx"/>
    <n v="64"/>
    <x v="0"/>
    <x v="66"/>
    <x v="0"/>
    <x v="7"/>
    <x v="1"/>
    <x v="0"/>
    <x v="0"/>
    <x v="62"/>
  </r>
  <r>
    <x v="0"/>
    <s v="4.1：管理營業規劃"/>
    <s v="4.1：管理營業規劃"/>
    <s v="4：資源管理"/>
    <m/>
    <m/>
    <m/>
    <s v="IEC_STD_V10 &gt;&gt; Analytics  &gt;&gt; Dashboard &gt;&gt; 4：資源管理"/>
    <s v="Categories"/>
    <s v="IECP2-BPM-DataStandard-v1.0.xlsx"/>
    <n v="65"/>
    <x v="0"/>
    <x v="67"/>
    <x v="0"/>
    <x v="20"/>
    <x v="1"/>
    <x v="0"/>
    <x v="0"/>
    <x v="63"/>
  </r>
  <r>
    <x v="0"/>
    <s v="4.2：管理PNL"/>
    <s v="4.2：管理PNL"/>
    <s v="4：資源管理"/>
    <m/>
    <m/>
    <m/>
    <s v="IEC_STD_V10 &gt;&gt; Analytics  &gt;&gt; Dashboard &gt;&gt; 4：資源管理"/>
    <s v="Categories"/>
    <s v="IECP2-BPM-DataStandard-v1.0.xlsx"/>
    <n v="66"/>
    <x v="0"/>
    <x v="68"/>
    <x v="0"/>
    <x v="20"/>
    <x v="1"/>
    <x v="0"/>
    <x v="0"/>
    <x v="64"/>
  </r>
  <r>
    <x v="0"/>
    <s v="4.3：管理資產負債"/>
    <s v="4.3：管理資產負債"/>
    <s v="4：資源管理"/>
    <m/>
    <m/>
    <m/>
    <s v="IEC_STD_V10 &gt;&gt; Analytics  &gt;&gt; Dashboard &gt;&gt; 4：資源管理"/>
    <s v="Categories"/>
    <s v="IECP2-BPM-DataStandard-v1.0.xlsx"/>
    <n v="67"/>
    <x v="0"/>
    <x v="69"/>
    <x v="0"/>
    <x v="20"/>
    <x v="1"/>
    <x v="0"/>
    <x v="0"/>
    <x v="65"/>
  </r>
  <r>
    <x v="0"/>
    <s v="4.3：管理資產負債"/>
    <s v="4.3：管理資產負債"/>
    <s v="4：資源管理"/>
    <m/>
    <m/>
    <m/>
    <s v="IEC_STD_V10 &gt;&gt; Analytics  &gt;&gt; Dashboard &gt;&gt; 4：資源管理"/>
    <s v="Categories"/>
    <s v="IECP2-BPM-DataStandard-v1.0.xlsx"/>
    <n v="68"/>
    <x v="0"/>
    <x v="69"/>
    <x v="0"/>
    <x v="20"/>
    <x v="1"/>
    <x v="0"/>
    <x v="0"/>
    <x v="66"/>
  </r>
  <r>
    <x v="0"/>
    <s v="Management Report"/>
    <s v="Management Report"/>
    <s v="Analytics "/>
    <m/>
    <m/>
    <m/>
    <s v="IEC_STD_V10 &gt;&gt; Analytics "/>
    <s v="Categories"/>
    <s v="IECP2-BPM-DataStandard-v1.0.xlsx"/>
    <n v="69"/>
    <x v="0"/>
    <x v="70"/>
    <x v="0"/>
    <x v="6"/>
    <x v="1"/>
    <x v="0"/>
    <x v="0"/>
    <x v="67"/>
  </r>
  <r>
    <x v="0"/>
    <s v="作業及報表"/>
    <s v="作業及報表"/>
    <s v="Analytics "/>
    <m/>
    <m/>
    <m/>
    <s v="IEC_STD_V10 &gt;&gt; Analytics "/>
    <s v="Categories"/>
    <s v="IECP2-BPM-DataStandard-v1.0.xlsx"/>
    <n v="70"/>
    <x v="0"/>
    <x v="71"/>
    <x v="0"/>
    <x v="6"/>
    <x v="1"/>
    <x v="0"/>
    <x v="0"/>
    <x v="68"/>
  </r>
  <r>
    <x v="0"/>
    <s v=" LCM-存貨之評價與表達"/>
    <s v=" LCM-存貨之評價與表達"/>
    <s v="作業及報表"/>
    <m/>
    <m/>
    <m/>
    <s v="IEC_STD_V10 &gt;&gt; Analytics  &gt;&gt; 作業及報表"/>
    <s v="Categories"/>
    <s v="IECP2-BPM-DataStandard-v1.0.xlsx"/>
    <n v="71"/>
    <x v="0"/>
    <x v="72"/>
    <x v="0"/>
    <x v="21"/>
    <x v="1"/>
    <x v="0"/>
    <x v="0"/>
    <x v="69"/>
  </r>
  <r>
    <x v="0"/>
    <s v="IEC_STD_V10"/>
    <s v="IEC_STD_V10"/>
    <m/>
    <m/>
    <m/>
    <s v="IEC_STD_V10"/>
    <m/>
    <s v="Categories"/>
    <s v="IECP2-DG-DataStandard-DEMO-v1.0.xlsx"/>
    <n v="2"/>
    <x v="0"/>
    <x v="0"/>
    <x v="0"/>
    <x v="0"/>
    <x v="0"/>
    <x v="0"/>
    <x v="0"/>
    <x v="70"/>
  </r>
  <r>
    <x v="0"/>
    <s v="Process Standard"/>
    <s v="Process Standard"/>
    <m/>
    <m/>
    <m/>
    <m/>
    <s v="IEC_STD_V10"/>
    <s v="Categories"/>
    <s v="IECP2-DG-DataStandard-DEMO-v1.0.xlsx"/>
    <n v="3"/>
    <x v="0"/>
    <x v="1"/>
    <x v="0"/>
    <x v="1"/>
    <x v="1"/>
    <x v="0"/>
    <x v="0"/>
    <x v="71"/>
  </r>
  <r>
    <x v="0"/>
    <s v="Regulation"/>
    <s v="Regulation"/>
    <m/>
    <m/>
    <m/>
    <m/>
    <s v="IEC_STD_V10"/>
    <s v="Categories"/>
    <s v="IECP2-DG-DataStandard-DEMO-v1.0.xlsx"/>
    <n v="4"/>
    <x v="0"/>
    <x v="2"/>
    <x v="0"/>
    <x v="1"/>
    <x v="1"/>
    <x v="0"/>
    <x v="0"/>
    <x v="72"/>
  </r>
  <r>
    <x v="0"/>
    <s v="GDPR"/>
    <s v="GDPR"/>
    <s v="Regulation"/>
    <m/>
    <m/>
    <m/>
    <s v="IEC_STD_V10 &gt;&gt; Regulation"/>
    <s v="Categories"/>
    <s v="IECP2-DG-DataStandard-DEMO-v1.0.xlsx"/>
    <n v="5"/>
    <x v="0"/>
    <x v="3"/>
    <x v="0"/>
    <x v="2"/>
    <x v="1"/>
    <x v="0"/>
    <x v="0"/>
    <x v="73"/>
  </r>
  <r>
    <x v="0"/>
    <s v="IFRS"/>
    <s v="IFRS"/>
    <s v="Regulation"/>
    <m/>
    <m/>
    <m/>
    <s v="IEC_STD_V10 &gt;&gt; Regulation"/>
    <s v="Categories"/>
    <s v="IECP2-DG-DataStandard-DEMO-v1.0.xlsx"/>
    <n v="6"/>
    <x v="0"/>
    <x v="4"/>
    <x v="0"/>
    <x v="2"/>
    <x v="1"/>
    <x v="0"/>
    <x v="0"/>
    <x v="74"/>
  </r>
  <r>
    <x v="0"/>
    <s v="存貨之會計處理準則"/>
    <s v="存貨之會計處理準則"/>
    <s v="IFRS"/>
    <m/>
    <m/>
    <m/>
    <s v="IEC_STD_V10 &gt;&gt; Regulation &gt;&gt; IFRS"/>
    <s v="Categories"/>
    <s v="IECP2-DG-DataStandard-DEMO-v1.0.xlsx"/>
    <n v="7"/>
    <x v="0"/>
    <x v="5"/>
    <x v="0"/>
    <x v="3"/>
    <x v="1"/>
    <x v="0"/>
    <x v="0"/>
    <x v="75"/>
  </r>
  <r>
    <x v="0"/>
    <s v="Common"/>
    <s v="Common"/>
    <m/>
    <m/>
    <m/>
    <m/>
    <s v="IEC_STD_V10"/>
    <s v="Categories"/>
    <s v="IECP2-DG-DataStandard-DEMO-v1.0.xlsx"/>
    <n v="8"/>
    <x v="0"/>
    <x v="6"/>
    <x v="0"/>
    <x v="1"/>
    <x v="1"/>
    <x v="0"/>
    <x v="0"/>
    <x v="76"/>
  </r>
  <r>
    <x v="0"/>
    <s v="AutoMetaData"/>
    <s v="AutoMetaData"/>
    <s v="Common"/>
    <m/>
    <m/>
    <m/>
    <s v="IEC_STD_V10 &gt;&gt; Common"/>
    <s v="Categories"/>
    <s v="IECP2-DG-DataStandard-DEMO-v1.0.xlsx"/>
    <n v="9"/>
    <x v="0"/>
    <x v="7"/>
    <x v="0"/>
    <x v="4"/>
    <x v="1"/>
    <x v="0"/>
    <x v="0"/>
    <x v="77"/>
  </r>
  <r>
    <x v="0"/>
    <s v="Sensitivity"/>
    <s v="Sensitivity"/>
    <s v="Common"/>
    <m/>
    <m/>
    <m/>
    <s v="IEC_STD_V10 &gt;&gt; Common"/>
    <s v="Categories"/>
    <s v="IECP2-DG-DataStandard-DEMO-v1.0.xlsx"/>
    <n v="10"/>
    <x v="0"/>
    <x v="8"/>
    <x v="0"/>
    <x v="4"/>
    <x v="1"/>
    <x v="0"/>
    <x v="0"/>
    <x v="78"/>
  </r>
  <r>
    <x v="0"/>
    <s v="RefData"/>
    <s v="RefData"/>
    <s v="Common"/>
    <m/>
    <m/>
    <m/>
    <s v="IEC_STD_V10 &gt;&gt; Common"/>
    <s v="Categories"/>
    <s v="IECP2-DG-DataStandard-DEMO-v1.0.xlsx"/>
    <n v="11"/>
    <x v="0"/>
    <x v="9"/>
    <x v="0"/>
    <x v="4"/>
    <x v="1"/>
    <x v="0"/>
    <x v="0"/>
    <x v="79"/>
  </r>
  <r>
    <x v="0"/>
    <s v="TermType"/>
    <s v="TermType"/>
    <s v="Common"/>
    <m/>
    <m/>
    <m/>
    <s v="IEC_STD_V10 &gt;&gt; Common"/>
    <s v="Categories"/>
    <s v="IECP2-DG-DataStandard-DEMO-v1.0.xlsx"/>
    <n v="12"/>
    <x v="0"/>
    <x v="10"/>
    <x v="0"/>
    <x v="4"/>
    <x v="1"/>
    <x v="0"/>
    <x v="0"/>
    <x v="80"/>
  </r>
  <r>
    <x v="0"/>
    <s v="Data Standard"/>
    <s v="Data Standard"/>
    <m/>
    <m/>
    <m/>
    <m/>
    <s v="IEC_STD_V10"/>
    <s v="Categories"/>
    <s v="IECP2-DG-DataStandard-DEMO-v1.0.xlsx"/>
    <n v="13"/>
    <x v="0"/>
    <x v="11"/>
    <x v="0"/>
    <x v="1"/>
    <x v="1"/>
    <x v="0"/>
    <x v="0"/>
    <x v="81"/>
  </r>
  <r>
    <x v="0"/>
    <s v="INV"/>
    <s v="INV"/>
    <s v="Data Standard"/>
    <m/>
    <m/>
    <m/>
    <s v="IEC_STD_V10 &gt;&gt; Data Standard"/>
    <s v="Categories"/>
    <s v="IECP2-DG-DataStandard-DEMO-v1.0.xlsx"/>
    <n v="14"/>
    <x v="0"/>
    <x v="12"/>
    <x v="0"/>
    <x v="5"/>
    <x v="1"/>
    <x v="0"/>
    <x v="0"/>
    <x v="82"/>
  </r>
  <r>
    <x v="0"/>
    <s v="PUR"/>
    <s v="PUR"/>
    <s v="Data Standard"/>
    <m/>
    <m/>
    <m/>
    <s v="IEC_STD_V10 &gt;&gt; Data Standard"/>
    <s v="Categories"/>
    <s v="IECP2-DG-DataStandard-DEMO-v1.0.xlsx"/>
    <n v="15"/>
    <x v="0"/>
    <x v="13"/>
    <x v="0"/>
    <x v="5"/>
    <x v="1"/>
    <x v="0"/>
    <x v="0"/>
    <x v="83"/>
  </r>
  <r>
    <x v="0"/>
    <s v="RND"/>
    <s v="RND"/>
    <s v="Data Standard"/>
    <m/>
    <m/>
    <m/>
    <s v="IEC_STD_V10 &gt;&gt; Data Standard"/>
    <s v="Categories"/>
    <s v="IECP2-DG-DataStandard-DEMO-v1.0.xlsx"/>
    <n v="16"/>
    <x v="0"/>
    <x v="15"/>
    <x v="0"/>
    <x v="5"/>
    <x v="1"/>
    <x v="0"/>
    <x v="0"/>
    <x v="84"/>
  </r>
  <r>
    <x v="0"/>
    <s v="MFG"/>
    <s v="MFG"/>
    <s v="Data Standard"/>
    <m/>
    <m/>
    <m/>
    <s v="IEC_STD_V10 &gt;&gt; Data Standard"/>
    <s v="Categories"/>
    <s v="IECP2-DG-DataStandard-DEMO-v1.0.xlsx"/>
    <n v="17"/>
    <x v="0"/>
    <x v="16"/>
    <x v="0"/>
    <x v="5"/>
    <x v="1"/>
    <x v="0"/>
    <x v="0"/>
    <x v="85"/>
  </r>
  <r>
    <x v="0"/>
    <s v="SCM"/>
    <s v="SCM"/>
    <s v="Data Standard"/>
    <m/>
    <m/>
    <m/>
    <s v="IEC_STD_V10 &gt;&gt; Data Standard"/>
    <s v="Categories"/>
    <s v="IECP2-DG-DataStandard-DEMO-v1.0.xlsx"/>
    <n v="18"/>
    <x v="0"/>
    <x v="17"/>
    <x v="0"/>
    <x v="5"/>
    <x v="1"/>
    <x v="0"/>
    <x v="0"/>
    <x v="86"/>
  </r>
  <r>
    <x v="0"/>
    <s v="FIN"/>
    <s v="FIN"/>
    <s v="Data Standard"/>
    <m/>
    <m/>
    <m/>
    <s v="IEC_STD_V10 &gt;&gt; Data Standard"/>
    <s v="Categories"/>
    <s v="IECP2-DG-DataStandard-DEMO-v1.0.xlsx"/>
    <n v="19"/>
    <x v="0"/>
    <x v="19"/>
    <x v="0"/>
    <x v="5"/>
    <x v="1"/>
    <x v="0"/>
    <x v="0"/>
    <x v="87"/>
  </r>
  <r>
    <x v="0"/>
    <s v="HRM"/>
    <s v="HRM"/>
    <s v="Data Standard"/>
    <m/>
    <m/>
    <m/>
    <s v="IEC_STD_V10 &gt;&gt; Data Standard"/>
    <s v="Categories"/>
    <s v="IECP2-DG-DataStandard-DEMO-v1.0.xlsx"/>
    <n v="20"/>
    <x v="0"/>
    <x v="22"/>
    <x v="0"/>
    <x v="5"/>
    <x v="1"/>
    <x v="0"/>
    <x v="0"/>
    <x v="88"/>
  </r>
  <r>
    <x v="0"/>
    <s v="CUS"/>
    <s v="CUS"/>
    <s v="Data Standard"/>
    <m/>
    <m/>
    <m/>
    <s v="IEC_STD_V10 &gt;&gt; Data Standard"/>
    <s v="Categories"/>
    <s v="IECP2-DG-DataStandard-DEMO-v1.0.xlsx"/>
    <n v="21"/>
    <x v="0"/>
    <x v="23"/>
    <x v="0"/>
    <x v="5"/>
    <x v="1"/>
    <x v="0"/>
    <x v="0"/>
    <x v="89"/>
  </r>
  <r>
    <x v="0"/>
    <s v="CMN"/>
    <s v="CMN"/>
    <s v="Data Standard"/>
    <m/>
    <m/>
    <m/>
    <s v="IEC_STD_V10 &gt;&gt; Data Standard"/>
    <s v="Categories"/>
    <s v="IECP2-DG-DataStandard-DEMO-v1.0.xlsx"/>
    <n v="22"/>
    <x v="0"/>
    <x v="24"/>
    <x v="0"/>
    <x v="5"/>
    <x v="1"/>
    <x v="0"/>
    <x v="0"/>
    <x v="90"/>
  </r>
  <r>
    <x v="0"/>
    <s v="Analytics "/>
    <s v="Analytics "/>
    <m/>
    <m/>
    <m/>
    <m/>
    <s v="IEC_STD_V10"/>
    <s v="Categories"/>
    <s v="IECP2-DG-DataStandard-DEMO-v1.0.xlsx"/>
    <n v="23"/>
    <x v="0"/>
    <x v="25"/>
    <x v="0"/>
    <x v="1"/>
    <x v="1"/>
    <x v="0"/>
    <x v="0"/>
    <x v="91"/>
  </r>
  <r>
    <x v="0"/>
    <s v="Dashboard"/>
    <s v="Dashboard"/>
    <s v="Analytics "/>
    <m/>
    <m/>
    <m/>
    <s v="IEC_STD_V10 &gt;&gt; Analytics "/>
    <s v="Categories"/>
    <s v="IECP2-DG-DataStandard-DEMO-v1.0.xlsx"/>
    <n v="24"/>
    <x v="0"/>
    <x v="26"/>
    <x v="0"/>
    <x v="6"/>
    <x v="1"/>
    <x v="0"/>
    <x v="0"/>
    <x v="92"/>
  </r>
  <r>
    <x v="0"/>
    <s v="1：事業發展"/>
    <s v="1：事業發展"/>
    <s v="Dashboard"/>
    <m/>
    <m/>
    <m/>
    <s v="IEC_STD_V10 &gt;&gt; Analytics  &gt;&gt; Dashboard"/>
    <s v="Categories"/>
    <s v="IECP2-DG-DataStandard-DEMO-v1.0.xlsx"/>
    <n v="25"/>
    <x v="0"/>
    <x v="27"/>
    <x v="0"/>
    <x v="7"/>
    <x v="1"/>
    <x v="0"/>
    <x v="0"/>
    <x v="93"/>
  </r>
  <r>
    <x v="0"/>
    <s v="1.1：新事業發展"/>
    <s v="1.1：新事業發展"/>
    <s v="1：事業發展"/>
    <m/>
    <m/>
    <m/>
    <s v="IEC_STD_V10 &gt;&gt; Analytics  &gt;&gt; Dashboard &gt;&gt; 1：事業發展"/>
    <s v="Categories"/>
    <s v="IECP2-DG-DataStandard-DEMO-v1.0.xlsx"/>
    <n v="26"/>
    <x v="0"/>
    <x v="28"/>
    <x v="0"/>
    <x v="8"/>
    <x v="1"/>
    <x v="0"/>
    <x v="0"/>
    <x v="94"/>
  </r>
  <r>
    <x v="0"/>
    <s v="1.1.1：新事業營收現況"/>
    <s v="1.1.1：新事業營收現況"/>
    <s v="1.1：新事業發展"/>
    <m/>
    <m/>
    <m/>
    <s v="IEC_STD_V10 &gt;&gt; Analytics  &gt;&gt; Dashboard &gt;&gt; 1：事業發展 &gt;&gt; 1.1：新事業發展"/>
    <s v="Categories"/>
    <s v="IECP2-DG-DataStandard-DEMO-v1.0.xlsx"/>
    <n v="27"/>
    <x v="0"/>
    <x v="29"/>
    <x v="0"/>
    <x v="9"/>
    <x v="1"/>
    <x v="0"/>
    <x v="0"/>
    <x v="95"/>
  </r>
  <r>
    <x v="0"/>
    <s v="1.1.2：新事業發展進程"/>
    <s v="1.1.2：新事業發展進程"/>
    <s v="1.1：新事業發展"/>
    <m/>
    <m/>
    <m/>
    <s v="IEC_STD_V10 &gt;&gt; Analytics  &gt;&gt; Dashboard &gt;&gt; 1：事業發展 &gt;&gt; 1.1：新事業發展"/>
    <s v="Categories"/>
    <s v="IECP2-DG-DataStandard-DEMO-v1.0.xlsx"/>
    <n v="28"/>
    <x v="0"/>
    <x v="30"/>
    <x v="0"/>
    <x v="9"/>
    <x v="1"/>
    <x v="0"/>
    <x v="0"/>
    <x v="96"/>
  </r>
  <r>
    <x v="0"/>
    <s v="1.2：投資併購"/>
    <s v="1.2：投資併購"/>
    <s v="1：事業發展"/>
    <m/>
    <m/>
    <m/>
    <s v="IEC_STD_V10 &gt;&gt; Analytics  &gt;&gt; Dashboard &gt;&gt; 1：事業發展"/>
    <s v="Categories"/>
    <s v="IECP2-DG-DataStandard-DEMO-v1.0.xlsx"/>
    <n v="29"/>
    <x v="0"/>
    <x v="31"/>
    <x v="0"/>
    <x v="8"/>
    <x v="1"/>
    <x v="0"/>
    <x v="0"/>
    <x v="97"/>
  </r>
  <r>
    <x v="0"/>
    <s v="1.2.1：投資併購預算與獲利達成狀況"/>
    <s v="1.2.1：投資併購預算與獲利達成狀況"/>
    <s v="1.2：投資併購"/>
    <m/>
    <m/>
    <m/>
    <s v="IEC_STD_V10 &gt;&gt; Analytics  &gt;&gt; Dashboard &gt;&gt; 1：事業發展 &gt;&gt; 1.2：投資併購"/>
    <s v="Categories"/>
    <s v="IECP2-DG-DataStandard-DEMO-v1.0.xlsx"/>
    <n v="30"/>
    <x v="0"/>
    <x v="32"/>
    <x v="0"/>
    <x v="10"/>
    <x v="1"/>
    <x v="0"/>
    <x v="0"/>
    <x v="98"/>
  </r>
  <r>
    <x v="0"/>
    <s v="1.2.2：投資併購各標的貢獻狀況&amp;投資組合ROI"/>
    <s v="1.2.2：投資併購各標的貢獻狀況&amp;投資組合ROI"/>
    <s v="1.2：投資併購"/>
    <m/>
    <m/>
    <m/>
    <s v="IEC_STD_V10 &gt;&gt; Analytics  &gt;&gt; Dashboard &gt;&gt; 1：事業發展 &gt;&gt; 1.2：投資併購"/>
    <s v="Categories"/>
    <s v="IECP2-DG-DataStandard-DEMO-v1.0.xlsx"/>
    <n v="31"/>
    <x v="0"/>
    <x v="33"/>
    <x v="0"/>
    <x v="10"/>
    <x v="1"/>
    <x v="0"/>
    <x v="0"/>
    <x v="99"/>
  </r>
  <r>
    <x v="0"/>
    <s v="2：客戶關係管理"/>
    <s v="2：客戶關係管理"/>
    <s v="Dashboard"/>
    <m/>
    <m/>
    <m/>
    <s v="IEC_STD_V10 &gt;&gt; Analytics  &gt;&gt; Dashboard"/>
    <s v="Categories"/>
    <s v="IECP2-DG-DataStandard-DEMO-v1.0.xlsx"/>
    <n v="32"/>
    <x v="0"/>
    <x v="34"/>
    <x v="0"/>
    <x v="7"/>
    <x v="1"/>
    <x v="0"/>
    <x v="0"/>
    <x v="100"/>
  </r>
  <r>
    <x v="0"/>
    <s v="2.1：管理客戶"/>
    <s v="2.1：管理客戶"/>
    <s v="2：客戶關係管理"/>
    <m/>
    <m/>
    <m/>
    <s v="IEC_STD_V10 &gt;&gt; Analytics  &gt;&gt; Dashboard &gt;&gt; 2：客戶關係管理"/>
    <s v="Categories"/>
    <s v="IECP2-DG-DataStandard-DEMO-v1.0.xlsx"/>
    <n v="33"/>
    <x v="0"/>
    <x v="35"/>
    <x v="0"/>
    <x v="11"/>
    <x v="1"/>
    <x v="0"/>
    <x v="0"/>
    <x v="101"/>
  </r>
  <r>
    <x v="0"/>
    <s v="2.1.1：管理客戶增長–客戶營收及毛利分析"/>
    <s v="2.1.1：管理客戶增長–客戶營收及毛利分析"/>
    <s v="2.1：管理客戶"/>
    <m/>
    <m/>
    <m/>
    <s v="IEC_STD_V10 &gt;&gt; Analytics  &gt;&gt; Dashboard &gt;&gt; 2：客戶關係管理 &gt;&gt; 2.1：管理客戶"/>
    <s v="Categories"/>
    <s v="IECP2-DG-DataStandard-DEMO-v1.0.xlsx"/>
    <n v="34"/>
    <x v="0"/>
    <x v="36"/>
    <x v="0"/>
    <x v="12"/>
    <x v="1"/>
    <x v="0"/>
    <x v="0"/>
    <x v="102"/>
  </r>
  <r>
    <x v="0"/>
    <s v="2.1.2：管理客戶增長–新客戶/新產品專案獲取現況"/>
    <s v="2.1.2：管理客戶增長–新客戶/新產品專案獲取現況"/>
    <s v="2.1：管理客戶"/>
    <m/>
    <m/>
    <m/>
    <s v="IEC_STD_V10 &gt;&gt; Analytics  &gt;&gt; Dashboard &gt;&gt; 2：客戶關係管理 &gt;&gt; 2.1：管理客戶"/>
    <s v="Categories"/>
    <s v="IECP2-DG-DataStandard-DEMO-v1.0.xlsx"/>
    <n v="35"/>
    <x v="0"/>
    <x v="37"/>
    <x v="0"/>
    <x v="12"/>
    <x v="1"/>
    <x v="0"/>
    <x v="0"/>
    <x v="103"/>
  </r>
  <r>
    <x v="0"/>
    <s v="2.2：管理RFQ"/>
    <s v="2.2：管理RFQ"/>
    <s v="2：客戶關係管理"/>
    <m/>
    <m/>
    <m/>
    <s v="IEC_STD_V10 &gt;&gt; Analytics  &gt;&gt; Dashboard &gt;&gt; 2：客戶關係管理"/>
    <s v="Categories"/>
    <s v="IECP2-DG-DataStandard-DEMO-v1.0.xlsx"/>
    <n v="36"/>
    <x v="0"/>
    <x v="38"/>
    <x v="0"/>
    <x v="11"/>
    <x v="1"/>
    <x v="0"/>
    <x v="0"/>
    <x v="104"/>
  </r>
  <r>
    <x v="0"/>
    <s v="2.3：營收與獲利"/>
    <s v="2.3：營收與獲利"/>
    <s v="2：客戶關係管理"/>
    <m/>
    <m/>
    <m/>
    <s v="IEC_STD_V10 &gt;&gt; Analytics  &gt;&gt; Dashboard &gt;&gt; 2：客戶關係管理"/>
    <s v="Categories"/>
    <s v="IECP2-DG-DataStandard-DEMO-v1.0.xlsx"/>
    <n v="37"/>
    <x v="0"/>
    <x v="39"/>
    <x v="0"/>
    <x v="11"/>
    <x v="1"/>
    <x v="0"/>
    <x v="0"/>
    <x v="105"/>
  </r>
  <r>
    <x v="0"/>
    <s v="2.3.1：管理營收與獲利–營收與銷量達成狀況"/>
    <s v="2.3.1：管理營收與獲利–營收與銷量達成狀況"/>
    <s v="2.3：營收與獲利"/>
    <m/>
    <m/>
    <m/>
    <s v="IEC_STD_V10 &gt;&gt; Analytics  &gt;&gt; Dashboard &gt;&gt; 2：客戶關係管理 &gt;&gt; 2.3：營收與獲利"/>
    <s v="Categories"/>
    <s v="IECP2-DG-DataStandard-DEMO-v1.0.xlsx"/>
    <n v="38"/>
    <x v="0"/>
    <x v="40"/>
    <x v="0"/>
    <x v="13"/>
    <x v="1"/>
    <x v="0"/>
    <x v="0"/>
    <x v="106"/>
  </r>
  <r>
    <x v="0"/>
    <s v="2.3.2：管理營收與獲利–預估營收與銷量"/>
    <s v="2.3.2：管理營收與獲利–預估營收與銷量"/>
    <s v="2.3：營收與獲利"/>
    <m/>
    <m/>
    <m/>
    <s v="IEC_STD_V10 &gt;&gt; Analytics  &gt;&gt; Dashboard &gt;&gt; 2：客戶關係管理 &gt;&gt; 2.3：營收與獲利"/>
    <s v="Categories"/>
    <s v="IECP2-DG-DataStandard-DEMO-v1.0.xlsx"/>
    <n v="39"/>
    <x v="0"/>
    <x v="41"/>
    <x v="0"/>
    <x v="13"/>
    <x v="1"/>
    <x v="0"/>
    <x v="0"/>
    <x v="107"/>
  </r>
  <r>
    <x v="0"/>
    <s v="2.4：管理客戶滿意度"/>
    <s v="2.4：管理客戶滿意度"/>
    <s v="2：客戶關係管理"/>
    <m/>
    <m/>
    <m/>
    <s v="IEC_STD_V10 &gt;&gt; Analytics  &gt;&gt; Dashboard &gt;&gt; 2：客戶關係管理"/>
    <s v="Categories"/>
    <s v="IECP2-DG-DataStandard-DEMO-v1.0.xlsx"/>
    <n v="40"/>
    <x v="0"/>
    <x v="42"/>
    <x v="0"/>
    <x v="11"/>
    <x v="1"/>
    <x v="0"/>
    <x v="0"/>
    <x v="108"/>
  </r>
  <r>
    <x v="0"/>
    <s v="3：作業管理"/>
    <s v="3：作業管理"/>
    <s v="Dashboard"/>
    <m/>
    <m/>
    <m/>
    <s v="IEC_STD_V10 &gt;&gt; Analytics  &gt;&gt; Dashboard"/>
    <s v="Categories"/>
    <s v="IECP2-DG-DataStandard-DEMO-v1.0.xlsx"/>
    <n v="41"/>
    <x v="0"/>
    <x v="43"/>
    <x v="0"/>
    <x v="7"/>
    <x v="1"/>
    <x v="0"/>
    <x v="0"/>
    <x v="109"/>
  </r>
  <r>
    <x v="0"/>
    <s v="3.1：管理RD"/>
    <s v="3.1：管理RD"/>
    <s v="3：作業管理"/>
    <m/>
    <m/>
    <m/>
    <s v="IEC_STD_V10 &gt;&gt; Analytics  &gt;&gt; Dashboard &gt;&gt; 3：作業管理"/>
    <s v="Categories"/>
    <s v="IECP2-DG-DataStandard-DEMO-v1.0.xlsx"/>
    <n v="42"/>
    <x v="0"/>
    <x v="44"/>
    <x v="0"/>
    <x v="14"/>
    <x v="1"/>
    <x v="0"/>
    <x v="0"/>
    <x v="110"/>
  </r>
  <r>
    <x v="0"/>
    <s v="3.1.1：管理RD –新產品開發專案時程管理(TTM)"/>
    <s v="3.1.1：管理RD –新產品開發專案時程管理(TTM)"/>
    <s v="3.1：管理RD"/>
    <m/>
    <m/>
    <m/>
    <s v="IEC_STD_V10 &gt;&gt; Analytics  &gt;&gt; Dashboard &gt;&gt; 3：作業管理 &gt;&gt; 3.1：管理RD"/>
    <s v="Categories"/>
    <s v="IECP2-DG-DataStandard-DEMO-v1.0.xlsx"/>
    <n v="43"/>
    <x v="0"/>
    <x v="45"/>
    <x v="0"/>
    <x v="15"/>
    <x v="1"/>
    <x v="0"/>
    <x v="0"/>
    <x v="111"/>
  </r>
  <r>
    <x v="0"/>
    <s v="3.1.2：管理RD –新產品開發專案獲利管理(TTP)"/>
    <s v="3.1.2：管理RD –新產品開發專案獲利管理(TTP)"/>
    <s v="3.1：管理RD"/>
    <m/>
    <m/>
    <m/>
    <s v="IEC_STD_V10 &gt;&gt; Analytics  &gt;&gt; Dashboard &gt;&gt; 3：作業管理 &gt;&gt; 3.1：管理RD"/>
    <s v="Categories"/>
    <s v="IECP2-DG-DataStandard-DEMO-v1.0.xlsx"/>
    <n v="44"/>
    <x v="0"/>
    <x v="46"/>
    <x v="0"/>
    <x v="15"/>
    <x v="1"/>
    <x v="0"/>
    <x v="0"/>
    <x v="112"/>
  </r>
  <r>
    <x v="0"/>
    <s v="3.1.3：管理RD –NRE 管理"/>
    <s v="3.1.3：管理RD –NRE 管理"/>
    <s v="3.1：管理RD"/>
    <m/>
    <m/>
    <m/>
    <s v="IEC_STD_V10 &gt;&gt; Analytics  &gt;&gt; Dashboard &gt;&gt; 3：作業管理 &gt;&gt; 3.1：管理RD"/>
    <s v="Categories"/>
    <s v="IECP2-DG-DataStandard-DEMO-v1.0.xlsx"/>
    <n v="45"/>
    <x v="0"/>
    <x v="47"/>
    <x v="0"/>
    <x v="15"/>
    <x v="1"/>
    <x v="0"/>
    <x v="0"/>
    <x v="113"/>
  </r>
  <r>
    <x v="0"/>
    <s v="3.1.4：管理RD –Design Quality 管理"/>
    <s v="3.1.4：管理RD –Design Quality 管理"/>
    <s v="3.1：管理RD"/>
    <m/>
    <m/>
    <m/>
    <s v="IEC_STD_V10 &gt;&gt; Analytics  &gt;&gt; Dashboard &gt;&gt; 3：作業管理 &gt;&gt; 3.1：管理RD"/>
    <s v="Categories"/>
    <s v="IECP2-DG-DataStandard-DEMO-v1.0.xlsx"/>
    <n v="46"/>
    <x v="0"/>
    <x v="48"/>
    <x v="0"/>
    <x v="15"/>
    <x v="1"/>
    <x v="0"/>
    <x v="0"/>
    <x v="114"/>
  </r>
  <r>
    <x v="0"/>
    <s v="3.2：管理MFG"/>
    <s v="3.2：管理MFG"/>
    <s v="3：作業管理"/>
    <m/>
    <m/>
    <m/>
    <s v="IEC_STD_V10 &gt;&gt; Analytics  &gt;&gt; Dashboard &gt;&gt; 3：作業管理"/>
    <s v="Categories"/>
    <s v="IECP2-DG-DataStandard-DEMO-v1.0.xlsx"/>
    <n v="47"/>
    <x v="0"/>
    <x v="49"/>
    <x v="0"/>
    <x v="14"/>
    <x v="1"/>
    <x v="0"/>
    <x v="0"/>
    <x v="115"/>
  </r>
  <r>
    <x v="0"/>
    <s v="3.2.1：管理MFG –製造管理費用分析(MVA Gap、MCU、CPP、CPH)"/>
    <s v="3.2.1：管理MFG –製造管理費用分析(MVA Gap、MCU、CPP、CPH)"/>
    <s v="3.2：管理MFG"/>
    <m/>
    <m/>
    <m/>
    <s v="IEC_STD_V10 &gt;&gt; Analytics  &gt;&gt; Dashboard &gt;&gt; 3：作業管理 &gt;&gt; 3.2：管理MFG"/>
    <s v="Categories"/>
    <s v="IECP2-DG-DataStandard-DEMO-v1.0.xlsx"/>
    <n v="48"/>
    <x v="0"/>
    <x v="50"/>
    <x v="0"/>
    <x v="16"/>
    <x v="1"/>
    <x v="0"/>
    <x v="0"/>
    <x v="116"/>
  </r>
  <r>
    <x v="0"/>
    <s v="3.2.2：管理MFG –L6&amp;L10 OEE分析"/>
    <s v="3.2.2：管理MFG –L6&amp;L10 OEE分析"/>
    <s v="3.2：管理MFG"/>
    <m/>
    <m/>
    <m/>
    <s v="IEC_STD_V10 &gt;&gt; Analytics  &gt;&gt; Dashboard &gt;&gt; 3：作業管理 &gt;&gt; 3.2：管理MFG"/>
    <s v="Categories"/>
    <s v="IECP2-DG-DataStandard-DEMO-v1.0.xlsx"/>
    <n v="49"/>
    <x v="0"/>
    <x v="51"/>
    <x v="0"/>
    <x v="16"/>
    <x v="1"/>
    <x v="0"/>
    <x v="0"/>
    <x v="117"/>
  </r>
  <r>
    <x v="0"/>
    <s v="3.3：管理品質"/>
    <s v="3.3：管理品質"/>
    <s v="3：作業管理"/>
    <m/>
    <m/>
    <m/>
    <s v="IEC_STD_V10 &gt;&gt; Analytics  &gt;&gt; Dashboard &gt;&gt; 3：作業管理"/>
    <s v="Categories"/>
    <s v="IECP2-DG-DataStandard-DEMO-v1.0.xlsx"/>
    <n v="50"/>
    <x v="0"/>
    <x v="52"/>
    <x v="0"/>
    <x v="14"/>
    <x v="1"/>
    <x v="0"/>
    <x v="0"/>
    <x v="118"/>
  </r>
  <r>
    <x v="0"/>
    <s v="3.3.1：管理品質–退貨管理(Line/Field Return)"/>
    <s v="3.3.1：管理品質–退貨管理(Line/Field Return)"/>
    <s v="3.3：管理品質"/>
    <m/>
    <m/>
    <m/>
    <s v="IEC_STD_V10 &gt;&gt; Analytics  &gt;&gt; Dashboard &gt;&gt; 3：作業管理 &gt;&gt; 3.3：管理品質"/>
    <s v="Categories"/>
    <s v="IECP2-DG-DataStandard-DEMO-v1.0.xlsx"/>
    <n v="51"/>
    <x v="0"/>
    <x v="53"/>
    <x v="0"/>
    <x v="17"/>
    <x v="1"/>
    <x v="0"/>
    <x v="0"/>
    <x v="119"/>
  </r>
  <r>
    <x v="0"/>
    <s v="3.3.2：L6&amp;L10 OEE 分析"/>
    <s v="3.3.2：L6&amp;L10 OEE 分析"/>
    <s v="3.3：管理品質"/>
    <m/>
    <m/>
    <m/>
    <s v="IEC_STD_V10 &gt;&gt; Analytics  &gt;&gt; Dashboard &gt;&gt; 3：作業管理 &gt;&gt; 3.3：管理品質"/>
    <s v="Categories"/>
    <s v="IECP2-DG-DataStandard-DEMO-v1.0.xlsx"/>
    <n v="52"/>
    <x v="0"/>
    <x v="54"/>
    <x v="0"/>
    <x v="17"/>
    <x v="1"/>
    <x v="0"/>
    <x v="0"/>
    <x v="120"/>
  </r>
  <r>
    <x v="0"/>
    <s v="3.4：管理採購"/>
    <s v="3.4：管理採購"/>
    <s v="3：作業管理"/>
    <m/>
    <m/>
    <m/>
    <s v="IEC_STD_V10 &gt;&gt; Analytics  &gt;&gt; Dashboard &gt;&gt; 3：作業管理"/>
    <s v="Categories"/>
    <s v="IECP2-DG-DataStandard-DEMO-v1.0.xlsx"/>
    <n v="53"/>
    <x v="0"/>
    <x v="73"/>
    <x v="0"/>
    <x v="14"/>
    <x v="1"/>
    <x v="0"/>
    <x v="0"/>
    <x v="121"/>
  </r>
  <r>
    <x v="0"/>
    <s v="3.4.1：年度採購節省費用管理"/>
    <s v="3.4.1：年度採購節省費用管理"/>
    <s v="3.4：管理採購"/>
    <m/>
    <m/>
    <m/>
    <s v="IEC_STD_V10 &gt;&gt; Analytics  &gt;&gt; Dashboard &gt;&gt; 3：作業管理 &gt;&gt; 3.4：管理採購"/>
    <s v="Categories"/>
    <s v="IECP2-DG-DataStandard-DEMO-v1.0.xlsx"/>
    <n v="54"/>
    <x v="0"/>
    <x v="56"/>
    <x v="0"/>
    <x v="18"/>
    <x v="1"/>
    <x v="0"/>
    <x v="0"/>
    <x v="122"/>
  </r>
  <r>
    <x v="0"/>
    <s v="3.4.2：VMI 比率管理"/>
    <s v="3.4.2：VMI 比率管理"/>
    <s v="3.4：管理採購"/>
    <m/>
    <m/>
    <m/>
    <s v="IEC_STD_V10 &gt;&gt; Analytics  &gt;&gt; Dashboard &gt;&gt; 3：作業管理 &gt;&gt; 3.4：管理採購"/>
    <s v="Categories"/>
    <s v="IECP2-DG-DataStandard-DEMO-v1.0.xlsx"/>
    <n v="55"/>
    <x v="0"/>
    <x v="57"/>
    <x v="0"/>
    <x v="18"/>
    <x v="1"/>
    <x v="0"/>
    <x v="0"/>
    <x v="123"/>
  </r>
  <r>
    <x v="0"/>
    <s v="3.4.3：供應商表現(OTD、IQC) 管理"/>
    <s v="3.4.3：供應商表現(OTD、IQC) 管理"/>
    <s v="3.4：管理採購"/>
    <m/>
    <m/>
    <m/>
    <s v="IEC_STD_V10 &gt;&gt; Analytics  &gt;&gt; Dashboard &gt;&gt; 3：作業管理 &gt;&gt; 3.4：管理採購"/>
    <s v="Categories"/>
    <s v="IECP2-DG-DataStandard-DEMO-v1.0.xlsx"/>
    <n v="56"/>
    <x v="0"/>
    <x v="58"/>
    <x v="0"/>
    <x v="18"/>
    <x v="1"/>
    <x v="0"/>
    <x v="0"/>
    <x v="124"/>
  </r>
  <r>
    <x v="0"/>
    <s v="3.5：管理資材"/>
    <s v="3.5：管理資材"/>
    <s v="3：作業管理"/>
    <m/>
    <m/>
    <m/>
    <s v="IEC_STD_V10 &gt;&gt; Analytics  &gt;&gt; Dashboard &gt;&gt; 3：作業管理"/>
    <s v="Categories"/>
    <s v="IECP2-DG-DataStandard-DEMO-v1.0.xlsx"/>
    <n v="57"/>
    <x v="0"/>
    <x v="59"/>
    <x v="0"/>
    <x v="14"/>
    <x v="1"/>
    <x v="0"/>
    <x v="0"/>
    <x v="125"/>
  </r>
  <r>
    <x v="0"/>
    <s v="3.5.1：L6 Fulfillment &amp; MTD 目標達成狀況"/>
    <s v="3.5.1：L6 Fulfillment &amp; MTD 目標達成狀況"/>
    <s v="3.5：管理資材"/>
    <m/>
    <m/>
    <m/>
    <s v="IEC_STD_V10 &gt;&gt; Analytics  &gt;&gt; Dashboard &gt;&gt; 3：作業管理 &gt;&gt; 3.5：管理資材"/>
    <s v="Categories"/>
    <s v="IECP2-DG-DataStandard-DEMO-v1.0.xlsx"/>
    <n v="58"/>
    <x v="0"/>
    <x v="60"/>
    <x v="0"/>
    <x v="19"/>
    <x v="1"/>
    <x v="0"/>
    <x v="0"/>
    <x v="126"/>
  </r>
  <r>
    <x v="0"/>
    <s v="3.5.2：CTS 達標狀況"/>
    <s v="3.5.2：CTS 達標狀況"/>
    <s v="3.5：管理資材"/>
    <m/>
    <m/>
    <m/>
    <s v="IEC_STD_V10 &gt;&gt; Analytics  &gt;&gt; Dashboard &gt;&gt; 3：作業管理 &gt;&gt; 3.5：管理資材"/>
    <s v="Categories"/>
    <s v="IECP2-DG-DataStandard-DEMO-v1.0.xlsx"/>
    <n v="59"/>
    <x v="0"/>
    <x v="61"/>
    <x v="0"/>
    <x v="19"/>
    <x v="1"/>
    <x v="0"/>
    <x v="0"/>
    <x v="127"/>
  </r>
  <r>
    <x v="0"/>
    <s v="3.5.3：庫齡及DOI 管理"/>
    <s v="3.5.3：庫齡及DOI 管理"/>
    <s v="3.5：管理資材"/>
    <m/>
    <m/>
    <m/>
    <s v="IEC_STD_V10 &gt;&gt; Analytics  &gt;&gt; Dashboard &gt;&gt; 3：作業管理 &gt;&gt; 3.5：管理資材"/>
    <s v="Categories"/>
    <s v="IECP2-DG-DataStandard-DEMO-v1.0.xlsx"/>
    <n v="60"/>
    <x v="0"/>
    <x v="62"/>
    <x v="0"/>
    <x v="19"/>
    <x v="1"/>
    <x v="0"/>
    <x v="0"/>
    <x v="128"/>
  </r>
  <r>
    <x v="0"/>
    <s v="3.5.4：庫存價值分析"/>
    <s v="3.5.4：庫存價值分析"/>
    <s v="3.5：管理資材"/>
    <m/>
    <m/>
    <m/>
    <s v="IEC_STD_V10 &gt;&gt; Analytics  &gt;&gt; Dashboard &gt;&gt; 3：作業管理 &gt;&gt; 3.5：管理資材"/>
    <s v="Categories"/>
    <s v="IECP2-DG-DataStandard-DEMO-v1.0.xlsx"/>
    <n v="61"/>
    <x v="0"/>
    <x v="63"/>
    <x v="0"/>
    <x v="19"/>
    <x v="1"/>
    <x v="0"/>
    <x v="0"/>
    <x v="129"/>
  </r>
  <r>
    <x v="0"/>
    <s v="3.5.5：需求預測準確率"/>
    <s v="3.5.5：需求預測準確率"/>
    <s v="3.5：管理資材"/>
    <m/>
    <m/>
    <m/>
    <s v="IEC_STD_V10 &gt;&gt; Analytics  &gt;&gt; Dashboard &gt;&gt; 3：作業管理 &gt;&gt; 3.5：管理資材"/>
    <s v="Categories"/>
    <s v="IECP2-DG-DataStandard-DEMO-v1.0.xlsx"/>
    <n v="62"/>
    <x v="0"/>
    <x v="64"/>
    <x v="0"/>
    <x v="19"/>
    <x v="1"/>
    <x v="0"/>
    <x v="0"/>
    <x v="130"/>
  </r>
  <r>
    <x v="0"/>
    <s v="3.5.6：整體報廢金額分析"/>
    <s v="3.5.6：整體報廢金額分析"/>
    <s v="3.5：管理資材"/>
    <m/>
    <m/>
    <m/>
    <s v="IEC_STD_V10 &gt;&gt; Analytics  &gt;&gt; Dashboard &gt;&gt; 3：作業管理 &gt;&gt; 3.5：管理資材"/>
    <s v="Categories"/>
    <s v="IECP2-DG-DataStandard-DEMO-v1.0.xlsx"/>
    <n v="63"/>
    <x v="0"/>
    <x v="65"/>
    <x v="0"/>
    <x v="19"/>
    <x v="1"/>
    <x v="0"/>
    <x v="0"/>
    <x v="131"/>
  </r>
  <r>
    <x v="0"/>
    <s v="4：資源管理"/>
    <s v="4：資源管理"/>
    <s v="Dashboard"/>
    <m/>
    <m/>
    <m/>
    <s v="IEC_STD_V10 &gt;&gt; Analytics  &gt;&gt; Dashboard"/>
    <s v="Categories"/>
    <s v="IECP2-DG-DataStandard-DEMO-v1.0.xlsx"/>
    <n v="64"/>
    <x v="0"/>
    <x v="66"/>
    <x v="0"/>
    <x v="7"/>
    <x v="1"/>
    <x v="0"/>
    <x v="0"/>
    <x v="132"/>
  </r>
  <r>
    <x v="0"/>
    <s v="4.1：管理營業規劃"/>
    <s v="4.1：管理營業規劃"/>
    <s v="4：資源管理"/>
    <m/>
    <m/>
    <m/>
    <s v="IEC_STD_V10 &gt;&gt; Analytics  &gt;&gt; Dashboard &gt;&gt; 4：資源管理"/>
    <s v="Categories"/>
    <s v="IECP2-DG-DataStandard-DEMO-v1.0.xlsx"/>
    <n v="65"/>
    <x v="0"/>
    <x v="67"/>
    <x v="0"/>
    <x v="20"/>
    <x v="1"/>
    <x v="0"/>
    <x v="0"/>
    <x v="133"/>
  </r>
  <r>
    <x v="0"/>
    <s v="4.2：管理PNL"/>
    <s v="4.2：管理PNL"/>
    <s v="4：資源管理"/>
    <m/>
    <m/>
    <m/>
    <s v="IEC_STD_V10 &gt;&gt; Analytics  &gt;&gt; Dashboard &gt;&gt; 4：資源管理"/>
    <s v="Categories"/>
    <s v="IECP2-DG-DataStandard-DEMO-v1.0.xlsx"/>
    <n v="66"/>
    <x v="0"/>
    <x v="68"/>
    <x v="0"/>
    <x v="20"/>
    <x v="1"/>
    <x v="0"/>
    <x v="0"/>
    <x v="134"/>
  </r>
  <r>
    <x v="0"/>
    <s v="4.3：管理資產負債"/>
    <s v="4.3：管理資產負債"/>
    <s v="4：資源管理"/>
    <m/>
    <m/>
    <m/>
    <s v="IEC_STD_V10 &gt;&gt; Analytics  &gt;&gt; Dashboard &gt;&gt; 4：資源管理"/>
    <s v="Categories"/>
    <s v="IECP2-DG-DataStandard-DEMO-v1.0.xlsx"/>
    <n v="67"/>
    <x v="0"/>
    <x v="69"/>
    <x v="0"/>
    <x v="20"/>
    <x v="1"/>
    <x v="0"/>
    <x v="0"/>
    <x v="135"/>
  </r>
  <r>
    <x v="0"/>
    <s v="4.3：管理資產負債"/>
    <s v="4.3：管理資產負債"/>
    <s v="4：資源管理"/>
    <m/>
    <m/>
    <m/>
    <s v="IEC_STD_V10 &gt;&gt; Analytics  &gt;&gt; Dashboard &gt;&gt; 4：資源管理"/>
    <s v="Categories"/>
    <s v="IECP2-DG-DataStandard-DEMO-v1.0.xlsx"/>
    <n v="68"/>
    <x v="0"/>
    <x v="69"/>
    <x v="0"/>
    <x v="20"/>
    <x v="1"/>
    <x v="0"/>
    <x v="0"/>
    <x v="136"/>
  </r>
  <r>
    <x v="0"/>
    <s v="Management Report"/>
    <s v="Management Report"/>
    <s v="Analytics "/>
    <m/>
    <m/>
    <m/>
    <s v="IEC_STD_V10 &gt;&gt; Analytics "/>
    <s v="Categories"/>
    <s v="IECP2-DG-DataStandard-DEMO-v1.0.xlsx"/>
    <n v="69"/>
    <x v="0"/>
    <x v="70"/>
    <x v="0"/>
    <x v="6"/>
    <x v="1"/>
    <x v="0"/>
    <x v="0"/>
    <x v="137"/>
  </r>
  <r>
    <x v="0"/>
    <s v="作業及報表"/>
    <s v="作業及報表"/>
    <s v="Analytics "/>
    <m/>
    <m/>
    <m/>
    <s v="IEC_STD_V10 &gt;&gt; Analytics "/>
    <s v="Categories"/>
    <s v="IECP2-DG-DataStandard-DEMO-v1.0.xlsx"/>
    <n v="70"/>
    <x v="0"/>
    <x v="71"/>
    <x v="0"/>
    <x v="6"/>
    <x v="1"/>
    <x v="0"/>
    <x v="0"/>
    <x v="138"/>
  </r>
  <r>
    <x v="0"/>
    <s v=" LCM-存貨之評價與表達"/>
    <s v=" LCM-存貨之評價與表達"/>
    <s v="作業及報表"/>
    <m/>
    <m/>
    <m/>
    <s v="IEC_STD_V10 &gt;&gt; Analytics  &gt;&gt; 作業及報表"/>
    <s v="Categories"/>
    <s v="IECP2-DG-DataStandard-DEMO-v1.0.xlsx"/>
    <n v="71"/>
    <x v="0"/>
    <x v="72"/>
    <x v="0"/>
    <x v="21"/>
    <x v="1"/>
    <x v="0"/>
    <x v="0"/>
    <x v="1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s v="P.3.9.0: 材料成本管理"/>
    <n v="4"/>
    <n v="77"/>
  </r>
  <r>
    <x v="0"/>
    <x v="1"/>
    <s v="SAL"/>
    <n v="2"/>
    <n v="4"/>
  </r>
  <r>
    <x v="0"/>
    <x v="1"/>
    <s v="P.2.2.0: RFQ 管理"/>
    <n v="5"/>
    <n v="55"/>
  </r>
  <r>
    <x v="0"/>
    <x v="2"/>
    <s v="PNC"/>
    <n v="7"/>
    <n v="57"/>
  </r>
  <r>
    <x v="0"/>
    <x v="2"/>
    <s v="P.2.1.0: 產品營收與銷量達成率"/>
    <n v="16"/>
    <n v="165"/>
  </r>
  <r>
    <x v="0"/>
    <x v="3"/>
    <s v="LOG"/>
    <n v="7"/>
    <n v="44"/>
  </r>
  <r>
    <x v="0"/>
    <x v="3"/>
    <s v="P.3.10.0: Forecast管理"/>
    <n v="5"/>
    <n v="51"/>
  </r>
  <r>
    <x v="0"/>
    <x v="3"/>
    <s v="P.3.5.0: DOI 管理"/>
    <n v="1"/>
    <n v="8"/>
  </r>
  <r>
    <x v="0"/>
    <x v="4"/>
    <s v="QAM"/>
    <n v="2"/>
    <n v="19"/>
  </r>
  <r>
    <x v="0"/>
    <x v="4"/>
    <s v="P.3.13.0: 良率管理"/>
    <n v="3"/>
    <n v="32"/>
  </r>
  <r>
    <x v="1"/>
    <x v="0"/>
    <s v="P.3.9.0: 材料成本管理"/>
    <n v="4"/>
    <n v="77"/>
  </r>
  <r>
    <x v="1"/>
    <x v="1"/>
    <s v="SAL"/>
    <n v="3"/>
    <n v="7"/>
  </r>
  <r>
    <x v="1"/>
    <x v="1"/>
    <s v="P.2.2.0: RFQ 管理"/>
    <n v="5"/>
    <n v="53"/>
  </r>
  <r>
    <x v="1"/>
    <x v="2"/>
    <s v="PNC"/>
    <n v="7"/>
    <n v="57"/>
  </r>
  <r>
    <x v="1"/>
    <x v="2"/>
    <s v="P.2.1.0: 產品營收與銷量達成率"/>
    <n v="16"/>
    <n v="164"/>
  </r>
  <r>
    <x v="1"/>
    <x v="3"/>
    <s v="LOG"/>
    <n v="7"/>
    <n v="44"/>
  </r>
  <r>
    <x v="1"/>
    <x v="3"/>
    <s v="P.3.10.0: Forecast管理"/>
    <n v="6"/>
    <n v="55"/>
  </r>
  <r>
    <x v="1"/>
    <x v="3"/>
    <s v="P.3.5.0: DOI 管理"/>
    <n v="1"/>
    <n v="8"/>
  </r>
  <r>
    <x v="1"/>
    <x v="4"/>
    <s v="QAM"/>
    <n v="2"/>
    <n v="19"/>
  </r>
  <r>
    <x v="1"/>
    <x v="4"/>
    <s v="P.3.13.0: 良率管理"/>
    <n v="3"/>
    <n v="32"/>
  </r>
  <r>
    <x v="2"/>
    <x v="0"/>
    <s v="PRO"/>
    <n v="6"/>
    <n v="86"/>
  </r>
  <r>
    <x v="2"/>
    <x v="0"/>
    <s v="P.3.9.0: 材料成本管理"/>
    <n v="4"/>
    <n v="77"/>
  </r>
  <r>
    <x v="2"/>
    <x v="1"/>
    <s v="SAL"/>
    <n v="7"/>
    <n v="51"/>
  </r>
  <r>
    <x v="2"/>
    <x v="1"/>
    <s v="P.2.2.0: RFQ 管理"/>
    <n v="5"/>
    <n v="52"/>
  </r>
  <r>
    <x v="2"/>
    <x v="2"/>
    <s v="PNC"/>
    <n v="4"/>
    <n v="42"/>
  </r>
  <r>
    <x v="2"/>
    <x v="2"/>
    <s v="P.2.1.0: 產品營收與銷量達成率"/>
    <n v="16"/>
    <n v="168"/>
  </r>
  <r>
    <x v="2"/>
    <x v="3"/>
    <s v="LOG"/>
    <n v="8"/>
    <n v="47"/>
  </r>
  <r>
    <x v="2"/>
    <x v="3"/>
    <s v="P.3.10.0: Forecast管理"/>
    <n v="6"/>
    <n v="55"/>
  </r>
  <r>
    <x v="2"/>
    <x v="3"/>
    <s v="P.3.5.0: DOI 管理"/>
    <n v="1"/>
    <n v="8"/>
  </r>
  <r>
    <x v="2"/>
    <x v="4"/>
    <s v="QAM"/>
    <n v="2"/>
    <n v="19"/>
  </r>
  <r>
    <x v="2"/>
    <x v="4"/>
    <s v="P.3.13.0: 良率管理"/>
    <n v="3"/>
    <n v="32"/>
  </r>
  <r>
    <x v="3"/>
    <x v="0"/>
    <s v="PRO"/>
    <n v="7"/>
    <n v="74"/>
  </r>
  <r>
    <x v="3"/>
    <x v="0"/>
    <s v="P.3.9.0: 材料成本管理"/>
    <n v="4"/>
    <n v="77"/>
  </r>
  <r>
    <x v="3"/>
    <x v="1"/>
    <s v="SAL"/>
    <n v="7"/>
    <n v="51"/>
  </r>
  <r>
    <x v="3"/>
    <x v="1"/>
    <s v="P.2.2.0: RFQ 管理"/>
    <n v="5"/>
    <n v="52"/>
  </r>
  <r>
    <x v="3"/>
    <x v="2"/>
    <s v="PNC"/>
    <n v="4"/>
    <n v="42"/>
  </r>
  <r>
    <x v="3"/>
    <x v="2"/>
    <s v="P.2.1.0: 產品營收與銷量達成率"/>
    <n v="16"/>
    <n v="168"/>
  </r>
  <r>
    <x v="3"/>
    <x v="3"/>
    <s v="LOG"/>
    <n v="8"/>
    <n v="47"/>
  </r>
  <r>
    <x v="3"/>
    <x v="3"/>
    <s v="P.3.10.0: Forecast管理"/>
    <n v="6"/>
    <n v="55"/>
  </r>
  <r>
    <x v="3"/>
    <x v="3"/>
    <s v="P.3.5.0: DOI 管理"/>
    <n v="1"/>
    <n v="8"/>
  </r>
  <r>
    <x v="3"/>
    <x v="4"/>
    <s v="QAM"/>
    <n v="2"/>
    <n v="19"/>
  </r>
  <r>
    <x v="3"/>
    <x v="4"/>
    <s v="P.3.13.0: 良率管理"/>
    <n v="3"/>
    <n v="32"/>
  </r>
  <r>
    <x v="4"/>
    <x v="0"/>
    <s v="PRO"/>
    <n v="7"/>
    <n v="74"/>
  </r>
  <r>
    <x v="4"/>
    <x v="0"/>
    <s v="P.3.9.0: 材料成本管理"/>
    <n v="4"/>
    <n v="77"/>
  </r>
  <r>
    <x v="4"/>
    <x v="1"/>
    <s v="SAL"/>
    <n v="11"/>
    <n v="96"/>
  </r>
  <r>
    <x v="4"/>
    <x v="1"/>
    <s v="P.2.2.0: RFQ 管理"/>
    <n v="5"/>
    <n v="51"/>
  </r>
  <r>
    <x v="4"/>
    <x v="2"/>
    <s v="PNC"/>
    <n v="6"/>
    <n v="51"/>
  </r>
  <r>
    <x v="4"/>
    <x v="2"/>
    <s v="P.2.1.0: 產品營收與銷量達成率"/>
    <n v="16"/>
    <n v="184"/>
  </r>
  <r>
    <x v="4"/>
    <x v="3"/>
    <s v="LOG"/>
    <n v="8"/>
    <n v="48"/>
  </r>
  <r>
    <x v="4"/>
    <x v="3"/>
    <s v="P.3.10.0: Forecast管理"/>
    <n v="6"/>
    <n v="55"/>
  </r>
  <r>
    <x v="4"/>
    <x v="3"/>
    <s v="P.3.5.0: DOI 管理"/>
    <n v="1"/>
    <n v="8"/>
  </r>
  <r>
    <x v="4"/>
    <x v="4"/>
    <s v="QAM"/>
    <n v="2"/>
    <n v="19"/>
  </r>
  <r>
    <x v="4"/>
    <x v="4"/>
    <s v="P.3.13.0: 良率管理"/>
    <n v="3"/>
    <n v="32"/>
  </r>
  <r>
    <x v="5"/>
    <x v="0"/>
    <s v="PRO"/>
    <n v="6"/>
    <n v="69"/>
  </r>
  <r>
    <x v="5"/>
    <x v="0"/>
    <s v="P.3.9.0: 材料成本管理"/>
    <n v="4"/>
    <n v="77"/>
  </r>
  <r>
    <x v="5"/>
    <x v="1"/>
    <s v="SAL"/>
    <n v="5"/>
    <n v="46"/>
  </r>
  <r>
    <x v="5"/>
    <x v="1"/>
    <s v="P.2.2.0: RFQ 管理"/>
    <n v="5"/>
    <n v="51"/>
  </r>
  <r>
    <x v="5"/>
    <x v="2"/>
    <s v="PNC"/>
    <n v="7"/>
    <n v="58"/>
  </r>
  <r>
    <x v="5"/>
    <x v="2"/>
    <s v="P.2.1.0: 產品營收與銷量達成率"/>
    <n v="16"/>
    <n v="184"/>
  </r>
  <r>
    <x v="5"/>
    <x v="3"/>
    <s v="LOG"/>
    <n v="8"/>
    <n v="47"/>
  </r>
  <r>
    <x v="5"/>
    <x v="3"/>
    <s v="P.3.10.0: Forecast管理"/>
    <n v="6"/>
    <n v="55"/>
  </r>
  <r>
    <x v="5"/>
    <x v="3"/>
    <s v="P.3.5.0: DOI 管理"/>
    <n v="1"/>
    <n v="8"/>
  </r>
  <r>
    <x v="5"/>
    <x v="4"/>
    <s v="QAM"/>
    <n v="2"/>
    <n v="19"/>
  </r>
  <r>
    <x v="5"/>
    <x v="4"/>
    <s v="P.3.13.0: 良率管理"/>
    <n v="3"/>
    <n v="32"/>
  </r>
  <r>
    <x v="5"/>
    <x v="5"/>
    <s v="COS"/>
    <n v="4"/>
    <n v="21"/>
  </r>
  <r>
    <x v="6"/>
    <x v="0"/>
    <s v="PRO"/>
    <n v="6"/>
    <n v="73"/>
  </r>
  <r>
    <x v="6"/>
    <x v="0"/>
    <s v="P.3.13.0: 材料成本管理"/>
    <n v="4"/>
    <n v="77"/>
  </r>
  <r>
    <x v="6"/>
    <x v="1"/>
    <s v="SAL"/>
    <n v="6"/>
    <n v="70"/>
  </r>
  <r>
    <x v="6"/>
    <x v="1"/>
    <s v="P.2.2.0: RFQ 管理"/>
    <n v="5"/>
    <n v="49"/>
  </r>
  <r>
    <x v="6"/>
    <x v="2"/>
    <s v="PNC"/>
    <n v="7"/>
    <n v="58"/>
  </r>
  <r>
    <x v="6"/>
    <x v="2"/>
    <s v="P.2.1.0: 產品營收與銷量達成率"/>
    <n v="8"/>
    <n v="148"/>
  </r>
  <r>
    <x v="6"/>
    <x v="3"/>
    <s v="LOG"/>
    <n v="8"/>
    <n v="47"/>
  </r>
  <r>
    <x v="6"/>
    <x v="3"/>
    <s v="P.3.10.0: Forecast管理"/>
    <n v="6"/>
    <n v="55"/>
  </r>
  <r>
    <x v="6"/>
    <x v="3"/>
    <s v="P.3.5.0: DOI 管理"/>
    <n v="1"/>
    <n v="8"/>
  </r>
  <r>
    <x v="6"/>
    <x v="4"/>
    <s v="QAM"/>
    <n v="2"/>
    <n v="18"/>
  </r>
  <r>
    <x v="6"/>
    <x v="4"/>
    <s v="P.3.13.0: 良率管理"/>
    <n v="3"/>
    <n v="32"/>
  </r>
  <r>
    <x v="6"/>
    <x v="5"/>
    <s v="COS"/>
    <n v="4"/>
    <n v="15"/>
  </r>
  <r>
    <x v="7"/>
    <x v="0"/>
    <s v="PRO"/>
    <n v="6"/>
    <n v="73"/>
  </r>
  <r>
    <x v="7"/>
    <x v="0"/>
    <s v="P.3.13.0: 材料成本管理"/>
    <n v="4"/>
    <n v="77"/>
  </r>
  <r>
    <x v="7"/>
    <x v="1"/>
    <s v="SAL"/>
    <n v="7"/>
    <n v="75"/>
  </r>
  <r>
    <x v="7"/>
    <x v="1"/>
    <s v="P.2.2.0: RFQ 管理"/>
    <n v="5"/>
    <n v="48"/>
  </r>
  <r>
    <x v="7"/>
    <x v="2"/>
    <s v="PNC"/>
    <n v="7"/>
    <n v="59"/>
  </r>
  <r>
    <x v="7"/>
    <x v="2"/>
    <s v="P.2.1.0: 產品營收與銷量達成率"/>
    <n v="8"/>
    <n v="144"/>
  </r>
  <r>
    <x v="7"/>
    <x v="3"/>
    <s v="LOG"/>
    <n v="8"/>
    <n v="49"/>
  </r>
  <r>
    <x v="7"/>
    <x v="3"/>
    <s v="P.3.10.0: Forecast管理"/>
    <n v="6"/>
    <n v="55"/>
  </r>
  <r>
    <x v="7"/>
    <x v="3"/>
    <s v="P.3.5.0: DOI 管理"/>
    <n v="1"/>
    <n v="9"/>
  </r>
  <r>
    <x v="7"/>
    <x v="4"/>
    <s v="QAM"/>
    <n v="2"/>
    <n v="18"/>
  </r>
  <r>
    <x v="7"/>
    <x v="4"/>
    <s v="P.3.13.0: 良率管理"/>
    <n v="3"/>
    <n v="32"/>
  </r>
  <r>
    <x v="7"/>
    <x v="5"/>
    <s v="COS"/>
    <n v="5"/>
    <n v="18"/>
  </r>
  <r>
    <x v="8"/>
    <x v="0"/>
    <s v="PRO"/>
    <n v="6"/>
    <n v="73"/>
  </r>
  <r>
    <x v="8"/>
    <x v="0"/>
    <s v="P.3.13.0: 材料成本管理"/>
    <n v="4"/>
    <n v="77"/>
  </r>
  <r>
    <x v="8"/>
    <x v="1"/>
    <s v="SAL"/>
    <n v="4"/>
    <n v="56"/>
  </r>
  <r>
    <x v="8"/>
    <x v="1"/>
    <s v="P.2.2.0: RFQ 管理"/>
    <n v="5"/>
    <n v="48"/>
  </r>
  <r>
    <x v="8"/>
    <x v="2"/>
    <s v="PNC"/>
    <n v="7"/>
    <n v="66"/>
  </r>
  <r>
    <x v="8"/>
    <x v="2"/>
    <s v="P.2.1.0: 產品營收與銷量達成率"/>
    <n v="8"/>
    <n v="151"/>
  </r>
  <r>
    <x v="8"/>
    <x v="3"/>
    <s v="LOG"/>
    <n v="8"/>
    <n v="49"/>
  </r>
  <r>
    <x v="8"/>
    <x v="3"/>
    <s v="P.3.10.0: Forecast管理"/>
    <n v="6"/>
    <n v="55"/>
  </r>
  <r>
    <x v="8"/>
    <x v="3"/>
    <s v="P.3.5.0: DOI 管理"/>
    <n v="1"/>
    <n v="9"/>
  </r>
  <r>
    <x v="8"/>
    <x v="4"/>
    <s v="QAM"/>
    <n v="2"/>
    <n v="18"/>
  </r>
  <r>
    <x v="8"/>
    <x v="4"/>
    <s v="P.3.13.0: 良率管理"/>
    <n v="3"/>
    <n v="32"/>
  </r>
  <r>
    <x v="8"/>
    <x v="5"/>
    <s v="COS"/>
    <n v="5"/>
    <n v="18"/>
  </r>
  <r>
    <x v="9"/>
    <x v="0"/>
    <s v="PRO"/>
    <n v="6"/>
    <n v="73"/>
  </r>
  <r>
    <x v="9"/>
    <x v="0"/>
    <s v="P.3.9.0: 材料成本管理"/>
    <n v="4"/>
    <n v="77"/>
  </r>
  <r>
    <x v="9"/>
    <x v="1"/>
    <s v="SAL"/>
    <n v="8"/>
    <n v="91"/>
  </r>
  <r>
    <x v="9"/>
    <x v="1"/>
    <s v="P.2.2.0: RFQ 管理"/>
    <n v="6"/>
    <n v="48"/>
  </r>
  <r>
    <x v="9"/>
    <x v="2"/>
    <s v="PNC"/>
    <n v="7"/>
    <n v="66"/>
  </r>
  <r>
    <x v="9"/>
    <x v="2"/>
    <s v="P.2.1.0: 產品營收與銷量達成率"/>
    <n v="8"/>
    <n v="151"/>
  </r>
  <r>
    <x v="9"/>
    <x v="3"/>
    <s v="LOG"/>
    <n v="7"/>
    <n v="42"/>
  </r>
  <r>
    <x v="9"/>
    <x v="3"/>
    <s v="P.3.10.0: Forecast管理"/>
    <n v="4"/>
    <n v="38"/>
  </r>
  <r>
    <x v="9"/>
    <x v="3"/>
    <s v="P.3.5.0: DOI 管理"/>
    <n v="1"/>
    <n v="8"/>
  </r>
  <r>
    <x v="9"/>
    <x v="4"/>
    <s v="QAM"/>
    <n v="2"/>
    <n v="18"/>
  </r>
  <r>
    <x v="9"/>
    <x v="4"/>
    <s v="P.3.13.0: 良率管理"/>
    <n v="3"/>
    <n v="32"/>
  </r>
  <r>
    <x v="9"/>
    <x v="5"/>
    <s v="COS"/>
    <n v="5"/>
    <n v="16"/>
  </r>
  <r>
    <x v="9"/>
    <x v="6"/>
    <s v="MFG"/>
    <n v="2"/>
    <n v="3"/>
  </r>
  <r>
    <x v="10"/>
    <x v="0"/>
    <s v="PRO"/>
    <n v="6"/>
    <n v="73"/>
  </r>
  <r>
    <x v="10"/>
    <x v="0"/>
    <s v="P.3.9.0: 材料成本管理"/>
    <n v="4"/>
    <n v="77"/>
  </r>
  <r>
    <x v="10"/>
    <x v="1"/>
    <s v="SAL"/>
    <n v="9"/>
    <n v="102"/>
  </r>
  <r>
    <x v="10"/>
    <x v="1"/>
    <s v="P.2.2.0: RFQ 管理"/>
    <n v="5"/>
    <n v="45"/>
  </r>
  <r>
    <x v="10"/>
    <x v="2"/>
    <s v="PNC"/>
    <n v="7"/>
    <n v="66"/>
  </r>
  <r>
    <x v="10"/>
    <x v="2"/>
    <s v="P.2.1.0: 產品營收與銷量達成率"/>
    <n v="8"/>
    <n v="151"/>
  </r>
  <r>
    <x v="10"/>
    <x v="3"/>
    <s v="LOG"/>
    <n v="7"/>
    <n v="43"/>
  </r>
  <r>
    <x v="10"/>
    <x v="3"/>
    <s v="P.3.10.0: Forecast管理"/>
    <n v="4"/>
    <n v="38"/>
  </r>
  <r>
    <x v="10"/>
    <x v="3"/>
    <s v="P.3.5.0: DOI 管理"/>
    <n v="1"/>
    <n v="8"/>
  </r>
  <r>
    <x v="10"/>
    <x v="4"/>
    <s v="QAM"/>
    <n v="2"/>
    <n v="24"/>
  </r>
  <r>
    <x v="10"/>
    <x v="4"/>
    <s v="P.3.13.0: 良率管理"/>
    <n v="3"/>
    <n v="32"/>
  </r>
  <r>
    <x v="10"/>
    <x v="5"/>
    <s v="COS"/>
    <n v="5"/>
    <n v="16"/>
  </r>
  <r>
    <x v="10"/>
    <x v="6"/>
    <s v="MFG"/>
    <n v="2"/>
    <n v="3"/>
  </r>
  <r>
    <x v="11"/>
    <x v="0"/>
    <s v="PRO"/>
    <n v="6"/>
    <n v="73"/>
  </r>
  <r>
    <x v="11"/>
    <x v="0"/>
    <s v="P.3.9.0: 材料成本管理"/>
    <n v="4"/>
    <n v="77"/>
  </r>
  <r>
    <x v="11"/>
    <x v="1"/>
    <s v="SAL"/>
    <n v="7"/>
    <n v="91"/>
  </r>
  <r>
    <x v="11"/>
    <x v="1"/>
    <s v="P.2.2.0: RFQ 管理"/>
    <n v="5"/>
    <n v="45"/>
  </r>
  <r>
    <x v="11"/>
    <x v="2"/>
    <s v="PNC"/>
    <n v="7"/>
    <n v="66"/>
  </r>
  <r>
    <x v="11"/>
    <x v="2"/>
    <s v="P.2.1.0: 產品營收與銷量達成率"/>
    <n v="8"/>
    <n v="151"/>
  </r>
  <r>
    <x v="11"/>
    <x v="3"/>
    <s v="LOG"/>
    <n v="7"/>
    <n v="43"/>
  </r>
  <r>
    <x v="11"/>
    <x v="3"/>
    <s v="P.3.10.0: Forecast管理"/>
    <n v="4"/>
    <n v="38"/>
  </r>
  <r>
    <x v="11"/>
    <x v="3"/>
    <s v="P.3.5.0: DOI 管理"/>
    <n v="1"/>
    <n v="8"/>
  </r>
  <r>
    <x v="11"/>
    <x v="4"/>
    <s v="QAM"/>
    <n v="3"/>
    <n v="33"/>
  </r>
  <r>
    <x v="11"/>
    <x v="4"/>
    <s v="P.3.13.0: 良率管理"/>
    <n v="3"/>
    <n v="35"/>
  </r>
  <r>
    <x v="11"/>
    <x v="5"/>
    <s v="COS"/>
    <n v="5"/>
    <n v="16"/>
  </r>
  <r>
    <x v="11"/>
    <x v="6"/>
    <s v="MFG"/>
    <n v="2"/>
    <n v="4"/>
  </r>
  <r>
    <x v="12"/>
    <x v="0"/>
    <s v="PRO"/>
    <n v="6"/>
    <n v="73"/>
  </r>
  <r>
    <x v="12"/>
    <x v="0"/>
    <s v="P.3.9.0: 材料成本管理"/>
    <n v="4"/>
    <n v="77"/>
  </r>
  <r>
    <x v="12"/>
    <x v="1"/>
    <s v="SAL"/>
    <n v="7"/>
    <n v="91"/>
  </r>
  <r>
    <x v="12"/>
    <x v="1"/>
    <s v="P.2.2.0: RFQ 管理"/>
    <n v="5"/>
    <n v="45"/>
  </r>
  <r>
    <x v="12"/>
    <x v="2"/>
    <s v="PNC"/>
    <n v="7"/>
    <n v="66"/>
  </r>
  <r>
    <x v="12"/>
    <x v="2"/>
    <s v="P.2.1.0: 產品營收與銷量達成率"/>
    <n v="8"/>
    <n v="151"/>
  </r>
  <r>
    <x v="12"/>
    <x v="3"/>
    <s v="LOG"/>
    <n v="7"/>
    <n v="43"/>
  </r>
  <r>
    <x v="12"/>
    <x v="3"/>
    <s v="P.3.10.0: Forecast管理"/>
    <n v="4"/>
    <n v="38"/>
  </r>
  <r>
    <x v="12"/>
    <x v="3"/>
    <s v="P.3.5.0: DOI 管理"/>
    <n v="1"/>
    <n v="8"/>
  </r>
  <r>
    <x v="12"/>
    <x v="4"/>
    <s v="QAM"/>
    <n v="6"/>
    <n v="42"/>
  </r>
  <r>
    <x v="12"/>
    <x v="4"/>
    <s v="P.3.13.0: 良率管理"/>
    <n v="3"/>
    <n v="34"/>
  </r>
  <r>
    <x v="12"/>
    <x v="5"/>
    <s v="COS"/>
    <n v="5"/>
    <n v="16"/>
  </r>
  <r>
    <x v="12"/>
    <x v="6"/>
    <s v="MFG"/>
    <n v="2"/>
    <n v="4"/>
  </r>
  <r>
    <x v="13"/>
    <x v="0"/>
    <s v="PRO"/>
    <n v="6"/>
    <n v="73"/>
  </r>
  <r>
    <x v="13"/>
    <x v="0"/>
    <s v="P.3.9.0: 材料成本管理"/>
    <n v="4"/>
    <n v="77"/>
  </r>
  <r>
    <x v="13"/>
    <x v="1"/>
    <s v="SAL"/>
    <n v="8"/>
    <n v="108"/>
  </r>
  <r>
    <x v="13"/>
    <x v="1"/>
    <s v="P.2.2.0: RFQ 管理"/>
    <n v="5"/>
    <n v="45"/>
  </r>
  <r>
    <x v="13"/>
    <x v="2"/>
    <s v="PNC"/>
    <n v="7"/>
    <n v="66"/>
  </r>
  <r>
    <x v="13"/>
    <x v="2"/>
    <s v="P.2.1.0: 產品營收與銷量達成率"/>
    <n v="8"/>
    <n v="151"/>
  </r>
  <r>
    <x v="13"/>
    <x v="3"/>
    <s v="LOG"/>
    <n v="7"/>
    <n v="45"/>
  </r>
  <r>
    <x v="13"/>
    <x v="3"/>
    <s v="P.3.10.0: Forecast管理"/>
    <n v="3"/>
    <n v="30"/>
  </r>
  <r>
    <x v="13"/>
    <x v="3"/>
    <s v="P.3.5.0: DOI 管理"/>
    <n v="1"/>
    <n v="8"/>
  </r>
  <r>
    <x v="13"/>
    <x v="4"/>
    <s v="QAM"/>
    <n v="6"/>
    <n v="42"/>
  </r>
  <r>
    <x v="13"/>
    <x v="4"/>
    <s v="P.3.13.0: 良率管理"/>
    <n v="3"/>
    <n v="34"/>
  </r>
  <r>
    <x v="13"/>
    <x v="5"/>
    <s v="COS"/>
    <n v="5"/>
    <n v="15"/>
  </r>
  <r>
    <x v="13"/>
    <x v="6"/>
    <s v="MFG"/>
    <n v="2"/>
    <n v="4"/>
  </r>
  <r>
    <x v="14"/>
    <x v="0"/>
    <s v="PRO"/>
    <n v="6"/>
    <n v="73"/>
  </r>
  <r>
    <x v="14"/>
    <x v="0"/>
    <s v="P.3.9.0: 材料成本管理"/>
    <n v="4"/>
    <n v="77"/>
  </r>
  <r>
    <x v="14"/>
    <x v="1"/>
    <s v="SAL"/>
    <n v="6"/>
    <n v="51"/>
  </r>
  <r>
    <x v="14"/>
    <x v="1"/>
    <s v="P.2.2.0: RFQ 管理"/>
    <n v="5"/>
    <n v="45"/>
  </r>
  <r>
    <x v="14"/>
    <x v="2"/>
    <s v="PNC"/>
    <n v="7"/>
    <n v="70"/>
  </r>
  <r>
    <x v="14"/>
    <x v="2"/>
    <s v="P.2.1.0: 產品營收與銷量達成率"/>
    <n v="8"/>
    <n v="163"/>
  </r>
  <r>
    <x v="14"/>
    <x v="3"/>
    <s v="LOG"/>
    <n v="8"/>
    <n v="51"/>
  </r>
  <r>
    <x v="14"/>
    <x v="3"/>
    <s v="P.3.10.0: Forecast管理"/>
    <n v="2"/>
    <n v="20"/>
  </r>
  <r>
    <x v="14"/>
    <x v="3"/>
    <s v="P.3.5.0: DOI 管理"/>
    <n v="1"/>
    <n v="8"/>
  </r>
  <r>
    <x v="14"/>
    <x v="4"/>
    <s v="QAM"/>
    <n v="6"/>
    <n v="44"/>
  </r>
  <r>
    <x v="14"/>
    <x v="4"/>
    <s v="P.3.13.0: 良率管理"/>
    <n v="3"/>
    <n v="31"/>
  </r>
  <r>
    <x v="14"/>
    <x v="5"/>
    <s v="COS"/>
    <n v="7"/>
    <n v="33"/>
  </r>
  <r>
    <x v="14"/>
    <x v="6"/>
    <s v="MFG"/>
    <n v="2"/>
    <n v="4"/>
  </r>
  <r>
    <x v="15"/>
    <x v="0"/>
    <s v="PRO"/>
    <n v="6"/>
    <n v="73"/>
  </r>
  <r>
    <x v="15"/>
    <x v="0"/>
    <s v="P.3.9.0: 材料成本管理"/>
    <n v="4"/>
    <n v="77"/>
  </r>
  <r>
    <x v="15"/>
    <x v="1"/>
    <s v="SAL"/>
    <n v="6"/>
    <n v="51"/>
  </r>
  <r>
    <x v="15"/>
    <x v="1"/>
    <s v="P.2.2.0: RFQ 管理"/>
    <n v="5"/>
    <n v="45"/>
  </r>
  <r>
    <x v="15"/>
    <x v="2"/>
    <s v="PNC"/>
    <n v="7"/>
    <n v="70"/>
  </r>
  <r>
    <x v="15"/>
    <x v="2"/>
    <s v="P.2.1.0: 產品營收與銷量達成率"/>
    <n v="8"/>
    <n v="150"/>
  </r>
  <r>
    <x v="15"/>
    <x v="3"/>
    <s v="LOG"/>
    <n v="9"/>
    <n v="58"/>
  </r>
  <r>
    <x v="15"/>
    <x v="3"/>
    <s v="P.3.10.0: Forecast管理"/>
    <n v="2"/>
    <n v="21"/>
  </r>
  <r>
    <x v="15"/>
    <x v="3"/>
    <s v="P.3.5.0: DOI 管理"/>
    <n v="1"/>
    <n v="8"/>
  </r>
  <r>
    <x v="15"/>
    <x v="4"/>
    <s v="QAM"/>
    <n v="6"/>
    <n v="44"/>
  </r>
  <r>
    <x v="15"/>
    <x v="4"/>
    <s v="P.3.13.0: 良率管理"/>
    <n v="3"/>
    <n v="31"/>
  </r>
  <r>
    <x v="15"/>
    <x v="5"/>
    <s v="COS"/>
    <n v="7"/>
    <n v="33"/>
  </r>
  <r>
    <x v="15"/>
    <x v="6"/>
    <s v="MFG"/>
    <n v="2"/>
    <n v="4"/>
  </r>
  <r>
    <x v="16"/>
    <x v="0"/>
    <s v="PRO"/>
    <n v="6"/>
    <n v="73"/>
  </r>
  <r>
    <x v="16"/>
    <x v="0"/>
    <s v="P.3.9.0: 材料成本管理"/>
    <n v="4"/>
    <n v="77"/>
  </r>
  <r>
    <x v="16"/>
    <x v="1"/>
    <s v="SAL"/>
    <n v="6"/>
    <n v="51"/>
  </r>
  <r>
    <x v="16"/>
    <x v="1"/>
    <s v="P.2.2.0: RFQ 管理"/>
    <n v="5"/>
    <n v="45"/>
  </r>
  <r>
    <x v="16"/>
    <x v="2"/>
    <s v="PNC"/>
    <n v="7"/>
    <n v="66"/>
  </r>
  <r>
    <x v="16"/>
    <x v="2"/>
    <s v="P.2.1.0: 產品營收與銷量達成率"/>
    <n v="8"/>
    <n v="150"/>
  </r>
  <r>
    <x v="16"/>
    <x v="3"/>
    <s v="LOG"/>
    <n v="9"/>
    <n v="58"/>
  </r>
  <r>
    <x v="16"/>
    <x v="3"/>
    <s v="P.3.10.0: Forecast管理"/>
    <n v="2"/>
    <n v="21"/>
  </r>
  <r>
    <x v="16"/>
    <x v="3"/>
    <s v="P.3.5.0: DOI 管理"/>
    <n v="2"/>
    <n v="13"/>
  </r>
  <r>
    <x v="16"/>
    <x v="4"/>
    <s v="QAM"/>
    <n v="6"/>
    <n v="44"/>
  </r>
  <r>
    <x v="16"/>
    <x v="4"/>
    <s v="P.3.13.0: 良率管理"/>
    <n v="3"/>
    <n v="31"/>
  </r>
  <r>
    <x v="16"/>
    <x v="5"/>
    <s v="COS"/>
    <n v="7"/>
    <n v="33"/>
  </r>
  <r>
    <x v="16"/>
    <x v="6"/>
    <s v="MFG"/>
    <n v="2"/>
    <n v="4"/>
  </r>
  <r>
    <x v="17"/>
    <x v="0"/>
    <s v="PRO"/>
    <n v="6"/>
    <n v="73"/>
  </r>
  <r>
    <x v="17"/>
    <x v="0"/>
    <s v="P.3.9.0: 材料成本管理"/>
    <n v="4"/>
    <n v="77"/>
  </r>
  <r>
    <x v="17"/>
    <x v="1"/>
    <s v="SAL"/>
    <n v="6"/>
    <n v="51"/>
  </r>
  <r>
    <x v="17"/>
    <x v="1"/>
    <s v="P.2.2.0: RFQ 管理"/>
    <n v="5"/>
    <n v="45"/>
  </r>
  <r>
    <x v="17"/>
    <x v="2"/>
    <s v="PNC"/>
    <n v="7"/>
    <n v="66"/>
  </r>
  <r>
    <x v="17"/>
    <x v="2"/>
    <s v="P.2.1.0: 產品營收與銷量達成率"/>
    <n v="8"/>
    <n v="150"/>
  </r>
  <r>
    <x v="17"/>
    <x v="3"/>
    <s v="LOG"/>
    <n v="10"/>
    <n v="63"/>
  </r>
  <r>
    <x v="17"/>
    <x v="3"/>
    <s v="P.3.10.0: Forecast管理"/>
    <n v="2"/>
    <n v="21"/>
  </r>
  <r>
    <x v="17"/>
    <x v="3"/>
    <s v="P.3.5.0: DOI 管理"/>
    <n v="2"/>
    <n v="13"/>
  </r>
  <r>
    <x v="17"/>
    <x v="4"/>
    <s v="QAM"/>
    <n v="6"/>
    <n v="44"/>
  </r>
  <r>
    <x v="17"/>
    <x v="4"/>
    <s v="P.3.13.0: 良率管理"/>
    <n v="3"/>
    <n v="31"/>
  </r>
  <r>
    <x v="17"/>
    <x v="5"/>
    <s v="COS"/>
    <n v="7"/>
    <n v="33"/>
  </r>
  <r>
    <x v="17"/>
    <x v="6"/>
    <s v="MFG"/>
    <n v="2"/>
    <n v="4"/>
  </r>
  <r>
    <x v="18"/>
    <x v="0"/>
    <s v="PRO"/>
    <n v="6"/>
    <n v="73"/>
  </r>
  <r>
    <x v="18"/>
    <x v="0"/>
    <s v="P.3.9.0: 材料成本管理"/>
    <n v="4"/>
    <n v="77"/>
  </r>
  <r>
    <x v="18"/>
    <x v="1"/>
    <s v="SAL"/>
    <n v="6"/>
    <n v="51"/>
  </r>
  <r>
    <x v="18"/>
    <x v="1"/>
    <s v="P.2.2.0: RFQ 管理"/>
    <n v="5"/>
    <n v="45"/>
  </r>
  <r>
    <x v="18"/>
    <x v="2"/>
    <s v="PNC"/>
    <n v="7"/>
    <n v="68"/>
  </r>
  <r>
    <x v="18"/>
    <x v="2"/>
    <s v="P.2.1.0: 產品營收與銷量達成率"/>
    <n v="8"/>
    <n v="146"/>
  </r>
  <r>
    <x v="18"/>
    <x v="3"/>
    <s v="LOG"/>
    <n v="10"/>
    <n v="64"/>
  </r>
  <r>
    <x v="18"/>
    <x v="3"/>
    <s v="P.3.10.0: Forecast管理"/>
    <n v="3"/>
    <n v="25"/>
  </r>
  <r>
    <x v="18"/>
    <x v="3"/>
    <s v="P.3.5.0: DOI 管理"/>
    <n v="2"/>
    <n v="13"/>
  </r>
  <r>
    <x v="18"/>
    <x v="4"/>
    <s v="QAM"/>
    <n v="6"/>
    <n v="44"/>
  </r>
  <r>
    <x v="18"/>
    <x v="4"/>
    <s v="P.3.13.0: 良率管理"/>
    <n v="3"/>
    <n v="31"/>
  </r>
  <r>
    <x v="18"/>
    <x v="5"/>
    <s v="COS"/>
    <n v="7"/>
    <n v="33"/>
  </r>
  <r>
    <x v="18"/>
    <x v="6"/>
    <s v="MFG"/>
    <n v="2"/>
    <n v="4"/>
  </r>
  <r>
    <x v="19"/>
    <x v="0"/>
    <s v="PRO"/>
    <n v="6"/>
    <n v="73"/>
  </r>
  <r>
    <x v="19"/>
    <x v="0"/>
    <s v="P.3.9.0: 材料成本管理"/>
    <n v="4"/>
    <n v="77"/>
  </r>
  <r>
    <x v="19"/>
    <x v="1"/>
    <s v="SAL"/>
    <n v="6"/>
    <n v="51"/>
  </r>
  <r>
    <x v="19"/>
    <x v="1"/>
    <s v="P.2.2.0: RFQ 管理"/>
    <n v="5"/>
    <n v="45"/>
  </r>
  <r>
    <x v="19"/>
    <x v="2"/>
    <s v="PNC"/>
    <n v="7"/>
    <n v="67"/>
  </r>
  <r>
    <x v="19"/>
    <x v="2"/>
    <s v="P.2.1.0: 產品營收與銷量達成率"/>
    <n v="8"/>
    <n v="150"/>
  </r>
  <r>
    <x v="19"/>
    <x v="3"/>
    <s v="LOG"/>
    <n v="10"/>
    <n v="64"/>
  </r>
  <r>
    <x v="19"/>
    <x v="3"/>
    <s v="P.3.10.0: Forecast管理"/>
    <n v="3"/>
    <n v="25"/>
  </r>
  <r>
    <x v="19"/>
    <x v="3"/>
    <s v="P.3.5.0: DOI 管理"/>
    <n v="2"/>
    <n v="14"/>
  </r>
  <r>
    <x v="19"/>
    <x v="4"/>
    <s v="QAM"/>
    <n v="6"/>
    <n v="44"/>
  </r>
  <r>
    <x v="19"/>
    <x v="4"/>
    <s v="P.3.13.0: 良率管理"/>
    <n v="3"/>
    <n v="31"/>
  </r>
  <r>
    <x v="19"/>
    <x v="5"/>
    <s v="COS"/>
    <n v="7"/>
    <n v="33"/>
  </r>
  <r>
    <x v="19"/>
    <x v="6"/>
    <s v="MFG"/>
    <n v="2"/>
    <n v="4"/>
  </r>
  <r>
    <x v="20"/>
    <x v="0"/>
    <s v="PRO"/>
    <n v="9"/>
    <n v="60"/>
  </r>
  <r>
    <x v="20"/>
    <x v="0"/>
    <s v="P.3.9.0: 材料成本管理"/>
    <n v="6"/>
    <n v="63"/>
  </r>
  <r>
    <x v="20"/>
    <x v="1"/>
    <s v="SAL"/>
    <n v="6"/>
    <n v="51"/>
  </r>
  <r>
    <x v="20"/>
    <x v="1"/>
    <s v="P.2.2.0: RFQ 管理"/>
    <n v="5"/>
    <n v="45"/>
  </r>
  <r>
    <x v="20"/>
    <x v="2"/>
    <s v="PNC"/>
    <n v="7"/>
    <n v="67"/>
  </r>
  <r>
    <x v="20"/>
    <x v="2"/>
    <s v="P.2.1.0: 產品營收與銷量達成率"/>
    <n v="8"/>
    <n v="150"/>
  </r>
  <r>
    <x v="20"/>
    <x v="3"/>
    <s v="LOG"/>
    <n v="10"/>
    <n v="64"/>
  </r>
  <r>
    <x v="20"/>
    <x v="3"/>
    <s v="P.3.10.0: Forecast管理"/>
    <n v="3"/>
    <n v="25"/>
  </r>
  <r>
    <x v="20"/>
    <x v="3"/>
    <s v="P.3.5.0: DOI 管理"/>
    <n v="2"/>
    <n v="14"/>
  </r>
  <r>
    <x v="20"/>
    <x v="4"/>
    <s v="QAM"/>
    <n v="6"/>
    <n v="44"/>
  </r>
  <r>
    <x v="20"/>
    <x v="4"/>
    <s v="P.3.13.0: 良率管理"/>
    <n v="3"/>
    <n v="31"/>
  </r>
  <r>
    <x v="20"/>
    <x v="5"/>
    <s v="COS"/>
    <n v="7"/>
    <n v="33"/>
  </r>
  <r>
    <x v="20"/>
    <x v="6"/>
    <s v="MFG"/>
    <n v="2"/>
    <n v="4"/>
  </r>
  <r>
    <x v="21"/>
    <x v="0"/>
    <s v="PRO"/>
    <n v="9"/>
    <n v="69"/>
  </r>
  <r>
    <x v="21"/>
    <x v="0"/>
    <s v="P.3.9.0: 材料成本管理"/>
    <n v="9"/>
    <n v="78"/>
  </r>
  <r>
    <x v="21"/>
    <x v="1"/>
    <s v="SAL"/>
    <n v="6"/>
    <n v="51"/>
  </r>
  <r>
    <x v="21"/>
    <x v="1"/>
    <s v="P.2.2.0: RFQ 管理"/>
    <n v="5"/>
    <n v="45"/>
  </r>
  <r>
    <x v="21"/>
    <x v="2"/>
    <s v="PNC"/>
    <n v="7"/>
    <n v="67"/>
  </r>
  <r>
    <x v="21"/>
    <x v="2"/>
    <s v="P.2.1.0: 產品營收與銷量達成率"/>
    <n v="8"/>
    <n v="150"/>
  </r>
  <r>
    <x v="21"/>
    <x v="3"/>
    <s v="LOG"/>
    <n v="10"/>
    <n v="65"/>
  </r>
  <r>
    <x v="21"/>
    <x v="3"/>
    <s v="P.3.10.0: Forecast管理"/>
    <n v="3"/>
    <n v="25"/>
  </r>
  <r>
    <x v="21"/>
    <x v="3"/>
    <s v="P.3.5.0: DOI 管理"/>
    <n v="2"/>
    <n v="14"/>
  </r>
  <r>
    <x v="21"/>
    <x v="4"/>
    <s v="QAM"/>
    <n v="6"/>
    <n v="44"/>
  </r>
  <r>
    <x v="21"/>
    <x v="4"/>
    <s v="P.3.13.0: 良率管理"/>
    <n v="3"/>
    <n v="31"/>
  </r>
  <r>
    <x v="21"/>
    <x v="5"/>
    <s v="COS"/>
    <n v="7"/>
    <n v="33"/>
  </r>
  <r>
    <x v="21"/>
    <x v="6"/>
    <s v="MFG"/>
    <n v="2"/>
    <n v="4"/>
  </r>
  <r>
    <x v="22"/>
    <x v="0"/>
    <s v="PRO"/>
    <n v="9"/>
    <n v="69"/>
  </r>
  <r>
    <x v="22"/>
    <x v="0"/>
    <s v="P.3.9.0: 材料成本管理"/>
    <n v="9"/>
    <n v="78"/>
  </r>
  <r>
    <x v="22"/>
    <x v="1"/>
    <s v="SAL"/>
    <n v="6"/>
    <n v="51"/>
  </r>
  <r>
    <x v="22"/>
    <x v="1"/>
    <s v="P.2.2.0: RFQ 管理"/>
    <n v="5"/>
    <n v="45"/>
  </r>
  <r>
    <x v="22"/>
    <x v="2"/>
    <s v="PNC"/>
    <n v="7"/>
    <n v="67"/>
  </r>
  <r>
    <x v="22"/>
    <x v="2"/>
    <s v="P.2.1.0: 產品營收與銷量達成率"/>
    <n v="8"/>
    <n v="150"/>
  </r>
  <r>
    <x v="22"/>
    <x v="3"/>
    <s v="LOG"/>
    <n v="10"/>
    <n v="65"/>
  </r>
  <r>
    <x v="22"/>
    <x v="3"/>
    <s v="P.3.10.0: Forecast管理"/>
    <n v="3"/>
    <n v="25"/>
  </r>
  <r>
    <x v="22"/>
    <x v="3"/>
    <s v="P.3.5.0: DOI 管理"/>
    <n v="2"/>
    <n v="14"/>
  </r>
  <r>
    <x v="22"/>
    <x v="4"/>
    <s v="QAM"/>
    <n v="6"/>
    <n v="44"/>
  </r>
  <r>
    <x v="22"/>
    <x v="4"/>
    <s v="P.3.13.0: 良率管理"/>
    <n v="3"/>
    <n v="31"/>
  </r>
  <r>
    <x v="22"/>
    <x v="5"/>
    <s v="COS"/>
    <n v="7"/>
    <n v="33"/>
  </r>
  <r>
    <x v="22"/>
    <x v="6"/>
    <s v="MFG"/>
    <n v="2"/>
    <n v="4"/>
  </r>
  <r>
    <x v="23"/>
    <x v="0"/>
    <s v="PRO"/>
    <n v="9"/>
    <n v="69"/>
  </r>
  <r>
    <x v="23"/>
    <x v="0"/>
    <s v="P.3.9.0: 材料成本管理"/>
    <n v="9"/>
    <n v="78"/>
  </r>
  <r>
    <x v="23"/>
    <x v="1"/>
    <s v="SAL"/>
    <n v="6"/>
    <n v="51"/>
  </r>
  <r>
    <x v="23"/>
    <x v="1"/>
    <s v="P.2.2.0: RFQ 管理"/>
    <n v="5"/>
    <n v="45"/>
  </r>
  <r>
    <x v="23"/>
    <x v="2"/>
    <s v="PNC"/>
    <n v="7"/>
    <n v="67"/>
  </r>
  <r>
    <x v="23"/>
    <x v="2"/>
    <s v="P.2.1.0: 產品營收與銷量達成率"/>
    <n v="8"/>
    <n v="150"/>
  </r>
  <r>
    <x v="23"/>
    <x v="3"/>
    <s v="LOG"/>
    <n v="10"/>
    <n v="65"/>
  </r>
  <r>
    <x v="23"/>
    <x v="3"/>
    <s v="P.3.10.0: Forecast管理"/>
    <n v="3"/>
    <n v="25"/>
  </r>
  <r>
    <x v="23"/>
    <x v="3"/>
    <s v="P.3.5.0: DOI 管理"/>
    <n v="2"/>
    <n v="14"/>
  </r>
  <r>
    <x v="23"/>
    <x v="4"/>
    <s v="QAM"/>
    <n v="6"/>
    <n v="53"/>
  </r>
  <r>
    <x v="23"/>
    <x v="4"/>
    <s v="P.3.13.0: 良率管理"/>
    <n v="3"/>
    <n v="31"/>
  </r>
  <r>
    <x v="23"/>
    <x v="5"/>
    <s v="COS"/>
    <n v="7"/>
    <n v="33"/>
  </r>
  <r>
    <x v="23"/>
    <x v="6"/>
    <s v="MFG"/>
    <n v="2"/>
    <n v="4"/>
  </r>
  <r>
    <x v="24"/>
    <x v="0"/>
    <s v="PRO"/>
    <n v="9"/>
    <n v="69"/>
  </r>
  <r>
    <x v="24"/>
    <x v="0"/>
    <s v="P.3.9.0: 材料成本管理"/>
    <n v="9"/>
    <n v="78"/>
  </r>
  <r>
    <x v="24"/>
    <x v="1"/>
    <s v="SAL"/>
    <n v="6"/>
    <n v="51"/>
  </r>
  <r>
    <x v="24"/>
    <x v="1"/>
    <s v="P.2.2.0: RFQ 管理"/>
    <n v="5"/>
    <n v="45"/>
  </r>
  <r>
    <x v="24"/>
    <x v="2"/>
    <s v="PNC"/>
    <n v="7"/>
    <n v="67"/>
  </r>
  <r>
    <x v="24"/>
    <x v="2"/>
    <s v="P.2.1.0: 產品營收與銷量達成率"/>
    <n v="8"/>
    <n v="154"/>
  </r>
  <r>
    <x v="24"/>
    <x v="3"/>
    <s v="LOG"/>
    <n v="10"/>
    <n v="65"/>
  </r>
  <r>
    <x v="24"/>
    <x v="3"/>
    <s v="P.3.10.0: Forecast管理"/>
    <n v="3"/>
    <n v="25"/>
  </r>
  <r>
    <x v="24"/>
    <x v="3"/>
    <s v="P.3.5.0: DOI 管理"/>
    <n v="2"/>
    <n v="14"/>
  </r>
  <r>
    <x v="24"/>
    <x v="4"/>
    <s v="QAM"/>
    <n v="6"/>
    <n v="53"/>
  </r>
  <r>
    <x v="24"/>
    <x v="4"/>
    <s v="P.3.13.0: 良率管理"/>
    <n v="3"/>
    <n v="31"/>
  </r>
  <r>
    <x v="24"/>
    <x v="5"/>
    <s v="COS"/>
    <n v="7"/>
    <n v="33"/>
  </r>
  <r>
    <x v="24"/>
    <x v="6"/>
    <s v="MFG"/>
    <n v="2"/>
    <n v="4"/>
  </r>
  <r>
    <x v="25"/>
    <x v="0"/>
    <s v="PRO"/>
    <n v="9"/>
    <n v="73"/>
  </r>
  <r>
    <x v="25"/>
    <x v="0"/>
    <s v="P.3.9.0: 材料成本管理"/>
    <n v="9"/>
    <n v="80"/>
  </r>
  <r>
    <x v="25"/>
    <x v="1"/>
    <s v="SAL"/>
    <n v="6"/>
    <n v="51"/>
  </r>
  <r>
    <x v="25"/>
    <x v="1"/>
    <s v="P.2.2.0: RFQ 管理"/>
    <n v="5"/>
    <n v="45"/>
  </r>
  <r>
    <x v="25"/>
    <x v="2"/>
    <s v="PNC"/>
    <n v="7"/>
    <n v="67"/>
  </r>
  <r>
    <x v="25"/>
    <x v="2"/>
    <s v="P.2.1.0: 產品營收與銷量達成率"/>
    <n v="8"/>
    <n v="154"/>
  </r>
  <r>
    <x v="25"/>
    <x v="3"/>
    <s v="LOG"/>
    <n v="10"/>
    <n v="65"/>
  </r>
  <r>
    <x v="25"/>
    <x v="3"/>
    <s v="P.3.10.0: Forecast管理"/>
    <n v="3"/>
    <n v="25"/>
  </r>
  <r>
    <x v="25"/>
    <x v="3"/>
    <s v="P.3.5.0: DOI 管理"/>
    <n v="2"/>
    <n v="14"/>
  </r>
  <r>
    <x v="25"/>
    <x v="4"/>
    <s v="QAM"/>
    <n v="6"/>
    <n v="53"/>
  </r>
  <r>
    <x v="25"/>
    <x v="4"/>
    <s v="P.3.13.0: 良率管理"/>
    <n v="3"/>
    <n v="31"/>
  </r>
  <r>
    <x v="25"/>
    <x v="5"/>
    <s v="COS"/>
    <n v="7"/>
    <n v="33"/>
  </r>
  <r>
    <x v="25"/>
    <x v="6"/>
    <s v="MFG"/>
    <n v="2"/>
    <n v="4"/>
  </r>
  <r>
    <x v="26"/>
    <x v="0"/>
    <s v="PRO"/>
    <n v="9"/>
    <n v="74"/>
  </r>
  <r>
    <x v="26"/>
    <x v="0"/>
    <s v="P.3.9.0: 材料成本管理"/>
    <n v="9"/>
    <n v="81"/>
  </r>
  <r>
    <x v="26"/>
    <x v="1"/>
    <s v="SAL"/>
    <n v="6"/>
    <n v="51"/>
  </r>
  <r>
    <x v="26"/>
    <x v="1"/>
    <s v="P.2.2.0: RFQ 管理"/>
    <n v="5"/>
    <n v="46"/>
  </r>
  <r>
    <x v="26"/>
    <x v="2"/>
    <s v="PNC"/>
    <n v="7"/>
    <n v="67"/>
  </r>
  <r>
    <x v="26"/>
    <x v="2"/>
    <s v="P.2.1.0: 產品營收與銷量達成率"/>
    <n v="8"/>
    <n v="154"/>
  </r>
  <r>
    <x v="26"/>
    <x v="3"/>
    <s v="LOG"/>
    <n v="10"/>
    <n v="65"/>
  </r>
  <r>
    <x v="26"/>
    <x v="3"/>
    <s v="P.3.10.0: Forecast管理"/>
    <n v="3"/>
    <n v="25"/>
  </r>
  <r>
    <x v="26"/>
    <x v="3"/>
    <s v="P.3.5.0: DOI 管理"/>
    <n v="2"/>
    <n v="14"/>
  </r>
  <r>
    <x v="26"/>
    <x v="4"/>
    <s v="QAM"/>
    <n v="6"/>
    <n v="53"/>
  </r>
  <r>
    <x v="26"/>
    <x v="4"/>
    <s v="P.3.13.0: 良率管理"/>
    <n v="3"/>
    <n v="31"/>
  </r>
  <r>
    <x v="26"/>
    <x v="5"/>
    <s v="COS"/>
    <n v="7"/>
    <n v="33"/>
  </r>
  <r>
    <x v="26"/>
    <x v="6"/>
    <s v="MFG"/>
    <n v="2"/>
    <n v="4"/>
  </r>
  <r>
    <x v="27"/>
    <x v="0"/>
    <s v="PRO"/>
    <n v="9"/>
    <n v="74"/>
  </r>
  <r>
    <x v="27"/>
    <x v="0"/>
    <s v="P.3.9.0: 材料成本管理"/>
    <n v="9"/>
    <n v="81"/>
  </r>
  <r>
    <x v="27"/>
    <x v="1"/>
    <s v="SAL"/>
    <n v="6"/>
    <n v="51"/>
  </r>
  <r>
    <x v="27"/>
    <x v="1"/>
    <s v="P.2.2.0: RFQ 管理"/>
    <n v="5"/>
    <n v="46"/>
  </r>
  <r>
    <x v="27"/>
    <x v="2"/>
    <s v="PNC"/>
    <n v="7"/>
    <n v="67"/>
  </r>
  <r>
    <x v="27"/>
    <x v="2"/>
    <s v="P.2.1.0: 產品營收與銷量達成率"/>
    <n v="8"/>
    <n v="154"/>
  </r>
  <r>
    <x v="27"/>
    <x v="3"/>
    <s v="LOG"/>
    <n v="13"/>
    <n v="76"/>
  </r>
  <r>
    <x v="27"/>
    <x v="3"/>
    <s v="P.3.10.0: Forecast管理"/>
    <n v="3"/>
    <n v="25"/>
  </r>
  <r>
    <x v="27"/>
    <x v="3"/>
    <s v="P.3.5.0: DOI 管理"/>
    <n v="2"/>
    <n v="14"/>
  </r>
  <r>
    <x v="27"/>
    <x v="4"/>
    <s v="QAM"/>
    <n v="6"/>
    <n v="53"/>
  </r>
  <r>
    <x v="27"/>
    <x v="4"/>
    <s v="P.3.13.0: 良率管理"/>
    <n v="3"/>
    <n v="31"/>
  </r>
  <r>
    <x v="27"/>
    <x v="5"/>
    <s v="COS"/>
    <n v="8"/>
    <n v="43"/>
  </r>
  <r>
    <x v="27"/>
    <x v="6"/>
    <s v="MFG"/>
    <n v="2"/>
    <n v="4"/>
  </r>
  <r>
    <x v="28"/>
    <x v="0"/>
    <s v="PRO"/>
    <n v="9"/>
    <n v="74"/>
  </r>
  <r>
    <x v="28"/>
    <x v="0"/>
    <s v="P.3.9.0: 材料成本管理"/>
    <n v="9"/>
    <n v="81"/>
  </r>
  <r>
    <x v="28"/>
    <x v="1"/>
    <s v="SAL"/>
    <n v="6"/>
    <n v="51"/>
  </r>
  <r>
    <x v="28"/>
    <x v="1"/>
    <s v="P.2.2.0: RFQ 管理"/>
    <n v="5"/>
    <n v="46"/>
  </r>
  <r>
    <x v="28"/>
    <x v="2"/>
    <s v="PNC"/>
    <n v="7"/>
    <n v="67"/>
  </r>
  <r>
    <x v="28"/>
    <x v="2"/>
    <s v="P.2.1.0: 產品營收與銷量達成率"/>
    <n v="8"/>
    <n v="154"/>
  </r>
  <r>
    <x v="28"/>
    <x v="3"/>
    <s v="LOG"/>
    <n v="13"/>
    <n v="79"/>
  </r>
  <r>
    <x v="28"/>
    <x v="3"/>
    <s v="P.3.10.0: Forecast管理"/>
    <n v="3"/>
    <n v="24"/>
  </r>
  <r>
    <x v="28"/>
    <x v="3"/>
    <s v="P.3.5.0: DOI 管理"/>
    <n v="2"/>
    <n v="16"/>
  </r>
  <r>
    <x v="28"/>
    <x v="4"/>
    <s v="QAM"/>
    <n v="6"/>
    <n v="57"/>
  </r>
  <r>
    <x v="28"/>
    <x v="4"/>
    <s v="P.3.13.0: 良率管理"/>
    <n v="3"/>
    <n v="33"/>
  </r>
  <r>
    <x v="28"/>
    <x v="5"/>
    <s v="COS"/>
    <n v="8"/>
    <n v="39"/>
  </r>
  <r>
    <x v="28"/>
    <x v="6"/>
    <s v="MFG"/>
    <n v="2"/>
    <n v="4"/>
  </r>
  <r>
    <x v="29"/>
    <x v="0"/>
    <s v="PRO"/>
    <n v="9"/>
    <n v="75"/>
  </r>
  <r>
    <x v="29"/>
    <x v="0"/>
    <s v="P.3.9.0: 材料成本管理"/>
    <n v="9"/>
    <n v="87"/>
  </r>
  <r>
    <x v="29"/>
    <x v="1"/>
    <s v="SAL"/>
    <n v="6"/>
    <n v="51"/>
  </r>
  <r>
    <x v="29"/>
    <x v="1"/>
    <s v="P.2.2.0: RFQ 管理"/>
    <n v="5"/>
    <n v="46"/>
  </r>
  <r>
    <x v="29"/>
    <x v="2"/>
    <s v="PNC"/>
    <n v="7"/>
    <n v="67"/>
  </r>
  <r>
    <x v="29"/>
    <x v="2"/>
    <s v="P.2.1.0: 產品營收與銷量達成率"/>
    <n v="8"/>
    <n v="154"/>
  </r>
  <r>
    <x v="29"/>
    <x v="3"/>
    <s v="LOG"/>
    <n v="13"/>
    <n v="79"/>
  </r>
  <r>
    <x v="29"/>
    <x v="3"/>
    <s v="P.3.10.0: Forecast管理"/>
    <n v="3"/>
    <n v="24"/>
  </r>
  <r>
    <x v="29"/>
    <x v="3"/>
    <s v="P.3.5.0: DOI 管理"/>
    <n v="2"/>
    <n v="16"/>
  </r>
  <r>
    <x v="29"/>
    <x v="4"/>
    <s v="QAM"/>
    <n v="6"/>
    <n v="58"/>
  </r>
  <r>
    <x v="29"/>
    <x v="4"/>
    <s v="P.3.13.0: 良率管理"/>
    <n v="3"/>
    <n v="34"/>
  </r>
  <r>
    <x v="29"/>
    <x v="5"/>
    <s v="COS"/>
    <n v="9"/>
    <n v="42"/>
  </r>
  <r>
    <x v="29"/>
    <x v="6"/>
    <s v="MFG"/>
    <n v="2"/>
    <n v="4"/>
  </r>
  <r>
    <x v="30"/>
    <x v="0"/>
    <s v="PRO"/>
    <n v="9"/>
    <n v="75"/>
  </r>
  <r>
    <x v="30"/>
    <x v="0"/>
    <s v="P.3.9.0: 材料成本管理"/>
    <n v="9"/>
    <n v="87"/>
  </r>
  <r>
    <x v="30"/>
    <x v="1"/>
    <s v="SAL"/>
    <n v="6"/>
    <n v="52"/>
  </r>
  <r>
    <x v="30"/>
    <x v="1"/>
    <s v="P.2.2.0: RFQ 管理"/>
    <n v="5"/>
    <n v="46"/>
  </r>
  <r>
    <x v="30"/>
    <x v="2"/>
    <s v="PNC"/>
    <n v="7"/>
    <n v="67"/>
  </r>
  <r>
    <x v="30"/>
    <x v="2"/>
    <s v="P.2.1.0: 產品營收與銷量達成率"/>
    <n v="8"/>
    <n v="154"/>
  </r>
  <r>
    <x v="30"/>
    <x v="3"/>
    <s v="LOG"/>
    <n v="13"/>
    <n v="79"/>
  </r>
  <r>
    <x v="30"/>
    <x v="3"/>
    <s v="P.3.10.0: Forecast管理"/>
    <n v="3"/>
    <n v="24"/>
  </r>
  <r>
    <x v="30"/>
    <x v="3"/>
    <s v="P.3.5.0: DOI 管理"/>
    <n v="2"/>
    <n v="16"/>
  </r>
  <r>
    <x v="30"/>
    <x v="4"/>
    <s v="QAM"/>
    <n v="7"/>
    <n v="63"/>
  </r>
  <r>
    <x v="30"/>
    <x v="4"/>
    <s v="P.3.13.0: 良率管理"/>
    <n v="3"/>
    <n v="36"/>
  </r>
  <r>
    <x v="30"/>
    <x v="5"/>
    <s v="COS"/>
    <n v="9"/>
    <n v="42"/>
  </r>
  <r>
    <x v="30"/>
    <x v="6"/>
    <s v="MFG"/>
    <n v="4"/>
    <n v="10"/>
  </r>
  <r>
    <x v="31"/>
    <x v="0"/>
    <s v="PRO"/>
    <n v="9"/>
    <n v="75"/>
  </r>
  <r>
    <x v="31"/>
    <x v="0"/>
    <s v="P.3.9.0: 材料成本管理"/>
    <n v="9"/>
    <n v="87"/>
  </r>
  <r>
    <x v="31"/>
    <x v="1"/>
    <s v="SAL"/>
    <n v="6"/>
    <n v="52"/>
  </r>
  <r>
    <x v="31"/>
    <x v="1"/>
    <s v="P.2.2.0: RFQ 管理"/>
    <n v="5"/>
    <n v="46"/>
  </r>
  <r>
    <x v="31"/>
    <x v="2"/>
    <s v="PNC"/>
    <n v="7"/>
    <n v="67"/>
  </r>
  <r>
    <x v="31"/>
    <x v="2"/>
    <s v="P.2.1.0: 產品營收與銷量達成率"/>
    <n v="8"/>
    <n v="154"/>
  </r>
  <r>
    <x v="31"/>
    <x v="3"/>
    <s v="LOG"/>
    <n v="13"/>
    <n v="79"/>
  </r>
  <r>
    <x v="31"/>
    <x v="3"/>
    <s v="P.3.10.0: Forecast管理"/>
    <n v="3"/>
    <n v="24"/>
  </r>
  <r>
    <x v="31"/>
    <x v="3"/>
    <s v="P.3.5.0: DOI 管理"/>
    <n v="2"/>
    <n v="16"/>
  </r>
  <r>
    <x v="31"/>
    <x v="4"/>
    <s v="QAM"/>
    <n v="7"/>
    <n v="63"/>
  </r>
  <r>
    <x v="31"/>
    <x v="4"/>
    <s v="P.3.13.0: 良率管理"/>
    <n v="3"/>
    <n v="37"/>
  </r>
  <r>
    <x v="31"/>
    <x v="5"/>
    <s v="COS"/>
    <n v="9"/>
    <n v="42"/>
  </r>
  <r>
    <x v="31"/>
    <x v="6"/>
    <s v="MFG"/>
    <n v="2"/>
    <n v="5"/>
  </r>
  <r>
    <x v="32"/>
    <x v="0"/>
    <s v="PRO"/>
    <n v="10"/>
    <n v="79"/>
  </r>
  <r>
    <x v="32"/>
    <x v="0"/>
    <s v="P.3.9.0: 材料成本管理"/>
    <n v="9"/>
    <n v="89"/>
  </r>
  <r>
    <x v="32"/>
    <x v="1"/>
    <s v="SAL"/>
    <n v="6"/>
    <n v="53"/>
  </r>
  <r>
    <x v="32"/>
    <x v="1"/>
    <s v="P.2.2.0: RFQ 管理"/>
    <n v="5"/>
    <n v="47"/>
  </r>
  <r>
    <x v="32"/>
    <x v="2"/>
    <s v="PNC"/>
    <n v="7"/>
    <n v="67"/>
  </r>
  <r>
    <x v="32"/>
    <x v="2"/>
    <s v="P.2.1.0: 產品營收與銷量達成率"/>
    <n v="8"/>
    <n v="154"/>
  </r>
  <r>
    <x v="32"/>
    <x v="3"/>
    <s v="LOG"/>
    <n v="13"/>
    <n v="79"/>
  </r>
  <r>
    <x v="32"/>
    <x v="3"/>
    <s v="P.3.10.0: Forecast管理"/>
    <n v="3"/>
    <n v="24"/>
  </r>
  <r>
    <x v="32"/>
    <x v="3"/>
    <s v="P.3.5.0: DOI 管理"/>
    <n v="2"/>
    <n v="16"/>
  </r>
  <r>
    <x v="32"/>
    <x v="4"/>
    <s v="QAM"/>
    <n v="7"/>
    <n v="63"/>
  </r>
  <r>
    <x v="32"/>
    <x v="4"/>
    <s v="P.3.13.0: 良率管理"/>
    <n v="3"/>
    <n v="37"/>
  </r>
  <r>
    <x v="32"/>
    <x v="5"/>
    <s v="COS"/>
    <n v="9"/>
    <n v="42"/>
  </r>
  <r>
    <x v="32"/>
    <x v="6"/>
    <s v="MFG"/>
    <n v="2"/>
    <n v="5"/>
  </r>
  <r>
    <x v="33"/>
    <x v="0"/>
    <s v="PRO"/>
    <n v="10"/>
    <n v="80"/>
  </r>
  <r>
    <x v="33"/>
    <x v="0"/>
    <s v="P.3.9.0: 材料成本管理"/>
    <n v="9"/>
    <n v="95"/>
  </r>
  <r>
    <x v="33"/>
    <x v="1"/>
    <s v="SAL"/>
    <n v="6"/>
    <n v="53"/>
  </r>
  <r>
    <x v="33"/>
    <x v="1"/>
    <s v="P.2.2.0: RFQ 管理"/>
    <n v="5"/>
    <n v="47"/>
  </r>
  <r>
    <x v="33"/>
    <x v="2"/>
    <s v="PNC"/>
    <n v="7"/>
    <n v="68"/>
  </r>
  <r>
    <x v="33"/>
    <x v="2"/>
    <s v="P.2.1.0: 產品營收與銷量達成率"/>
    <n v="8"/>
    <n v="154"/>
  </r>
  <r>
    <x v="33"/>
    <x v="3"/>
    <s v="LOG"/>
    <n v="13"/>
    <n v="79"/>
  </r>
  <r>
    <x v="33"/>
    <x v="3"/>
    <s v="P.3.10.0: Forecast管理"/>
    <n v="3"/>
    <n v="24"/>
  </r>
  <r>
    <x v="33"/>
    <x v="3"/>
    <s v="P.3.5.0: DOI 管理"/>
    <n v="2"/>
    <n v="16"/>
  </r>
  <r>
    <x v="33"/>
    <x v="4"/>
    <s v="QAM"/>
    <n v="7"/>
    <n v="63"/>
  </r>
  <r>
    <x v="33"/>
    <x v="4"/>
    <s v="P.3.13.0: 良率管理"/>
    <n v="3"/>
    <n v="37"/>
  </r>
  <r>
    <x v="33"/>
    <x v="5"/>
    <s v="COS"/>
    <n v="10"/>
    <n v="44"/>
  </r>
  <r>
    <x v="33"/>
    <x v="6"/>
    <s v="MFG"/>
    <n v="2"/>
    <n v="5"/>
  </r>
  <r>
    <x v="34"/>
    <x v="0"/>
    <s v="PRO"/>
    <n v="10"/>
    <n v="80"/>
  </r>
  <r>
    <x v="34"/>
    <x v="0"/>
    <s v="P.3.9.0: 材料成本管理"/>
    <n v="9"/>
    <n v="95"/>
  </r>
  <r>
    <x v="34"/>
    <x v="1"/>
    <s v="SAL"/>
    <n v="6"/>
    <n v="53"/>
  </r>
  <r>
    <x v="34"/>
    <x v="1"/>
    <s v="P.2.2.0: RFQ 管理"/>
    <n v="5"/>
    <n v="52"/>
  </r>
  <r>
    <x v="34"/>
    <x v="2"/>
    <s v="PNC"/>
    <n v="7"/>
    <n v="68"/>
  </r>
  <r>
    <x v="34"/>
    <x v="2"/>
    <s v="P.2.1.0: 產品營收與銷量達成率"/>
    <n v="8"/>
    <n v="158"/>
  </r>
  <r>
    <x v="34"/>
    <x v="3"/>
    <s v="LOG"/>
    <n v="13"/>
    <n v="79"/>
  </r>
  <r>
    <x v="34"/>
    <x v="3"/>
    <s v="P.3.10.0: Forecast管理"/>
    <n v="3"/>
    <n v="24"/>
  </r>
  <r>
    <x v="34"/>
    <x v="3"/>
    <s v="P.3.5.0: DOI 管理"/>
    <n v="2"/>
    <n v="16"/>
  </r>
  <r>
    <x v="34"/>
    <x v="4"/>
    <s v="QAM"/>
    <n v="7"/>
    <n v="63"/>
  </r>
  <r>
    <x v="34"/>
    <x v="4"/>
    <s v="P.3.13.0: 良率管理"/>
    <n v="3"/>
    <n v="37"/>
  </r>
  <r>
    <x v="34"/>
    <x v="5"/>
    <s v="COS"/>
    <n v="9"/>
    <n v="43"/>
  </r>
  <r>
    <x v="34"/>
    <x v="6"/>
    <s v="MFG"/>
    <n v="2"/>
    <n v="5"/>
  </r>
  <r>
    <x v="35"/>
    <x v="0"/>
    <s v="PRO"/>
    <n v="10"/>
    <n v="80"/>
  </r>
  <r>
    <x v="35"/>
    <x v="0"/>
    <s v="P.3.9.0: 材料成本管理"/>
    <n v="9"/>
    <n v="95"/>
  </r>
  <r>
    <x v="35"/>
    <x v="1"/>
    <s v="SAL"/>
    <n v="6"/>
    <n v="53"/>
  </r>
  <r>
    <x v="35"/>
    <x v="1"/>
    <s v="P.2.2.0: RFQ 管理"/>
    <n v="5"/>
    <n v="52"/>
  </r>
  <r>
    <x v="35"/>
    <x v="2"/>
    <s v="PNC"/>
    <n v="7"/>
    <n v="68"/>
  </r>
  <r>
    <x v="35"/>
    <x v="2"/>
    <s v="P.2.1.0: 產品營收與銷量達成率"/>
    <n v="8"/>
    <n v="158"/>
  </r>
  <r>
    <x v="35"/>
    <x v="3"/>
    <s v="LOG"/>
    <n v="13"/>
    <n v="79"/>
  </r>
  <r>
    <x v="35"/>
    <x v="3"/>
    <s v="P.3.10.0: Forecast管理"/>
    <n v="3"/>
    <n v="24"/>
  </r>
  <r>
    <x v="35"/>
    <x v="3"/>
    <s v="P.3.5.0: DOI 管理"/>
    <n v="2"/>
    <n v="16"/>
  </r>
  <r>
    <x v="35"/>
    <x v="4"/>
    <s v="QAM"/>
    <n v="7"/>
    <n v="63"/>
  </r>
  <r>
    <x v="35"/>
    <x v="4"/>
    <s v="P.3.13.0: 良率管理"/>
    <n v="3"/>
    <n v="37"/>
  </r>
  <r>
    <x v="35"/>
    <x v="5"/>
    <s v="COS"/>
    <n v="9"/>
    <n v="43"/>
  </r>
  <r>
    <x v="35"/>
    <x v="6"/>
    <s v="MFG"/>
    <n v="2"/>
    <n v="5"/>
  </r>
  <r>
    <x v="36"/>
    <x v="0"/>
    <s v="PRO"/>
    <n v="10"/>
    <n v="81"/>
  </r>
  <r>
    <x v="36"/>
    <x v="0"/>
    <s v="P.3.9.0: 材料成本管理"/>
    <n v="9"/>
    <n v="96"/>
  </r>
  <r>
    <x v="36"/>
    <x v="1"/>
    <s v="SAL"/>
    <n v="6"/>
    <n v="53"/>
  </r>
  <r>
    <x v="36"/>
    <x v="1"/>
    <s v="P.2.2.0: RFQ 管理"/>
    <n v="5"/>
    <n v="52"/>
  </r>
  <r>
    <x v="36"/>
    <x v="2"/>
    <s v="PNC"/>
    <n v="7"/>
    <n v="68"/>
  </r>
  <r>
    <x v="36"/>
    <x v="2"/>
    <s v="P.2.1.0: 產品營收與銷量達成率"/>
    <n v="8"/>
    <n v="158"/>
  </r>
  <r>
    <x v="36"/>
    <x v="3"/>
    <s v="LOG"/>
    <n v="13"/>
    <n v="79"/>
  </r>
  <r>
    <x v="36"/>
    <x v="3"/>
    <s v="P.3.10.0: Forecast管理"/>
    <n v="3"/>
    <n v="24"/>
  </r>
  <r>
    <x v="36"/>
    <x v="3"/>
    <s v="P.3.5.0: DOI 管理"/>
    <n v="2"/>
    <n v="16"/>
  </r>
  <r>
    <x v="36"/>
    <x v="4"/>
    <s v="QAM"/>
    <n v="7"/>
    <n v="63"/>
  </r>
  <r>
    <x v="36"/>
    <x v="4"/>
    <s v="P.3.13.0: 良率管理"/>
    <n v="3"/>
    <n v="37"/>
  </r>
  <r>
    <x v="36"/>
    <x v="5"/>
    <s v="COS"/>
    <n v="9"/>
    <n v="43"/>
  </r>
  <r>
    <x v="36"/>
    <x v="6"/>
    <s v="MFG"/>
    <n v="2"/>
    <n v="5"/>
  </r>
  <r>
    <x v="37"/>
    <x v="0"/>
    <s v="PRO"/>
    <n v="10"/>
    <n v="81"/>
  </r>
  <r>
    <x v="37"/>
    <x v="0"/>
    <s v="P.3.9.0: 材料成本管理"/>
    <n v="9"/>
    <n v="96"/>
  </r>
  <r>
    <x v="37"/>
    <x v="1"/>
    <s v="SAL"/>
    <n v="6"/>
    <n v="53"/>
  </r>
  <r>
    <x v="37"/>
    <x v="1"/>
    <s v="P.2.2.0: RFQ 管理"/>
    <n v="5"/>
    <n v="52"/>
  </r>
  <r>
    <x v="37"/>
    <x v="2"/>
    <s v="PNC"/>
    <n v="7"/>
    <n v="68"/>
  </r>
  <r>
    <x v="37"/>
    <x v="2"/>
    <s v="P.2.1.0: 產品營收與銷量達成率"/>
    <n v="8"/>
    <n v="158"/>
  </r>
  <r>
    <x v="37"/>
    <x v="3"/>
    <s v="LOG"/>
    <n v="13"/>
    <n v="79"/>
  </r>
  <r>
    <x v="37"/>
    <x v="3"/>
    <s v="P.3.10.0: Forecast管理"/>
    <n v="3"/>
    <n v="24"/>
  </r>
  <r>
    <x v="37"/>
    <x v="3"/>
    <s v="P.3.5.0: DOI 管理"/>
    <n v="2"/>
    <n v="16"/>
  </r>
  <r>
    <x v="37"/>
    <x v="4"/>
    <s v="QAM"/>
    <n v="7"/>
    <n v="63"/>
  </r>
  <r>
    <x v="37"/>
    <x v="4"/>
    <s v="P.3.13.0: 良率管理"/>
    <n v="3"/>
    <n v="37"/>
  </r>
  <r>
    <x v="37"/>
    <x v="5"/>
    <s v="COS"/>
    <n v="9"/>
    <n v="44"/>
  </r>
  <r>
    <x v="37"/>
    <x v="6"/>
    <s v="MFG"/>
    <n v="2"/>
    <n v="5"/>
  </r>
  <r>
    <x v="38"/>
    <x v="0"/>
    <s v="PRO"/>
    <n v="10"/>
    <n v="81"/>
  </r>
  <r>
    <x v="38"/>
    <x v="0"/>
    <s v="P.3.9.0: 材料成本管理"/>
    <n v="9"/>
    <n v="96"/>
  </r>
  <r>
    <x v="38"/>
    <x v="1"/>
    <s v="SAL"/>
    <n v="6"/>
    <n v="53"/>
  </r>
  <r>
    <x v="38"/>
    <x v="1"/>
    <s v="P.2.2.0: RFQ 管理"/>
    <n v="5"/>
    <n v="52"/>
  </r>
  <r>
    <x v="38"/>
    <x v="2"/>
    <s v="PNC"/>
    <n v="7"/>
    <n v="68"/>
  </r>
  <r>
    <x v="38"/>
    <x v="2"/>
    <s v="P.2.1.0: 產品營收與銷量達成率"/>
    <n v="8"/>
    <n v="158"/>
  </r>
  <r>
    <x v="38"/>
    <x v="3"/>
    <s v="LOG"/>
    <n v="13"/>
    <n v="79"/>
  </r>
  <r>
    <x v="38"/>
    <x v="3"/>
    <s v="P.3.10.0: Forecast管理"/>
    <n v="3"/>
    <n v="24"/>
  </r>
  <r>
    <x v="38"/>
    <x v="3"/>
    <s v="P.3.5.0: DOI 管理"/>
    <n v="2"/>
    <n v="16"/>
  </r>
  <r>
    <x v="38"/>
    <x v="4"/>
    <s v="QAM"/>
    <n v="7"/>
    <n v="63"/>
  </r>
  <r>
    <x v="38"/>
    <x v="4"/>
    <s v="P.3.13.0: 良率管理"/>
    <n v="3"/>
    <n v="37"/>
  </r>
  <r>
    <x v="38"/>
    <x v="5"/>
    <s v="COS"/>
    <n v="9"/>
    <n v="44"/>
  </r>
  <r>
    <x v="38"/>
    <x v="6"/>
    <s v="MFG"/>
    <n v="2"/>
    <n v="5"/>
  </r>
  <r>
    <x v="39"/>
    <x v="0"/>
    <s v="PRO"/>
    <n v="10"/>
    <n v="81"/>
  </r>
  <r>
    <x v="39"/>
    <x v="0"/>
    <s v="P.3.9.0: 材料成本管理"/>
    <n v="9"/>
    <n v="96"/>
  </r>
  <r>
    <x v="39"/>
    <x v="1"/>
    <s v="SAL"/>
    <n v="6"/>
    <n v="53"/>
  </r>
  <r>
    <x v="39"/>
    <x v="1"/>
    <s v="P.2.2.0: RFQ 管理"/>
    <n v="5"/>
    <n v="52"/>
  </r>
  <r>
    <x v="39"/>
    <x v="2"/>
    <s v="PNC"/>
    <n v="7"/>
    <n v="68"/>
  </r>
  <r>
    <x v="39"/>
    <x v="2"/>
    <s v="P.2.1.0: 產品營收與銷量達成率"/>
    <n v="8"/>
    <n v="158"/>
  </r>
  <r>
    <x v="39"/>
    <x v="3"/>
    <s v="LOG"/>
    <n v="13"/>
    <n v="79"/>
  </r>
  <r>
    <x v="39"/>
    <x v="3"/>
    <s v="P.3.10.0: Forecast管理"/>
    <n v="3"/>
    <n v="24"/>
  </r>
  <r>
    <x v="39"/>
    <x v="3"/>
    <s v="P.3.5.0: DOI 管理"/>
    <n v="2"/>
    <n v="16"/>
  </r>
  <r>
    <x v="39"/>
    <x v="4"/>
    <s v="QAM"/>
    <n v="7"/>
    <n v="63"/>
  </r>
  <r>
    <x v="39"/>
    <x v="4"/>
    <s v="P.3.13.0: 良率管理"/>
    <n v="3"/>
    <n v="37"/>
  </r>
  <r>
    <x v="39"/>
    <x v="5"/>
    <s v="COS"/>
    <n v="9"/>
    <n v="44"/>
  </r>
  <r>
    <x v="39"/>
    <x v="6"/>
    <s v="MFG"/>
    <n v="2"/>
    <n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m/>
    <x v="0"/>
    <x v="0"/>
    <x v="0"/>
    <x v="0"/>
    <x v="0"/>
    <x v="0"/>
    <s v="N/A"/>
    <x v="0"/>
    <x v="0"/>
    <s v="N/A"/>
    <s v="General"/>
    <m/>
    <m/>
    <x v="0"/>
    <m/>
    <x v="0"/>
    <x v="0"/>
    <x v="0"/>
    <x v="0"/>
    <s v="INT_DOI_TERMID"/>
    <m/>
    <m/>
    <m/>
    <m/>
    <m/>
    <m/>
    <m/>
    <m/>
    <m/>
    <m/>
    <m/>
    <m/>
    <m/>
    <m/>
    <m/>
    <m/>
    <m/>
    <s v="INT_DOI_TERMID"/>
    <m/>
    <s v="資料清單"/>
    <x v="0"/>
    <x v="0"/>
    <x v="0"/>
    <x v="0"/>
    <e v="#N/A"/>
    <s v="TermID"/>
    <x v="0"/>
    <x v="0"/>
    <x v="0"/>
    <x v="0"/>
    <x v="0"/>
    <s v="IEC_STD_V10 &gt;&gt; Common &gt;&gt; AutoMetaDataTermID"/>
    <x v="0"/>
    <x v="0"/>
    <s v="標準編號Concept"/>
    <n v="2"/>
    <n v="0"/>
    <n v="0"/>
    <s v=""/>
    <n v="0"/>
    <n v="0"/>
    <n v="0"/>
    <x v="0"/>
    <s v=""/>
    <x v="0"/>
    <s v=""/>
    <x v="0"/>
    <s v="S1.0.01:"/>
    <x v="0"/>
    <x v="0"/>
    <x v="0"/>
    <x v="0"/>
    <x v="0"/>
    <x v="0"/>
    <x v="0"/>
    <x v="0"/>
    <x v="0"/>
    <x v="0"/>
    <m/>
    <x v="0"/>
    <x v="0"/>
    <s v="TermID"/>
    <x v="0"/>
    <x v="0"/>
    <x v="0"/>
    <x v="0"/>
    <x v="0"/>
    <x v="0"/>
    <x v="0"/>
    <s v="INT_DOI_TERMID"/>
    <s v=""/>
    <x v="0"/>
    <x v="0"/>
    <x v="0"/>
    <n v="8"/>
    <x v="0"/>
    <x v="0"/>
    <x v="0"/>
    <s v=""/>
    <s v=""/>
    <n v="0"/>
    <s v=""/>
    <x v="0"/>
    <x v="0"/>
    <x v="0"/>
    <x v="0"/>
    <x v="0"/>
    <s v="資料標準編號。_x000a_資料項目對應的標準編號。為便於對資料項目的標識和索引，需對資料項目進行統一編號，該編號是資料項目的唯一技術識別碼。"/>
    <s v=""/>
    <s v=""/>
    <x v="0"/>
    <x v="0"/>
    <m/>
    <s v="^()$"/>
    <n v="9"/>
    <x v="0"/>
    <x v="0"/>
    <x v="0"/>
    <x v="0"/>
    <x v="0"/>
    <x v="0"/>
    <b v="1"/>
    <x v="0"/>
    <x v="0"/>
    <n v="0"/>
    <x v="0"/>
    <b v="0"/>
    <b v="0"/>
    <b v="0"/>
    <b v="0"/>
    <b v="0"/>
    <b v="0"/>
    <b v="0"/>
    <b v="0"/>
    <b v="0"/>
    <b v="0"/>
    <b v="0"/>
    <x v="0"/>
    <x v="0"/>
    <n v="0"/>
    <x v="0"/>
    <x v="0"/>
  </r>
  <r>
    <m/>
    <x v="0"/>
    <x v="0"/>
    <x v="1"/>
    <x v="1"/>
    <x v="0"/>
    <x v="1"/>
    <s v="N/A"/>
    <x v="1"/>
    <x v="0"/>
    <s v="N/A"/>
    <s v="General"/>
    <s v="文本類"/>
    <m/>
    <x v="0"/>
    <m/>
    <x v="0"/>
    <x v="0"/>
    <x v="0"/>
    <x v="0"/>
    <s v="INT_DOI_DOMAIN"/>
    <m/>
    <m/>
    <m/>
    <m/>
    <m/>
    <m/>
    <m/>
    <m/>
    <m/>
    <m/>
    <m/>
    <m/>
    <m/>
    <m/>
    <m/>
    <m/>
    <m/>
    <m/>
    <m/>
    <s v="資料清單"/>
    <x v="0"/>
    <x v="1"/>
    <x v="0"/>
    <x v="0"/>
    <e v="#N/A"/>
    <s v="Domain"/>
    <x v="1"/>
    <x v="0"/>
    <x v="0"/>
    <x v="1"/>
    <x v="0"/>
    <s v="IEC_STD_V10 &gt;&gt; Common &gt;&gt; AutoMetaDataDomain"/>
    <x v="1"/>
    <x v="0"/>
    <s v="負責領域Property"/>
    <n v="3"/>
    <n v="0"/>
    <n v="0"/>
    <s v="Domain"/>
    <n v="1"/>
    <n v="0"/>
    <n v="0"/>
    <x v="0"/>
    <s v=""/>
    <x v="0"/>
    <s v=""/>
    <x v="0"/>
    <s v="S1.0.01:"/>
    <x v="1"/>
    <x v="1"/>
    <x v="1"/>
    <x v="1"/>
    <x v="1"/>
    <x v="0"/>
    <x v="0"/>
    <x v="0"/>
    <x v="0"/>
    <x v="1"/>
    <m/>
    <x v="0"/>
    <x v="1"/>
    <s v="Domain"/>
    <x v="1"/>
    <x v="1"/>
    <x v="0"/>
    <x v="0"/>
    <x v="0"/>
    <x v="0"/>
    <x v="0"/>
    <s v="INT_DOI_DOMAIN"/>
    <s v=""/>
    <x v="1"/>
    <x v="0"/>
    <x v="0"/>
    <n v="8"/>
    <x v="0"/>
    <x v="0"/>
    <x v="0"/>
    <s v=""/>
    <s v=""/>
    <n v="1"/>
    <s v="-01"/>
    <x v="0"/>
    <x v="0"/>
    <x v="0"/>
    <x v="1"/>
    <x v="0"/>
    <s v="資料項目正式負責領域或所屬的主題，僅可列出一個。"/>
    <s v=""/>
    <s v=""/>
    <x v="0"/>
    <x v="0"/>
    <m/>
    <s v="^()$"/>
    <n v="9"/>
    <x v="0"/>
    <x v="0"/>
    <x v="0"/>
    <x v="0"/>
    <x v="0"/>
    <x v="1"/>
    <b v="0"/>
    <x v="0"/>
    <x v="1"/>
    <n v="0"/>
    <x v="0"/>
    <b v="0"/>
    <b v="0"/>
    <b v="0"/>
    <b v="0"/>
    <b v="0"/>
    <b v="0"/>
    <b v="0"/>
    <b v="0"/>
    <b v="0"/>
    <b v="0"/>
    <b v="0"/>
    <x v="0"/>
    <x v="0"/>
    <n v="0"/>
    <x v="0"/>
    <x v="0"/>
  </r>
  <r>
    <m/>
    <x v="0"/>
    <x v="0"/>
    <x v="2"/>
    <x v="2"/>
    <x v="0"/>
    <x v="2"/>
    <s v="N/A"/>
    <x v="1"/>
    <x v="0"/>
    <s v="N/A"/>
    <s v="General"/>
    <s v="文本類"/>
    <m/>
    <x v="0"/>
    <m/>
    <x v="0"/>
    <x v="0"/>
    <x v="0"/>
    <x v="0"/>
    <s v="INT_DOI_CATEGORY"/>
    <m/>
    <m/>
    <m/>
    <m/>
    <m/>
    <m/>
    <m/>
    <m/>
    <m/>
    <m/>
    <m/>
    <m/>
    <m/>
    <m/>
    <m/>
    <m/>
    <m/>
    <m/>
    <m/>
    <s v="資料清單"/>
    <x v="0"/>
    <x v="2"/>
    <x v="0"/>
    <x v="0"/>
    <e v="#N/A"/>
    <s v="Category"/>
    <x v="2"/>
    <x v="0"/>
    <x v="0"/>
    <x v="2"/>
    <x v="0"/>
    <s v="IEC_STD_V10 &gt;&gt; Common &gt;&gt; AutoMetaDataCategory"/>
    <x v="1"/>
    <x v="0"/>
    <s v="層級Property"/>
    <n v="4"/>
    <n v="0"/>
    <n v="0"/>
    <s v="Category"/>
    <n v="1"/>
    <n v="0"/>
    <n v="0"/>
    <x v="0"/>
    <s v=""/>
    <x v="0"/>
    <s v=""/>
    <x v="0"/>
    <s v="S1.0.01:"/>
    <x v="2"/>
    <x v="2"/>
    <x v="2"/>
    <x v="2"/>
    <x v="2"/>
    <x v="0"/>
    <x v="0"/>
    <x v="0"/>
    <x v="0"/>
    <x v="1"/>
    <m/>
    <x v="0"/>
    <x v="1"/>
    <s v="Category"/>
    <x v="2"/>
    <x v="1"/>
    <x v="0"/>
    <x v="0"/>
    <x v="0"/>
    <x v="0"/>
    <x v="0"/>
    <s v="INT_DOI_CATEGORY"/>
    <s v=""/>
    <x v="2"/>
    <x v="0"/>
    <x v="0"/>
    <n v="8"/>
    <x v="0"/>
    <x v="0"/>
    <x v="0"/>
    <s v=""/>
    <s v=""/>
    <n v="2"/>
    <s v="-02"/>
    <x v="0"/>
    <x v="0"/>
    <x v="0"/>
    <x v="2"/>
    <x v="0"/>
    <s v="資料項目分類層級欄位。"/>
    <s v=""/>
    <s v=""/>
    <x v="0"/>
    <x v="0"/>
    <m/>
    <s v="^()$"/>
    <n v="9"/>
    <x v="0"/>
    <x v="0"/>
    <x v="0"/>
    <x v="0"/>
    <x v="0"/>
    <x v="1"/>
    <b v="0"/>
    <x v="0"/>
    <x v="1"/>
    <n v="0"/>
    <x v="0"/>
    <b v="0"/>
    <b v="0"/>
    <b v="0"/>
    <b v="0"/>
    <b v="0"/>
    <b v="0"/>
    <b v="0"/>
    <b v="0"/>
    <b v="0"/>
    <b v="0"/>
    <b v="0"/>
    <x v="0"/>
    <x v="0"/>
    <n v="0"/>
    <x v="1"/>
    <x v="0"/>
  </r>
  <r>
    <m/>
    <x v="0"/>
    <x v="0"/>
    <x v="3"/>
    <x v="3"/>
    <x v="0"/>
    <x v="3"/>
    <m/>
    <x v="1"/>
    <x v="0"/>
    <s v="N/A"/>
    <s v="General"/>
    <s v="文本類"/>
    <m/>
    <x v="0"/>
    <m/>
    <x v="0"/>
    <x v="0"/>
    <x v="0"/>
    <x v="0"/>
    <s v="INT_DOI_NICK_NAME"/>
    <m/>
    <m/>
    <m/>
    <m/>
    <m/>
    <m/>
    <m/>
    <m/>
    <m/>
    <m/>
    <m/>
    <m/>
    <m/>
    <m/>
    <m/>
    <m/>
    <m/>
    <m/>
    <m/>
    <s v="資料清單"/>
    <x v="0"/>
    <x v="3"/>
    <x v="0"/>
    <x v="0"/>
    <e v="#N/A"/>
    <s v="Nick Name"/>
    <x v="3"/>
    <x v="0"/>
    <x v="0"/>
    <x v="3"/>
    <x v="0"/>
    <s v="IEC_STD_V10 &gt;&gt; Common &gt;&gt; AutoMetaDataNick Name"/>
    <x v="1"/>
    <x v="0"/>
    <s v="中文名稱Property"/>
    <n v="5"/>
    <n v="0"/>
    <n v="0"/>
    <s v="Nick Name"/>
    <n v="1"/>
    <n v="0"/>
    <n v="0"/>
    <x v="0"/>
    <s v=""/>
    <x v="0"/>
    <s v=""/>
    <x v="0"/>
    <s v="S1.0.01:"/>
    <x v="3"/>
    <x v="3"/>
    <x v="3"/>
    <x v="3"/>
    <x v="3"/>
    <x v="1"/>
    <x v="0"/>
    <x v="0"/>
    <x v="0"/>
    <x v="1"/>
    <m/>
    <x v="0"/>
    <x v="1"/>
    <s v="Nick Name"/>
    <x v="3"/>
    <x v="1"/>
    <x v="0"/>
    <x v="0"/>
    <x v="0"/>
    <x v="0"/>
    <x v="0"/>
    <s v="INT_DOI_NICK_NAME"/>
    <s v=""/>
    <x v="3"/>
    <x v="0"/>
    <x v="0"/>
    <n v="8"/>
    <x v="0"/>
    <x v="0"/>
    <x v="0"/>
    <s v=""/>
    <s v=""/>
    <n v="3"/>
    <s v="-03"/>
    <x v="0"/>
    <x v="0"/>
    <x v="0"/>
    <x v="3"/>
    <x v="0"/>
    <s v="中文名稱是資料項目的統一中文命名。資料標準中文名稱從業務上區分不同的資料，應易於被資料使用人員理解和識別。_x000a__x000a_"/>
    <s v=""/>
    <s v=""/>
    <x v="0"/>
    <x v="0"/>
    <m/>
    <s v="^()$"/>
    <n v="9"/>
    <x v="0"/>
    <x v="0"/>
    <x v="0"/>
    <x v="0"/>
    <x v="0"/>
    <x v="1"/>
    <b v="0"/>
    <x v="0"/>
    <x v="1"/>
    <n v="0"/>
    <x v="0"/>
    <b v="0"/>
    <b v="0"/>
    <b v="0"/>
    <b v="0"/>
    <b v="1"/>
    <b v="0"/>
    <b v="0"/>
    <b v="0"/>
    <b v="0"/>
    <b v="0"/>
    <b v="0"/>
    <x v="1"/>
    <x v="1"/>
    <n v="0"/>
    <x v="2"/>
    <x v="0"/>
  </r>
  <r>
    <m/>
    <x v="0"/>
    <x v="0"/>
    <x v="4"/>
    <x v="4"/>
    <x v="0"/>
    <x v="4"/>
    <m/>
    <x v="1"/>
    <x v="0"/>
    <s v="N/A"/>
    <s v="General"/>
    <s v="文本類"/>
    <m/>
    <x v="0"/>
    <m/>
    <x v="0"/>
    <x v="0"/>
    <x v="0"/>
    <x v="0"/>
    <s v="INT_DOI_ENGLISHNAME"/>
    <m/>
    <m/>
    <m/>
    <m/>
    <m/>
    <m/>
    <m/>
    <m/>
    <m/>
    <m/>
    <m/>
    <m/>
    <m/>
    <m/>
    <m/>
    <m/>
    <m/>
    <m/>
    <m/>
    <s v="資料清單"/>
    <x v="0"/>
    <x v="4"/>
    <x v="0"/>
    <x v="0"/>
    <e v="#N/A"/>
    <s v="EnglishName"/>
    <x v="4"/>
    <x v="0"/>
    <x v="0"/>
    <x v="4"/>
    <x v="0"/>
    <s v="IEC_STD_V10 &gt;&gt; Common &gt;&gt; AutoMetaDataEnglishName"/>
    <x v="1"/>
    <x v="0"/>
    <s v="英文名稱Property"/>
    <n v="6"/>
    <n v="0"/>
    <n v="0"/>
    <s v="EnglishName"/>
    <n v="1"/>
    <n v="0"/>
    <n v="0"/>
    <x v="0"/>
    <s v=""/>
    <x v="0"/>
    <s v=""/>
    <x v="0"/>
    <s v="S1.0.01:"/>
    <x v="4"/>
    <x v="4"/>
    <x v="4"/>
    <x v="4"/>
    <x v="4"/>
    <x v="1"/>
    <x v="0"/>
    <x v="0"/>
    <x v="0"/>
    <x v="1"/>
    <m/>
    <x v="0"/>
    <x v="1"/>
    <s v="EnglishName"/>
    <x v="4"/>
    <x v="1"/>
    <x v="0"/>
    <x v="0"/>
    <x v="0"/>
    <x v="0"/>
    <x v="0"/>
    <s v="INT_DOI_ENGLISHNAME"/>
    <s v=""/>
    <x v="4"/>
    <x v="0"/>
    <x v="0"/>
    <n v="8"/>
    <x v="0"/>
    <x v="0"/>
    <x v="0"/>
    <s v=""/>
    <s v=""/>
    <n v="4"/>
    <s v="-04"/>
    <x v="0"/>
    <x v="0"/>
    <x v="0"/>
    <x v="4"/>
    <x v="0"/>
    <s v="英文名稱是資料項目的統一英文命名，主要是根據中文名稱的含義進行英文翻譯。未來可作為資料庫中資料欄位名稱的參考。_x000a_"/>
    <s v=""/>
    <s v=""/>
    <x v="0"/>
    <x v="0"/>
    <m/>
    <s v="^()$"/>
    <n v="9"/>
    <x v="0"/>
    <x v="0"/>
    <x v="0"/>
    <x v="0"/>
    <x v="0"/>
    <x v="1"/>
    <b v="0"/>
    <x v="0"/>
    <x v="1"/>
    <n v="0"/>
    <x v="0"/>
    <b v="0"/>
    <b v="0"/>
    <b v="0"/>
    <b v="0"/>
    <b v="0"/>
    <b v="0"/>
    <b v="0"/>
    <b v="0"/>
    <b v="0"/>
    <b v="0"/>
    <b v="0"/>
    <x v="0"/>
    <x v="0"/>
    <n v="0"/>
    <x v="3"/>
    <x v="0"/>
  </r>
  <r>
    <m/>
    <x v="0"/>
    <x v="0"/>
    <x v="5"/>
    <x v="5"/>
    <x v="0"/>
    <x v="5"/>
    <m/>
    <x v="1"/>
    <x v="0"/>
    <s v="N/A"/>
    <s v="General"/>
    <s v="文本類"/>
    <m/>
    <x v="0"/>
    <m/>
    <x v="0"/>
    <x v="0"/>
    <x v="0"/>
    <x v="0"/>
    <s v="INT_DOI_ACRONYM"/>
    <m/>
    <m/>
    <m/>
    <m/>
    <m/>
    <m/>
    <m/>
    <m/>
    <m/>
    <m/>
    <m/>
    <m/>
    <m/>
    <m/>
    <m/>
    <m/>
    <m/>
    <m/>
    <m/>
    <s v="資料清單"/>
    <x v="0"/>
    <x v="5"/>
    <x v="0"/>
    <x v="0"/>
    <e v="#N/A"/>
    <s v="Acronym"/>
    <x v="5"/>
    <x v="0"/>
    <x v="0"/>
    <x v="5"/>
    <x v="0"/>
    <s v="IEC_STD_V10 &gt;&gt; Common &gt;&gt; AutoMetaDataAcronym"/>
    <x v="1"/>
    <x v="0"/>
    <s v="別名Property"/>
    <n v="7"/>
    <n v="0"/>
    <n v="0"/>
    <s v="Acronym"/>
    <n v="1"/>
    <n v="0"/>
    <n v="0"/>
    <x v="0"/>
    <s v=""/>
    <x v="0"/>
    <s v=""/>
    <x v="0"/>
    <s v="S1.0.01:"/>
    <x v="5"/>
    <x v="5"/>
    <x v="5"/>
    <x v="5"/>
    <x v="5"/>
    <x v="1"/>
    <x v="0"/>
    <x v="0"/>
    <x v="0"/>
    <x v="1"/>
    <m/>
    <x v="0"/>
    <x v="1"/>
    <s v="Acronym"/>
    <x v="5"/>
    <x v="1"/>
    <x v="0"/>
    <x v="0"/>
    <x v="0"/>
    <x v="0"/>
    <x v="0"/>
    <s v="INT_DOI_ACRONYM"/>
    <s v=""/>
    <x v="5"/>
    <x v="0"/>
    <x v="0"/>
    <n v="8"/>
    <x v="0"/>
    <x v="0"/>
    <x v="0"/>
    <s v=""/>
    <s v=""/>
    <n v="5"/>
    <s v="-05"/>
    <x v="0"/>
    <x v="0"/>
    <x v="0"/>
    <x v="5"/>
    <x v="0"/>
    <s v="別名是資料的常用名稱或縮寫用詞，是中文名稱以外的業務或技術上針對該資料項目的常用名稱。例如：資料在主要源系統中使用的名稱、業務人員使用的常用名。用於説明業務部門快速查找、理解、使用資料標準。"/>
    <s v=""/>
    <s v=""/>
    <x v="0"/>
    <x v="0"/>
    <m/>
    <s v="^()$"/>
    <n v="9"/>
    <x v="0"/>
    <x v="0"/>
    <x v="0"/>
    <x v="0"/>
    <x v="0"/>
    <x v="1"/>
    <b v="0"/>
    <x v="0"/>
    <x v="1"/>
    <n v="0"/>
    <x v="0"/>
    <b v="0"/>
    <b v="0"/>
    <b v="0"/>
    <b v="0"/>
    <b v="0"/>
    <b v="0"/>
    <b v="0"/>
    <b v="0"/>
    <b v="0"/>
    <b v="0"/>
    <b v="0"/>
    <x v="0"/>
    <x v="0"/>
    <n v="0"/>
    <x v="4"/>
    <x v="0"/>
  </r>
  <r>
    <m/>
    <x v="0"/>
    <x v="0"/>
    <x v="6"/>
    <x v="6"/>
    <x v="0"/>
    <x v="6"/>
    <m/>
    <x v="1"/>
    <x v="0"/>
    <s v="N/A"/>
    <s v="General"/>
    <s v="文本類"/>
    <m/>
    <x v="0"/>
    <m/>
    <x v="0"/>
    <x v="0"/>
    <x v="0"/>
    <x v="0"/>
    <s v="INT_DOI_DEFINITION"/>
    <m/>
    <m/>
    <m/>
    <m/>
    <m/>
    <m/>
    <m/>
    <m/>
    <m/>
    <m/>
    <m/>
    <m/>
    <m/>
    <m/>
    <m/>
    <m/>
    <m/>
    <m/>
    <m/>
    <s v="資料清單"/>
    <x v="0"/>
    <x v="6"/>
    <x v="0"/>
    <x v="0"/>
    <e v="#N/A"/>
    <s v="Definition"/>
    <x v="6"/>
    <x v="0"/>
    <x v="0"/>
    <x v="6"/>
    <x v="0"/>
    <s v="IEC_STD_V10 &gt;&gt; Common &gt;&gt; AutoMetaDataDefinition"/>
    <x v="1"/>
    <x v="0"/>
    <s v="業務定義Property"/>
    <n v="8"/>
    <n v="0"/>
    <n v="0"/>
    <s v="Definition"/>
    <n v="1"/>
    <n v="0"/>
    <n v="0"/>
    <x v="0"/>
    <s v=""/>
    <x v="0"/>
    <s v=""/>
    <x v="0"/>
    <s v="S1.0.01:"/>
    <x v="6"/>
    <x v="6"/>
    <x v="6"/>
    <x v="6"/>
    <x v="6"/>
    <x v="1"/>
    <x v="0"/>
    <x v="0"/>
    <x v="0"/>
    <x v="1"/>
    <m/>
    <x v="0"/>
    <x v="1"/>
    <s v="Definition"/>
    <x v="6"/>
    <x v="1"/>
    <x v="0"/>
    <x v="0"/>
    <x v="0"/>
    <x v="0"/>
    <x v="0"/>
    <s v="INT_DOI_DEFINITION"/>
    <s v=""/>
    <x v="6"/>
    <x v="0"/>
    <x v="0"/>
    <n v="8"/>
    <x v="0"/>
    <x v="0"/>
    <x v="0"/>
    <s v=""/>
    <s v=""/>
    <n v="6"/>
    <s v="-06"/>
    <x v="0"/>
    <x v="0"/>
    <x v="0"/>
    <x v="6"/>
    <x v="0"/>
    <s v="業務定義是對該資料項目業務含義、相關業務情境和場景的詳細描述。_x000a_"/>
    <s v=""/>
    <s v=""/>
    <x v="0"/>
    <x v="0"/>
    <m/>
    <s v="^()$"/>
    <n v="9"/>
    <x v="0"/>
    <x v="0"/>
    <x v="0"/>
    <x v="0"/>
    <x v="0"/>
    <x v="1"/>
    <b v="0"/>
    <x v="0"/>
    <x v="1"/>
    <n v="0"/>
    <x v="0"/>
    <b v="0"/>
    <b v="0"/>
    <b v="0"/>
    <b v="0"/>
    <b v="0"/>
    <b v="0"/>
    <b v="0"/>
    <b v="0"/>
    <b v="0"/>
    <b v="0"/>
    <b v="0"/>
    <x v="0"/>
    <x v="0"/>
    <n v="0"/>
    <x v="5"/>
    <x v="0"/>
  </r>
  <r>
    <m/>
    <x v="0"/>
    <x v="0"/>
    <x v="7"/>
    <x v="7"/>
    <x v="0"/>
    <x v="7"/>
    <m/>
    <x v="1"/>
    <x v="0"/>
    <s v="N/A"/>
    <s v="General"/>
    <s v="文本類"/>
    <m/>
    <x v="0"/>
    <m/>
    <x v="0"/>
    <x v="0"/>
    <x v="0"/>
    <x v="0"/>
    <s v="INT_DOI_BUSINESSRULE"/>
    <m/>
    <m/>
    <m/>
    <m/>
    <m/>
    <m/>
    <m/>
    <m/>
    <m/>
    <m/>
    <m/>
    <m/>
    <m/>
    <m/>
    <m/>
    <m/>
    <m/>
    <m/>
    <m/>
    <s v="資料清單"/>
    <x v="0"/>
    <x v="7"/>
    <x v="0"/>
    <x v="0"/>
    <e v="#N/A"/>
    <s v="BusinessRule"/>
    <x v="7"/>
    <x v="0"/>
    <x v="0"/>
    <x v="7"/>
    <x v="0"/>
    <s v="IEC_STD_V10 &gt;&gt; Common &gt;&gt; AutoMetaDataBusinessRule"/>
    <x v="1"/>
    <x v="0"/>
    <s v="業務規則Property"/>
    <n v="9"/>
    <n v="0"/>
    <n v="0"/>
    <s v="BusinessRule"/>
    <n v="1"/>
    <n v="0"/>
    <n v="0"/>
    <x v="0"/>
    <s v=""/>
    <x v="0"/>
    <s v=""/>
    <x v="0"/>
    <s v="S1.0.01:"/>
    <x v="7"/>
    <x v="7"/>
    <x v="7"/>
    <x v="7"/>
    <x v="7"/>
    <x v="1"/>
    <x v="0"/>
    <x v="0"/>
    <x v="0"/>
    <x v="1"/>
    <m/>
    <x v="0"/>
    <x v="1"/>
    <s v="BusinessRule"/>
    <x v="7"/>
    <x v="1"/>
    <x v="0"/>
    <x v="0"/>
    <x v="0"/>
    <x v="0"/>
    <x v="0"/>
    <s v="INT_DOI_BUSINESSRULE"/>
    <s v=""/>
    <x v="7"/>
    <x v="0"/>
    <x v="0"/>
    <n v="8"/>
    <x v="0"/>
    <x v="0"/>
    <x v="0"/>
    <s v=""/>
    <s v=""/>
    <n v="7"/>
    <s v="-07"/>
    <x v="0"/>
    <x v="0"/>
    <x v="0"/>
    <x v="7"/>
    <x v="0"/>
    <s v="對資料項目所需要遵循的業務規則的詳細描述，例如使用的業務場景、計算方法和編碼規則等內容的具體描述。"/>
    <s v=""/>
    <s v=""/>
    <x v="0"/>
    <x v="0"/>
    <m/>
    <s v="^()$"/>
    <n v="9"/>
    <x v="0"/>
    <x v="0"/>
    <x v="0"/>
    <x v="0"/>
    <x v="0"/>
    <x v="1"/>
    <b v="0"/>
    <x v="0"/>
    <x v="1"/>
    <n v="0"/>
    <x v="0"/>
    <b v="0"/>
    <b v="0"/>
    <b v="0"/>
    <b v="0"/>
    <b v="0"/>
    <b v="0"/>
    <b v="0"/>
    <b v="0"/>
    <b v="0"/>
    <b v="0"/>
    <b v="0"/>
    <x v="0"/>
    <x v="0"/>
    <n v="0"/>
    <x v="6"/>
    <x v="0"/>
  </r>
  <r>
    <m/>
    <x v="0"/>
    <x v="0"/>
    <x v="8"/>
    <x v="8"/>
    <x v="0"/>
    <x v="8"/>
    <m/>
    <x v="1"/>
    <x v="0"/>
    <s v="N/A"/>
    <s v="General"/>
    <s v="文本類"/>
    <m/>
    <x v="0"/>
    <m/>
    <x v="0"/>
    <x v="0"/>
    <x v="0"/>
    <x v="0"/>
    <s v="INT_DOI_TERMTYPE"/>
    <m/>
    <m/>
    <m/>
    <m/>
    <m/>
    <m/>
    <m/>
    <m/>
    <m/>
    <m/>
    <m/>
    <m/>
    <m/>
    <m/>
    <m/>
    <m/>
    <m/>
    <m/>
    <m/>
    <s v="資料清單"/>
    <x v="0"/>
    <x v="8"/>
    <x v="0"/>
    <x v="0"/>
    <e v="#N/A"/>
    <s v="TermType"/>
    <x v="8"/>
    <x v="0"/>
    <x v="0"/>
    <x v="8"/>
    <x v="0"/>
    <s v="IEC_STD_V10 &gt;&gt; Common &gt;&gt; AutoMetaDataTermType"/>
    <x v="1"/>
    <x v="0"/>
    <s v="項目類型Property"/>
    <n v="10"/>
    <n v="0"/>
    <n v="0"/>
    <s v="TermType"/>
    <n v="1"/>
    <n v="0"/>
    <n v="0"/>
    <x v="0"/>
    <s v=""/>
    <x v="0"/>
    <s v=""/>
    <x v="0"/>
    <s v="S1.0.01:"/>
    <x v="8"/>
    <x v="8"/>
    <x v="8"/>
    <x v="8"/>
    <x v="8"/>
    <x v="1"/>
    <x v="0"/>
    <x v="0"/>
    <x v="0"/>
    <x v="1"/>
    <m/>
    <x v="0"/>
    <x v="1"/>
    <s v="TermType"/>
    <x v="8"/>
    <x v="1"/>
    <x v="0"/>
    <x v="0"/>
    <x v="0"/>
    <x v="0"/>
    <x v="0"/>
    <s v="INT_DOI_TERMTYPE"/>
    <s v=""/>
    <x v="8"/>
    <x v="0"/>
    <x v="0"/>
    <n v="8"/>
    <x v="0"/>
    <x v="0"/>
    <x v="0"/>
    <s v=""/>
    <s v=""/>
    <n v="8"/>
    <s v="-08"/>
    <x v="0"/>
    <x v="0"/>
    <x v="0"/>
    <x v="8"/>
    <x v="0"/>
    <s v="資料項目的類型"/>
    <s v=""/>
    <s v=""/>
    <x v="0"/>
    <x v="0"/>
    <m/>
    <s v="^()$"/>
    <n v="9"/>
    <x v="0"/>
    <x v="0"/>
    <x v="0"/>
    <x v="0"/>
    <x v="0"/>
    <x v="1"/>
    <b v="0"/>
    <x v="0"/>
    <x v="1"/>
    <n v="0"/>
    <x v="0"/>
    <b v="0"/>
    <b v="0"/>
    <b v="0"/>
    <b v="0"/>
    <b v="0"/>
    <b v="0"/>
    <b v="0"/>
    <b v="0"/>
    <b v="0"/>
    <b v="0"/>
    <b v="0"/>
    <x v="0"/>
    <x v="0"/>
    <n v="0"/>
    <x v="1"/>
    <x v="0"/>
  </r>
  <r>
    <m/>
    <x v="0"/>
    <x v="0"/>
    <x v="9"/>
    <x v="9"/>
    <x v="0"/>
    <x v="9"/>
    <m/>
    <x v="1"/>
    <x v="0"/>
    <s v="N/A"/>
    <s v="General"/>
    <s v="文本類"/>
    <m/>
    <x v="0"/>
    <m/>
    <x v="0"/>
    <x v="0"/>
    <x v="0"/>
    <x v="0"/>
    <s v="INT_DOI_PARENT_TERM_NAME"/>
    <m/>
    <m/>
    <m/>
    <m/>
    <m/>
    <m/>
    <m/>
    <m/>
    <m/>
    <m/>
    <m/>
    <m/>
    <m/>
    <m/>
    <m/>
    <m/>
    <m/>
    <m/>
    <m/>
    <s v="資料清單"/>
    <x v="0"/>
    <x v="9"/>
    <x v="0"/>
    <x v="0"/>
    <e v="#N/A"/>
    <s v="Parent Term Name"/>
    <x v="9"/>
    <x v="0"/>
    <x v="0"/>
    <x v="9"/>
    <x v="0"/>
    <s v="IEC_STD_V10 &gt;&gt; Common &gt;&gt; AutoMetaDataParent Term Name"/>
    <x v="1"/>
    <x v="0"/>
    <s v="指定同義詞Property"/>
    <n v="11"/>
    <n v="0"/>
    <n v="0"/>
    <s v="Parent Term Name"/>
    <n v="1"/>
    <n v="0"/>
    <n v="0"/>
    <x v="0"/>
    <s v=""/>
    <x v="0"/>
    <s v=""/>
    <x v="0"/>
    <s v="S1.0.01:"/>
    <x v="9"/>
    <x v="9"/>
    <x v="9"/>
    <x v="9"/>
    <x v="9"/>
    <x v="1"/>
    <x v="0"/>
    <x v="0"/>
    <x v="0"/>
    <x v="1"/>
    <m/>
    <x v="0"/>
    <x v="1"/>
    <s v="Parent Term Name"/>
    <x v="9"/>
    <x v="1"/>
    <x v="0"/>
    <x v="0"/>
    <x v="0"/>
    <x v="0"/>
    <x v="0"/>
    <s v="INT_DOI_PARENT_TERM_NAME"/>
    <s v=""/>
    <x v="9"/>
    <x v="0"/>
    <x v="0"/>
    <n v="8"/>
    <x v="0"/>
    <x v="0"/>
    <x v="0"/>
    <s v=""/>
    <s v=""/>
    <n v="9"/>
    <s v="-09"/>
    <x v="0"/>
    <x v="0"/>
    <x v="0"/>
    <x v="9"/>
    <x v="0"/>
    <s v="資料項目對應的群組名稱"/>
    <s v=""/>
    <s v=""/>
    <x v="0"/>
    <x v="0"/>
    <m/>
    <s v="^()$"/>
    <n v="9"/>
    <x v="0"/>
    <x v="0"/>
    <x v="0"/>
    <x v="0"/>
    <x v="0"/>
    <x v="1"/>
    <b v="0"/>
    <x v="0"/>
    <x v="1"/>
    <n v="0"/>
    <x v="0"/>
    <b v="0"/>
    <b v="0"/>
    <b v="0"/>
    <b v="0"/>
    <b v="0"/>
    <b v="0"/>
    <b v="0"/>
    <b v="0"/>
    <b v="0"/>
    <b v="0"/>
    <b v="0"/>
    <x v="0"/>
    <x v="0"/>
    <n v="0"/>
    <x v="7"/>
    <x v="0"/>
  </r>
  <r>
    <m/>
    <x v="0"/>
    <x v="0"/>
    <x v="10"/>
    <x v="10"/>
    <x v="0"/>
    <x v="10"/>
    <m/>
    <x v="1"/>
    <x v="0"/>
    <s v="N/A"/>
    <s v="General"/>
    <s v="文本類"/>
    <m/>
    <x v="0"/>
    <m/>
    <x v="0"/>
    <x v="0"/>
    <x v="0"/>
    <x v="0"/>
    <s v="INT_DOI_RELATED_TERMS"/>
    <m/>
    <m/>
    <m/>
    <m/>
    <m/>
    <m/>
    <m/>
    <m/>
    <m/>
    <m/>
    <m/>
    <m/>
    <m/>
    <m/>
    <m/>
    <m/>
    <m/>
    <m/>
    <m/>
    <s v="資料清單"/>
    <x v="0"/>
    <x v="10"/>
    <x v="0"/>
    <x v="0"/>
    <e v="#N/A"/>
    <s v="Related Terms"/>
    <x v="10"/>
    <x v="0"/>
    <x v="0"/>
    <x v="10"/>
    <x v="0"/>
    <s v="IEC_STD_V10 &gt;&gt; Common &gt;&gt; AutoMetaDataRelated Terms"/>
    <x v="1"/>
    <x v="0"/>
    <s v="關連項目Property"/>
    <n v="12"/>
    <n v="0"/>
    <n v="0"/>
    <s v="Related Terms"/>
    <n v="1"/>
    <n v="0"/>
    <n v="0"/>
    <x v="0"/>
    <s v=""/>
    <x v="0"/>
    <s v=""/>
    <x v="0"/>
    <s v="S1.0.01:"/>
    <x v="10"/>
    <x v="10"/>
    <x v="10"/>
    <x v="10"/>
    <x v="10"/>
    <x v="1"/>
    <x v="0"/>
    <x v="0"/>
    <x v="0"/>
    <x v="1"/>
    <m/>
    <x v="0"/>
    <x v="1"/>
    <s v="Related Terms"/>
    <x v="10"/>
    <x v="1"/>
    <x v="0"/>
    <x v="0"/>
    <x v="0"/>
    <x v="0"/>
    <x v="0"/>
    <s v="INT_DOI_RELATED_TERMS"/>
    <s v=""/>
    <x v="10"/>
    <x v="0"/>
    <x v="0"/>
    <n v="8"/>
    <x v="0"/>
    <x v="0"/>
    <x v="0"/>
    <s v=""/>
    <s v=""/>
    <n v="10"/>
    <s v="-10"/>
    <x v="0"/>
    <x v="0"/>
    <x v="0"/>
    <x v="10"/>
    <x v="0"/>
    <s v="資料項目若為依據業務規則新增的資料項目，關聯項目需填寫公式項目組成結果"/>
    <s v=""/>
    <s v=""/>
    <x v="0"/>
    <x v="0"/>
    <m/>
    <s v="^()$"/>
    <n v="9"/>
    <x v="0"/>
    <x v="0"/>
    <x v="0"/>
    <x v="0"/>
    <x v="0"/>
    <x v="1"/>
    <b v="0"/>
    <x v="0"/>
    <x v="1"/>
    <n v="0"/>
    <x v="0"/>
    <b v="0"/>
    <b v="0"/>
    <b v="0"/>
    <b v="0"/>
    <b v="0"/>
    <b v="0"/>
    <b v="0"/>
    <b v="0"/>
    <b v="0"/>
    <b v="0"/>
    <b v="0"/>
    <x v="0"/>
    <x v="0"/>
    <n v="0"/>
    <x v="8"/>
    <x v="0"/>
  </r>
  <r>
    <m/>
    <x v="0"/>
    <x v="0"/>
    <x v="11"/>
    <x v="11"/>
    <x v="0"/>
    <x v="11"/>
    <m/>
    <x v="1"/>
    <x v="0"/>
    <s v="N/A"/>
    <s v="General"/>
    <s v="文本類"/>
    <m/>
    <x v="0"/>
    <m/>
    <x v="0"/>
    <x v="0"/>
    <x v="0"/>
    <x v="0"/>
    <s v="INT_DOI_SENSITIVITY"/>
    <m/>
    <m/>
    <m/>
    <m/>
    <m/>
    <m/>
    <m/>
    <m/>
    <m/>
    <m/>
    <m/>
    <m/>
    <m/>
    <m/>
    <m/>
    <m/>
    <m/>
    <m/>
    <m/>
    <s v="資料清單"/>
    <x v="0"/>
    <x v="11"/>
    <x v="0"/>
    <x v="0"/>
    <e v="#N/A"/>
    <s v="Sensitivity"/>
    <x v="11"/>
    <x v="0"/>
    <x v="0"/>
    <x v="11"/>
    <x v="0"/>
    <s v="IEC_STD_V10 &gt;&gt; Common &gt;&gt; AutoMetaDataSensitivity"/>
    <x v="1"/>
    <x v="0"/>
    <s v="資料安全分級Property"/>
    <n v="13"/>
    <n v="0"/>
    <n v="0"/>
    <s v="Sensitivity"/>
    <n v="1"/>
    <n v="0"/>
    <n v="0"/>
    <x v="0"/>
    <s v=""/>
    <x v="0"/>
    <s v=""/>
    <x v="0"/>
    <s v="S1.0.01:"/>
    <x v="11"/>
    <x v="11"/>
    <x v="11"/>
    <x v="11"/>
    <x v="11"/>
    <x v="1"/>
    <x v="0"/>
    <x v="0"/>
    <x v="0"/>
    <x v="1"/>
    <m/>
    <x v="0"/>
    <x v="1"/>
    <s v="Sensitivity"/>
    <x v="11"/>
    <x v="1"/>
    <x v="0"/>
    <x v="0"/>
    <x v="0"/>
    <x v="0"/>
    <x v="0"/>
    <s v="INT_DOI_SENSITIVITY"/>
    <s v=""/>
    <x v="11"/>
    <x v="0"/>
    <x v="0"/>
    <n v="8"/>
    <x v="0"/>
    <x v="0"/>
    <x v="0"/>
    <s v=""/>
    <s v=""/>
    <n v="11"/>
    <s v="-11"/>
    <x v="0"/>
    <x v="0"/>
    <x v="0"/>
    <x v="11"/>
    <x v="0"/>
    <s v="資料安全分級"/>
    <s v=""/>
    <s v=""/>
    <x v="0"/>
    <x v="0"/>
    <m/>
    <s v="^()$"/>
    <n v="9"/>
    <x v="0"/>
    <x v="0"/>
    <x v="0"/>
    <x v="0"/>
    <x v="0"/>
    <x v="1"/>
    <b v="0"/>
    <x v="0"/>
    <x v="1"/>
    <n v="0"/>
    <x v="0"/>
    <b v="0"/>
    <b v="0"/>
    <b v="0"/>
    <b v="0"/>
    <b v="0"/>
    <b v="0"/>
    <b v="0"/>
    <b v="0"/>
    <b v="0"/>
    <b v="0"/>
    <b v="0"/>
    <x v="0"/>
    <x v="0"/>
    <n v="0"/>
    <x v="3"/>
    <x v="0"/>
  </r>
  <r>
    <m/>
    <x v="0"/>
    <x v="0"/>
    <x v="12"/>
    <x v="12"/>
    <x v="0"/>
    <x v="12"/>
    <m/>
    <x v="1"/>
    <x v="0"/>
    <s v="N/A"/>
    <s v="General"/>
    <s v="文本類"/>
    <m/>
    <x v="0"/>
    <m/>
    <x v="0"/>
    <x v="0"/>
    <x v="0"/>
    <x v="0"/>
    <s v="INT_DOI_DATATYPE"/>
    <m/>
    <m/>
    <m/>
    <m/>
    <m/>
    <m/>
    <m/>
    <m/>
    <m/>
    <m/>
    <m/>
    <m/>
    <m/>
    <m/>
    <m/>
    <m/>
    <m/>
    <m/>
    <m/>
    <s v="資料清單"/>
    <x v="0"/>
    <x v="12"/>
    <x v="0"/>
    <x v="0"/>
    <e v="#N/A"/>
    <s v="DataType"/>
    <x v="12"/>
    <x v="0"/>
    <x v="0"/>
    <x v="12"/>
    <x v="0"/>
    <s v="IEC_STD_V10 &gt;&gt; Common &gt;&gt; AutoMetaDataDataType"/>
    <x v="1"/>
    <x v="0"/>
    <s v="資料型別Property"/>
    <n v="14"/>
    <n v="0"/>
    <n v="0"/>
    <s v="DataType"/>
    <n v="1"/>
    <n v="0"/>
    <n v="0"/>
    <x v="0"/>
    <s v=""/>
    <x v="0"/>
    <s v=""/>
    <x v="0"/>
    <s v="S1.0.01:"/>
    <x v="12"/>
    <x v="12"/>
    <x v="12"/>
    <x v="12"/>
    <x v="12"/>
    <x v="1"/>
    <x v="0"/>
    <x v="0"/>
    <x v="0"/>
    <x v="1"/>
    <m/>
    <x v="0"/>
    <x v="1"/>
    <s v="DataType"/>
    <x v="12"/>
    <x v="1"/>
    <x v="0"/>
    <x v="0"/>
    <x v="0"/>
    <x v="0"/>
    <x v="0"/>
    <s v="INT_DOI_DATATYPE"/>
    <s v=""/>
    <x v="12"/>
    <x v="0"/>
    <x v="0"/>
    <n v="8"/>
    <x v="0"/>
    <x v="0"/>
    <x v="0"/>
    <s v=""/>
    <s v=""/>
    <n v="12"/>
    <s v="-12"/>
    <x v="0"/>
    <x v="0"/>
    <x v="0"/>
    <x v="12"/>
    <x v="0"/>
    <s v="資料類別是根據資料的業務定義、業務規則和常見表現形式定義其所採用的資料類型。資料類別包括：數值類、金額類、編碼類、代碼類、註記類、文本類、比例類、日期類、時間類、日期時間類。"/>
    <s v=""/>
    <s v=""/>
    <x v="0"/>
    <x v="0"/>
    <m/>
    <s v="^()$"/>
    <n v="9"/>
    <x v="0"/>
    <x v="0"/>
    <x v="0"/>
    <x v="0"/>
    <x v="0"/>
    <x v="1"/>
    <b v="0"/>
    <x v="0"/>
    <x v="1"/>
    <n v="0"/>
    <x v="0"/>
    <b v="0"/>
    <b v="0"/>
    <b v="0"/>
    <b v="0"/>
    <b v="0"/>
    <b v="0"/>
    <b v="0"/>
    <b v="0"/>
    <b v="0"/>
    <b v="0"/>
    <b v="0"/>
    <x v="0"/>
    <x v="0"/>
    <n v="0"/>
    <x v="1"/>
    <x v="0"/>
  </r>
  <r>
    <m/>
    <x v="0"/>
    <x v="0"/>
    <x v="13"/>
    <x v="13"/>
    <x v="0"/>
    <x v="13"/>
    <m/>
    <x v="1"/>
    <x v="0"/>
    <s v="N/A"/>
    <s v="General"/>
    <s v="文本類"/>
    <m/>
    <x v="0"/>
    <m/>
    <x v="0"/>
    <x v="0"/>
    <x v="0"/>
    <x v="0"/>
    <s v="INT_DOI_REFERENCEDATA"/>
    <m/>
    <m/>
    <m/>
    <m/>
    <m/>
    <m/>
    <m/>
    <m/>
    <m/>
    <m/>
    <m/>
    <m/>
    <m/>
    <m/>
    <m/>
    <m/>
    <m/>
    <m/>
    <m/>
    <s v="資料清單"/>
    <x v="0"/>
    <x v="13"/>
    <x v="0"/>
    <x v="0"/>
    <e v="#N/A"/>
    <s v="ReferenceData"/>
    <x v="13"/>
    <x v="0"/>
    <x v="0"/>
    <x v="13"/>
    <x v="0"/>
    <s v="IEC_STD_V10 &gt;&gt; Common &gt;&gt; AutoMetaDataReferenceData"/>
    <x v="1"/>
    <x v="0"/>
    <s v="代碼編碼規則Property"/>
    <n v="15"/>
    <n v="0"/>
    <n v="0"/>
    <s v="ReferenceData"/>
    <n v="1"/>
    <n v="0"/>
    <n v="0"/>
    <x v="0"/>
    <s v=""/>
    <x v="0"/>
    <s v=""/>
    <x v="0"/>
    <s v="S1.0.01:"/>
    <x v="13"/>
    <x v="13"/>
    <x v="13"/>
    <x v="13"/>
    <x v="13"/>
    <x v="1"/>
    <x v="0"/>
    <x v="0"/>
    <x v="0"/>
    <x v="1"/>
    <m/>
    <x v="0"/>
    <x v="1"/>
    <s v="ReferenceData"/>
    <x v="13"/>
    <x v="1"/>
    <x v="0"/>
    <x v="0"/>
    <x v="0"/>
    <x v="0"/>
    <x v="0"/>
    <s v="INT_DOI_REFERENCEDATA"/>
    <s v=""/>
    <x v="13"/>
    <x v="0"/>
    <x v="0"/>
    <n v="8"/>
    <x v="0"/>
    <x v="0"/>
    <x v="0"/>
    <s v=""/>
    <s v=""/>
    <n v="13"/>
    <s v="-13"/>
    <x v="0"/>
    <x v="0"/>
    <x v="0"/>
    <x v="13"/>
    <x v="0"/>
    <s v="資料類型為“代碼類”的資料項目的代碼編碼取值。_x000a_"/>
    <s v=""/>
    <s v=""/>
    <x v="0"/>
    <x v="0"/>
    <m/>
    <s v="^()$"/>
    <n v="9"/>
    <x v="0"/>
    <x v="0"/>
    <x v="0"/>
    <x v="0"/>
    <x v="0"/>
    <x v="1"/>
    <b v="0"/>
    <x v="0"/>
    <x v="1"/>
    <n v="0"/>
    <x v="0"/>
    <b v="0"/>
    <b v="0"/>
    <b v="0"/>
    <b v="0"/>
    <b v="0"/>
    <b v="0"/>
    <b v="0"/>
    <b v="0"/>
    <b v="0"/>
    <b v="0"/>
    <b v="0"/>
    <x v="0"/>
    <x v="0"/>
    <n v="0"/>
    <x v="8"/>
    <x v="0"/>
  </r>
  <r>
    <m/>
    <x v="0"/>
    <x v="0"/>
    <x v="14"/>
    <x v="14"/>
    <x v="0"/>
    <x v="14"/>
    <s v="WorkSheetManagementColumn"/>
    <x v="1"/>
    <x v="0"/>
    <s v="N/A"/>
    <s v="General"/>
    <s v="文本類"/>
    <m/>
    <x v="0"/>
    <m/>
    <x v="0"/>
    <x v="0"/>
    <x v="0"/>
    <x v="0"/>
    <s v="INT_DOI_DATACOMMENT"/>
    <m/>
    <m/>
    <m/>
    <m/>
    <m/>
    <m/>
    <m/>
    <m/>
    <m/>
    <m/>
    <m/>
    <m/>
    <m/>
    <m/>
    <m/>
    <m/>
    <m/>
    <m/>
    <m/>
    <s v="資料清單"/>
    <x v="0"/>
    <x v="14"/>
    <x v="0"/>
    <x v="0"/>
    <e v="#N/A"/>
    <s v="DataComment"/>
    <x v="14"/>
    <x v="0"/>
    <x v="0"/>
    <x v="14"/>
    <x v="0"/>
    <s v="IEC_STD_V10 &gt;&gt; Common &gt;&gt; AutoMetaDataDataComment"/>
    <x v="1"/>
    <x v="0"/>
    <s v="資料備註Property"/>
    <n v="16"/>
    <n v="0"/>
    <n v="0"/>
    <s v="DataComment"/>
    <n v="1"/>
    <n v="0"/>
    <n v="0"/>
    <x v="0"/>
    <s v=""/>
    <x v="0"/>
    <s v=""/>
    <x v="0"/>
    <s v="S1.0.01:"/>
    <x v="14"/>
    <x v="14"/>
    <x v="14"/>
    <x v="14"/>
    <x v="14"/>
    <x v="2"/>
    <x v="0"/>
    <x v="0"/>
    <x v="0"/>
    <x v="1"/>
    <m/>
    <x v="0"/>
    <x v="1"/>
    <s v="DataComment"/>
    <x v="14"/>
    <x v="1"/>
    <x v="0"/>
    <x v="0"/>
    <x v="0"/>
    <x v="0"/>
    <x v="0"/>
    <s v="INT_DOI_DATACOMMENT"/>
    <s v=""/>
    <x v="14"/>
    <x v="0"/>
    <x v="0"/>
    <n v="8"/>
    <x v="0"/>
    <x v="0"/>
    <x v="0"/>
    <s v=""/>
    <s v=""/>
    <n v="14"/>
    <s v="-14"/>
    <x v="0"/>
    <x v="0"/>
    <x v="0"/>
    <x v="14"/>
    <x v="0"/>
    <s v="需討論項目"/>
    <s v=""/>
    <s v=""/>
    <x v="0"/>
    <x v="0"/>
    <m/>
    <s v="^()$"/>
    <n v="9"/>
    <x v="0"/>
    <x v="0"/>
    <x v="0"/>
    <x v="0"/>
    <x v="0"/>
    <x v="1"/>
    <b v="0"/>
    <x v="0"/>
    <x v="1"/>
    <n v="0"/>
    <x v="0"/>
    <b v="0"/>
    <b v="0"/>
    <b v="0"/>
    <b v="0"/>
    <b v="0"/>
    <b v="0"/>
    <b v="0"/>
    <b v="0"/>
    <b v="0"/>
    <b v="0"/>
    <b v="0"/>
    <x v="0"/>
    <x v="0"/>
    <n v="0"/>
    <x v="3"/>
    <x v="0"/>
  </r>
  <r>
    <m/>
    <x v="0"/>
    <x v="0"/>
    <x v="15"/>
    <x v="15"/>
    <x v="0"/>
    <x v="15"/>
    <s v="WorkSheetManagementColumn"/>
    <x v="1"/>
    <x v="0"/>
    <s v="N/A"/>
    <s v="General"/>
    <s v="文本類"/>
    <m/>
    <x v="0"/>
    <m/>
    <x v="0"/>
    <x v="0"/>
    <x v="0"/>
    <x v="0"/>
    <s v="INT_DOI_DATAOWNER"/>
    <m/>
    <m/>
    <m/>
    <m/>
    <m/>
    <m/>
    <m/>
    <m/>
    <m/>
    <m/>
    <m/>
    <m/>
    <m/>
    <m/>
    <m/>
    <m/>
    <m/>
    <m/>
    <m/>
    <s v="資料清單"/>
    <x v="0"/>
    <x v="15"/>
    <x v="0"/>
    <x v="0"/>
    <e v="#N/A"/>
    <s v="DataOwner"/>
    <x v="15"/>
    <x v="0"/>
    <x v="0"/>
    <x v="15"/>
    <x v="0"/>
    <s v="IEC_STD_V10 &gt;&gt; Common &gt;&gt; AutoMetaDataDataOwner"/>
    <x v="1"/>
    <x v="0"/>
    <s v="標準定義部門Property"/>
    <n v="17"/>
    <n v="0"/>
    <n v="0"/>
    <s v="DataOwner"/>
    <n v="1"/>
    <n v="0"/>
    <n v="0"/>
    <x v="0"/>
    <s v=""/>
    <x v="0"/>
    <s v=""/>
    <x v="0"/>
    <s v="S1.0.01:"/>
    <x v="15"/>
    <x v="15"/>
    <x v="15"/>
    <x v="15"/>
    <x v="15"/>
    <x v="2"/>
    <x v="0"/>
    <x v="0"/>
    <x v="0"/>
    <x v="1"/>
    <m/>
    <x v="0"/>
    <x v="1"/>
    <s v="DataOwner"/>
    <x v="15"/>
    <x v="1"/>
    <x v="0"/>
    <x v="0"/>
    <x v="0"/>
    <x v="0"/>
    <x v="0"/>
    <s v="INT_DOI_DATAOWNER"/>
    <s v=""/>
    <x v="15"/>
    <x v="0"/>
    <x v="0"/>
    <n v="8"/>
    <x v="0"/>
    <x v="0"/>
    <x v="0"/>
    <s v=""/>
    <s v=""/>
    <n v="15"/>
    <s v="-15"/>
    <x v="0"/>
    <x v="0"/>
    <x v="0"/>
    <x v="15"/>
    <x v="0"/>
    <s v="負責制定該資料標準的部門。"/>
    <s v=""/>
    <s v=""/>
    <x v="0"/>
    <x v="0"/>
    <m/>
    <s v="^()$"/>
    <n v="9"/>
    <x v="0"/>
    <x v="0"/>
    <x v="0"/>
    <x v="0"/>
    <x v="0"/>
    <x v="1"/>
    <b v="0"/>
    <x v="0"/>
    <x v="1"/>
    <n v="0"/>
    <x v="0"/>
    <b v="0"/>
    <b v="0"/>
    <b v="0"/>
    <b v="0"/>
    <b v="0"/>
    <b v="0"/>
    <b v="0"/>
    <b v="0"/>
    <b v="0"/>
    <b v="0"/>
    <b v="0"/>
    <x v="0"/>
    <x v="0"/>
    <n v="0"/>
    <x v="2"/>
    <x v="0"/>
  </r>
  <r>
    <m/>
    <x v="0"/>
    <x v="0"/>
    <x v="16"/>
    <x v="16"/>
    <x v="0"/>
    <x v="16"/>
    <m/>
    <x v="1"/>
    <x v="0"/>
    <s v="N/A"/>
    <s v="General"/>
    <s v="文本類"/>
    <m/>
    <x v="0"/>
    <m/>
    <x v="0"/>
    <x v="0"/>
    <x v="0"/>
    <x v="0"/>
    <s v="INT_DOI_STEWARDS"/>
    <m/>
    <m/>
    <m/>
    <m/>
    <m/>
    <m/>
    <m/>
    <m/>
    <m/>
    <m/>
    <m/>
    <m/>
    <m/>
    <m/>
    <m/>
    <m/>
    <m/>
    <m/>
    <m/>
    <s v="資料清單"/>
    <x v="0"/>
    <x v="16"/>
    <x v="0"/>
    <x v="0"/>
    <e v="#N/A"/>
    <s v="Stewards"/>
    <x v="16"/>
    <x v="0"/>
    <x v="0"/>
    <x v="16"/>
    <x v="0"/>
    <s v="IEC_STD_V10 &gt;&gt; Common &gt;&gt; AutoMetaDataStewards"/>
    <x v="1"/>
    <x v="0"/>
    <s v="資料管家Property"/>
    <n v="18"/>
    <n v="0"/>
    <n v="0"/>
    <s v="Stewards"/>
    <n v="1"/>
    <n v="0"/>
    <n v="0"/>
    <x v="0"/>
    <s v=""/>
    <x v="0"/>
    <s v=""/>
    <x v="0"/>
    <s v="S1.0.01:"/>
    <x v="16"/>
    <x v="16"/>
    <x v="16"/>
    <x v="16"/>
    <x v="16"/>
    <x v="1"/>
    <x v="0"/>
    <x v="0"/>
    <x v="0"/>
    <x v="1"/>
    <m/>
    <x v="0"/>
    <x v="1"/>
    <s v="Stewards"/>
    <x v="16"/>
    <x v="1"/>
    <x v="0"/>
    <x v="0"/>
    <x v="0"/>
    <x v="0"/>
    <x v="0"/>
    <s v="INT_DOI_STEWARDS"/>
    <s v=""/>
    <x v="16"/>
    <x v="0"/>
    <x v="0"/>
    <n v="8"/>
    <x v="0"/>
    <x v="0"/>
    <x v="0"/>
    <s v=""/>
    <s v=""/>
    <n v="16"/>
    <s v="-16"/>
    <x v="0"/>
    <x v="0"/>
    <x v="0"/>
    <x v="16"/>
    <x v="0"/>
    <s v="負責制定該資料標準的人員姓名。"/>
    <s v=""/>
    <s v=""/>
    <x v="0"/>
    <x v="0"/>
    <m/>
    <s v="^()$"/>
    <n v="9"/>
    <x v="0"/>
    <x v="0"/>
    <x v="0"/>
    <x v="0"/>
    <x v="0"/>
    <x v="1"/>
    <b v="0"/>
    <x v="0"/>
    <x v="1"/>
    <n v="0"/>
    <x v="0"/>
    <b v="0"/>
    <b v="0"/>
    <b v="0"/>
    <b v="0"/>
    <b v="0"/>
    <b v="0"/>
    <b v="0"/>
    <b v="0"/>
    <b v="0"/>
    <b v="0"/>
    <b v="0"/>
    <x v="0"/>
    <x v="0"/>
    <n v="0"/>
    <x v="1"/>
    <x v="0"/>
  </r>
  <r>
    <m/>
    <x v="0"/>
    <x v="0"/>
    <x v="17"/>
    <x v="17"/>
    <x v="0"/>
    <x v="16"/>
    <m/>
    <x v="1"/>
    <x v="0"/>
    <s v="N/A"/>
    <s v="General"/>
    <s v="文本類"/>
    <m/>
    <x v="0"/>
    <m/>
    <x v="0"/>
    <x v="0"/>
    <x v="0"/>
    <x v="0"/>
    <s v="INT_DOI_EXPERTS"/>
    <m/>
    <m/>
    <m/>
    <m/>
    <m/>
    <m/>
    <m/>
    <m/>
    <m/>
    <m/>
    <m/>
    <m/>
    <m/>
    <m/>
    <m/>
    <m/>
    <m/>
    <m/>
    <m/>
    <s v="資料清單"/>
    <x v="0"/>
    <x v="17"/>
    <x v="0"/>
    <x v="0"/>
    <e v="#N/A"/>
    <s v="Experts"/>
    <x v="17"/>
    <x v="0"/>
    <x v="0"/>
    <x v="16"/>
    <x v="0"/>
    <s v="IEC_STD_V10 &gt;&gt; Common &gt;&gt; AutoMetaDataExperts"/>
    <x v="1"/>
    <x v="0"/>
    <s v="技術窗口Property"/>
    <n v="19"/>
    <n v="0"/>
    <n v="0"/>
    <s v="Experts"/>
    <n v="1"/>
    <n v="0"/>
    <n v="0"/>
    <x v="0"/>
    <s v=""/>
    <x v="0"/>
    <s v=""/>
    <x v="0"/>
    <s v="S1.0.01:"/>
    <x v="17"/>
    <x v="17"/>
    <x v="17"/>
    <x v="17"/>
    <x v="17"/>
    <x v="1"/>
    <x v="0"/>
    <x v="0"/>
    <x v="0"/>
    <x v="1"/>
    <m/>
    <x v="0"/>
    <x v="1"/>
    <s v="Experts"/>
    <x v="17"/>
    <x v="1"/>
    <x v="0"/>
    <x v="0"/>
    <x v="0"/>
    <x v="0"/>
    <x v="0"/>
    <s v="INT_DOI_EXPERTS"/>
    <s v=""/>
    <x v="17"/>
    <x v="0"/>
    <x v="0"/>
    <n v="8"/>
    <x v="0"/>
    <x v="0"/>
    <x v="0"/>
    <s v=""/>
    <s v=""/>
    <n v="17"/>
    <s v="-17"/>
    <x v="0"/>
    <x v="0"/>
    <x v="0"/>
    <x v="17"/>
    <x v="0"/>
    <s v="負責制定該資料標準的人員姓名。"/>
    <s v=""/>
    <s v=""/>
    <x v="0"/>
    <x v="0"/>
    <m/>
    <s v="^()$"/>
    <n v="9"/>
    <x v="0"/>
    <x v="0"/>
    <x v="0"/>
    <x v="0"/>
    <x v="0"/>
    <x v="1"/>
    <b v="0"/>
    <x v="0"/>
    <x v="1"/>
    <n v="0"/>
    <x v="0"/>
    <b v="0"/>
    <b v="0"/>
    <b v="0"/>
    <b v="0"/>
    <b v="0"/>
    <b v="0"/>
    <b v="0"/>
    <b v="0"/>
    <b v="0"/>
    <b v="0"/>
    <b v="0"/>
    <x v="0"/>
    <x v="0"/>
    <n v="0"/>
    <x v="4"/>
    <x v="0"/>
  </r>
  <r>
    <m/>
    <x v="0"/>
    <x v="0"/>
    <x v="18"/>
    <x v="18"/>
    <x v="0"/>
    <x v="17"/>
    <s v="WorkSheetManagementColumn"/>
    <x v="1"/>
    <x v="0"/>
    <s v="N/A"/>
    <s v="General"/>
    <s v="文本類"/>
    <m/>
    <x v="0"/>
    <m/>
    <x v="0"/>
    <x v="0"/>
    <x v="0"/>
    <x v="0"/>
    <s v="INT_DOI_TECHNICALCOMMENT"/>
    <m/>
    <m/>
    <m/>
    <m/>
    <m/>
    <m/>
    <m/>
    <m/>
    <m/>
    <m/>
    <m/>
    <m/>
    <m/>
    <m/>
    <m/>
    <m/>
    <m/>
    <m/>
    <m/>
    <s v="資料清單"/>
    <x v="0"/>
    <x v="18"/>
    <x v="0"/>
    <x v="0"/>
    <e v="#N/A"/>
    <s v="TechnicalComment"/>
    <x v="18"/>
    <x v="0"/>
    <x v="0"/>
    <x v="17"/>
    <x v="0"/>
    <s v="IEC_STD_V10 &gt;&gt; Common &gt;&gt; AutoMetaDataTechnicalComment"/>
    <x v="1"/>
    <x v="0"/>
    <s v="技術備註Property"/>
    <n v="20"/>
    <n v="0"/>
    <n v="0"/>
    <s v="TechnicalComment"/>
    <n v="1"/>
    <n v="0"/>
    <n v="0"/>
    <x v="0"/>
    <s v=""/>
    <x v="0"/>
    <s v=""/>
    <x v="0"/>
    <s v="S1.0.01:"/>
    <x v="18"/>
    <x v="18"/>
    <x v="18"/>
    <x v="18"/>
    <x v="18"/>
    <x v="2"/>
    <x v="0"/>
    <x v="0"/>
    <x v="0"/>
    <x v="1"/>
    <m/>
    <x v="0"/>
    <x v="1"/>
    <s v="TechnicalComment"/>
    <x v="18"/>
    <x v="1"/>
    <x v="0"/>
    <x v="0"/>
    <x v="0"/>
    <x v="0"/>
    <x v="0"/>
    <s v="INT_DOI_TECHNICALCOMMENT"/>
    <s v=""/>
    <x v="18"/>
    <x v="0"/>
    <x v="0"/>
    <n v="8"/>
    <x v="0"/>
    <x v="0"/>
    <x v="0"/>
    <s v=""/>
    <s v=""/>
    <n v="18"/>
    <s v="-18"/>
    <x v="0"/>
    <x v="0"/>
    <x v="0"/>
    <x v="18"/>
    <x v="0"/>
    <s v="落實於報表平台時建置意見、所需要注意事項或限制事宜"/>
    <s v=""/>
    <s v=""/>
    <x v="0"/>
    <x v="0"/>
    <m/>
    <s v="^()$"/>
    <n v="9"/>
    <x v="0"/>
    <x v="0"/>
    <x v="0"/>
    <x v="0"/>
    <x v="0"/>
    <x v="1"/>
    <b v="0"/>
    <x v="0"/>
    <x v="1"/>
    <n v="0"/>
    <x v="0"/>
    <b v="0"/>
    <b v="0"/>
    <b v="0"/>
    <b v="0"/>
    <b v="0"/>
    <b v="0"/>
    <b v="0"/>
    <b v="0"/>
    <b v="0"/>
    <b v="0"/>
    <b v="0"/>
    <x v="0"/>
    <x v="0"/>
    <n v="0"/>
    <x v="7"/>
    <x v="0"/>
  </r>
  <r>
    <m/>
    <x v="0"/>
    <x v="0"/>
    <x v="19"/>
    <x v="19"/>
    <x v="0"/>
    <x v="18"/>
    <m/>
    <x v="1"/>
    <x v="0"/>
    <s v="N/A"/>
    <s v="General"/>
    <s v="文本類"/>
    <m/>
    <x v="0"/>
    <m/>
    <x v="0"/>
    <x v="0"/>
    <x v="0"/>
    <x v="0"/>
    <s v="INT_DOI_SOURCESYSTEM"/>
    <m/>
    <m/>
    <m/>
    <m/>
    <m/>
    <m/>
    <m/>
    <m/>
    <m/>
    <m/>
    <m/>
    <m/>
    <m/>
    <m/>
    <m/>
    <m/>
    <m/>
    <m/>
    <m/>
    <s v="資料清單"/>
    <x v="0"/>
    <x v="19"/>
    <x v="0"/>
    <x v="0"/>
    <e v="#N/A"/>
    <s v="SourceSystem"/>
    <x v="19"/>
    <x v="0"/>
    <x v="0"/>
    <x v="18"/>
    <x v="0"/>
    <s v="IEC_STD_V10 &gt;&gt; Common &gt;&gt; AutoMetaDataSourceSystem"/>
    <x v="1"/>
    <x v="0"/>
    <s v="權威系統Property"/>
    <n v="21"/>
    <n v="0"/>
    <n v="0"/>
    <s v="SourceSystem"/>
    <n v="1"/>
    <n v="0"/>
    <n v="0"/>
    <x v="0"/>
    <s v=""/>
    <x v="0"/>
    <s v=""/>
    <x v="0"/>
    <s v="S1.0.01:"/>
    <x v="19"/>
    <x v="19"/>
    <x v="19"/>
    <x v="19"/>
    <x v="19"/>
    <x v="1"/>
    <x v="0"/>
    <x v="0"/>
    <x v="0"/>
    <x v="1"/>
    <m/>
    <x v="0"/>
    <x v="1"/>
    <s v="SourceSystem"/>
    <x v="19"/>
    <x v="1"/>
    <x v="0"/>
    <x v="0"/>
    <x v="0"/>
    <x v="0"/>
    <x v="0"/>
    <s v="INT_DOI_SOURCESYSTEM"/>
    <s v=""/>
    <x v="19"/>
    <x v="0"/>
    <x v="0"/>
    <n v="8"/>
    <x v="0"/>
    <x v="0"/>
    <x v="0"/>
    <s v=""/>
    <s v=""/>
    <n v="19"/>
    <s v="-19"/>
    <x v="0"/>
    <x v="0"/>
    <x v="0"/>
    <x v="19"/>
    <x v="0"/>
    <s v="對資料項目的資料項目來源，在資料庫或報表中，填寫主要的來源系統"/>
    <s v=""/>
    <s v=""/>
    <x v="0"/>
    <x v="0"/>
    <m/>
    <s v="^()$"/>
    <n v="9"/>
    <x v="0"/>
    <x v="0"/>
    <x v="0"/>
    <x v="0"/>
    <x v="0"/>
    <x v="1"/>
    <b v="0"/>
    <x v="0"/>
    <x v="1"/>
    <n v="0"/>
    <x v="0"/>
    <b v="0"/>
    <b v="0"/>
    <b v="0"/>
    <b v="0"/>
    <b v="0"/>
    <b v="0"/>
    <b v="0"/>
    <b v="0"/>
    <b v="0"/>
    <b v="0"/>
    <b v="0"/>
    <x v="0"/>
    <x v="0"/>
    <n v="0"/>
    <x v="6"/>
    <x v="0"/>
  </r>
  <r>
    <m/>
    <x v="0"/>
    <x v="0"/>
    <x v="20"/>
    <x v="20"/>
    <x v="0"/>
    <x v="19"/>
    <m/>
    <x v="1"/>
    <x v="0"/>
    <s v="N/A"/>
    <s v="General"/>
    <s v="文本類"/>
    <m/>
    <x v="0"/>
    <m/>
    <x v="0"/>
    <x v="0"/>
    <x v="0"/>
    <x v="0"/>
    <s v="INT_DOI_SOURCETABLE"/>
    <m/>
    <m/>
    <m/>
    <m/>
    <m/>
    <m/>
    <m/>
    <m/>
    <m/>
    <m/>
    <m/>
    <m/>
    <m/>
    <m/>
    <m/>
    <m/>
    <m/>
    <m/>
    <m/>
    <s v="資料清單"/>
    <x v="0"/>
    <x v="20"/>
    <x v="0"/>
    <x v="0"/>
    <e v="#N/A"/>
    <s v="SourceTable"/>
    <x v="20"/>
    <x v="0"/>
    <x v="0"/>
    <x v="19"/>
    <x v="0"/>
    <s v="IEC_STD_V10 &gt;&gt; Common &gt;&gt; AutoMetaDataSourceTable"/>
    <x v="1"/>
    <x v="0"/>
    <s v="資料來源Property"/>
    <n v="22"/>
    <n v="0"/>
    <n v="0"/>
    <s v="SourceTable"/>
    <n v="1"/>
    <n v="0"/>
    <n v="0"/>
    <x v="0"/>
    <s v=""/>
    <x v="0"/>
    <s v=""/>
    <x v="0"/>
    <s v="S1.0.01:"/>
    <x v="20"/>
    <x v="20"/>
    <x v="20"/>
    <x v="20"/>
    <x v="20"/>
    <x v="1"/>
    <x v="0"/>
    <x v="0"/>
    <x v="0"/>
    <x v="1"/>
    <m/>
    <x v="0"/>
    <x v="1"/>
    <s v="SourceTable"/>
    <x v="20"/>
    <x v="1"/>
    <x v="0"/>
    <x v="0"/>
    <x v="0"/>
    <x v="0"/>
    <x v="0"/>
    <s v="INT_DOI_SOURCETABLE"/>
    <s v=""/>
    <x v="20"/>
    <x v="0"/>
    <x v="0"/>
    <n v="8"/>
    <x v="0"/>
    <x v="0"/>
    <x v="0"/>
    <s v=""/>
    <s v=""/>
    <n v="20"/>
    <s v="-20"/>
    <x v="0"/>
    <x v="0"/>
    <x v="0"/>
    <x v="20"/>
    <x v="0"/>
    <s v="對資料項目的資料項目來源，在資料庫或報表中，資料來源的表格名稱"/>
    <s v=""/>
    <s v=""/>
    <x v="0"/>
    <x v="0"/>
    <m/>
    <s v="^()$"/>
    <n v="9"/>
    <x v="0"/>
    <x v="0"/>
    <x v="0"/>
    <x v="0"/>
    <x v="0"/>
    <x v="1"/>
    <b v="0"/>
    <x v="0"/>
    <x v="1"/>
    <n v="0"/>
    <x v="0"/>
    <b v="0"/>
    <b v="0"/>
    <b v="0"/>
    <b v="0"/>
    <b v="0"/>
    <b v="0"/>
    <b v="0"/>
    <b v="0"/>
    <b v="0"/>
    <b v="0"/>
    <b v="0"/>
    <x v="0"/>
    <x v="0"/>
    <n v="0"/>
    <x v="3"/>
    <x v="0"/>
  </r>
  <r>
    <m/>
    <x v="0"/>
    <x v="0"/>
    <x v="21"/>
    <x v="21"/>
    <x v="0"/>
    <x v="20"/>
    <m/>
    <x v="1"/>
    <x v="0"/>
    <s v="N/A"/>
    <s v="General"/>
    <s v="文本類"/>
    <m/>
    <x v="0"/>
    <m/>
    <x v="0"/>
    <x v="0"/>
    <x v="0"/>
    <x v="0"/>
    <s v="INT_DOI_SOURCECOLUMN"/>
    <m/>
    <m/>
    <m/>
    <m/>
    <m/>
    <m/>
    <m/>
    <m/>
    <m/>
    <m/>
    <m/>
    <m/>
    <m/>
    <m/>
    <m/>
    <m/>
    <m/>
    <m/>
    <m/>
    <s v="資料清單"/>
    <x v="0"/>
    <x v="21"/>
    <x v="0"/>
    <x v="0"/>
    <e v="#N/A"/>
    <s v="SourceColumn"/>
    <x v="21"/>
    <x v="0"/>
    <x v="0"/>
    <x v="20"/>
    <x v="0"/>
    <s v="IEC_STD_V10 &gt;&gt; Common &gt;&gt; AutoMetaDataSourceColumn"/>
    <x v="1"/>
    <x v="0"/>
    <s v="來源對應規則Property"/>
    <n v="23"/>
    <n v="0"/>
    <n v="0"/>
    <s v="SourceColumn"/>
    <n v="1"/>
    <n v="0"/>
    <n v="0"/>
    <x v="0"/>
    <s v=""/>
    <x v="0"/>
    <s v=""/>
    <x v="0"/>
    <s v="S1.0.01:"/>
    <x v="21"/>
    <x v="21"/>
    <x v="21"/>
    <x v="21"/>
    <x v="21"/>
    <x v="1"/>
    <x v="0"/>
    <x v="0"/>
    <x v="0"/>
    <x v="1"/>
    <m/>
    <x v="0"/>
    <x v="1"/>
    <s v="SourceColumn"/>
    <x v="21"/>
    <x v="1"/>
    <x v="0"/>
    <x v="0"/>
    <x v="0"/>
    <x v="0"/>
    <x v="0"/>
    <s v="INT_DOI_SOURCECOLUMN"/>
    <s v=""/>
    <x v="21"/>
    <x v="0"/>
    <x v="0"/>
    <n v="8"/>
    <x v="0"/>
    <x v="0"/>
    <x v="0"/>
    <s v=""/>
    <s v=""/>
    <n v="21"/>
    <s v="-21"/>
    <x v="0"/>
    <x v="0"/>
    <x v="0"/>
    <x v="21"/>
    <x v="0"/>
    <s v="對資料項目的資料項目來源，在資料庫或報表中，資料來源的欄位名稱"/>
    <s v=""/>
    <s v=""/>
    <x v="0"/>
    <x v="0"/>
    <m/>
    <s v="^()$"/>
    <n v="9"/>
    <x v="0"/>
    <x v="0"/>
    <x v="0"/>
    <x v="0"/>
    <x v="0"/>
    <x v="1"/>
    <b v="0"/>
    <x v="0"/>
    <x v="1"/>
    <n v="0"/>
    <x v="0"/>
    <b v="0"/>
    <b v="0"/>
    <b v="0"/>
    <b v="0"/>
    <b v="0"/>
    <b v="0"/>
    <b v="0"/>
    <b v="0"/>
    <b v="0"/>
    <b v="0"/>
    <b v="0"/>
    <x v="0"/>
    <x v="0"/>
    <n v="0"/>
    <x v="6"/>
    <x v="0"/>
  </r>
  <r>
    <m/>
    <x v="0"/>
    <x v="0"/>
    <x v="22"/>
    <x v="22"/>
    <x v="0"/>
    <x v="21"/>
    <m/>
    <x v="1"/>
    <x v="0"/>
    <s v="N/A"/>
    <s v="General"/>
    <s v="文本類"/>
    <m/>
    <x v="0"/>
    <m/>
    <x v="0"/>
    <x v="0"/>
    <x v="0"/>
    <x v="0"/>
    <s v="INT_DOI_SOURCECRITERIA"/>
    <m/>
    <m/>
    <m/>
    <m/>
    <m/>
    <m/>
    <m/>
    <m/>
    <m/>
    <m/>
    <m/>
    <m/>
    <m/>
    <m/>
    <m/>
    <m/>
    <m/>
    <m/>
    <m/>
    <s v="資料清單"/>
    <x v="0"/>
    <x v="22"/>
    <x v="0"/>
    <x v="0"/>
    <e v="#N/A"/>
    <s v="SourceCriteria"/>
    <x v="22"/>
    <x v="0"/>
    <x v="0"/>
    <x v="21"/>
    <x v="0"/>
    <s v="IEC_STD_V10 &gt;&gt; Common &gt;&gt; AutoMetaDataSourceCriteria"/>
    <x v="1"/>
    <x v="0"/>
    <s v="特殊取值規則Property"/>
    <n v="24"/>
    <n v="0"/>
    <n v="0"/>
    <s v="SourceCriteria"/>
    <n v="1"/>
    <n v="0"/>
    <n v="0"/>
    <x v="0"/>
    <s v=""/>
    <x v="0"/>
    <s v=""/>
    <x v="0"/>
    <s v="S1.0.01:"/>
    <x v="22"/>
    <x v="22"/>
    <x v="22"/>
    <x v="22"/>
    <x v="22"/>
    <x v="1"/>
    <x v="0"/>
    <x v="0"/>
    <x v="0"/>
    <x v="1"/>
    <m/>
    <x v="0"/>
    <x v="1"/>
    <s v="SourceCriteria"/>
    <x v="22"/>
    <x v="1"/>
    <x v="0"/>
    <x v="0"/>
    <x v="0"/>
    <x v="0"/>
    <x v="0"/>
    <s v="INT_DOI_SOURCECRITERIA"/>
    <s v=""/>
    <x v="22"/>
    <x v="0"/>
    <x v="0"/>
    <n v="8"/>
    <x v="0"/>
    <x v="0"/>
    <x v="0"/>
    <s v=""/>
    <s v=""/>
    <n v="22"/>
    <s v="-22"/>
    <x v="0"/>
    <x v="0"/>
    <x v="0"/>
    <x v="22"/>
    <x v="0"/>
    <s v="對資料項目的資料來源欄位做特殊的取值規則"/>
    <s v=""/>
    <s v=""/>
    <x v="0"/>
    <x v="0"/>
    <m/>
    <s v="^()$"/>
    <n v="9"/>
    <x v="0"/>
    <x v="0"/>
    <x v="0"/>
    <x v="0"/>
    <x v="0"/>
    <x v="1"/>
    <b v="0"/>
    <x v="0"/>
    <x v="1"/>
    <n v="0"/>
    <x v="0"/>
    <b v="0"/>
    <b v="0"/>
    <b v="0"/>
    <b v="0"/>
    <b v="0"/>
    <b v="0"/>
    <b v="0"/>
    <b v="0"/>
    <b v="0"/>
    <b v="0"/>
    <b v="0"/>
    <x v="0"/>
    <x v="0"/>
    <n v="0"/>
    <x v="9"/>
    <x v="0"/>
  </r>
  <r>
    <m/>
    <x v="0"/>
    <x v="0"/>
    <x v="23"/>
    <x v="23"/>
    <x v="0"/>
    <x v="22"/>
    <m/>
    <x v="1"/>
    <x v="0"/>
    <s v="N/A"/>
    <s v="General"/>
    <s v="文本類"/>
    <m/>
    <x v="0"/>
    <m/>
    <x v="0"/>
    <x v="0"/>
    <x v="0"/>
    <x v="0"/>
    <s v="INT_DOI_RESOURCES"/>
    <m/>
    <m/>
    <m/>
    <m/>
    <m/>
    <m/>
    <m/>
    <m/>
    <m/>
    <m/>
    <m/>
    <m/>
    <m/>
    <m/>
    <m/>
    <m/>
    <m/>
    <m/>
    <m/>
    <s v="資料清單"/>
    <x v="0"/>
    <x v="23"/>
    <x v="0"/>
    <x v="0"/>
    <e v="#N/A"/>
    <s v="Resources"/>
    <x v="23"/>
    <x v="0"/>
    <x v="0"/>
    <x v="22"/>
    <x v="0"/>
    <s v="IEC_STD_V10 &gt;&gt; Common &gt;&gt; AutoMetaDataResources"/>
    <x v="1"/>
    <x v="0"/>
    <s v="參考資源Property"/>
    <n v="25"/>
    <n v="0"/>
    <n v="0"/>
    <s v="Resources"/>
    <n v="1"/>
    <n v="0"/>
    <n v="0"/>
    <x v="0"/>
    <s v=""/>
    <x v="0"/>
    <s v=""/>
    <x v="0"/>
    <s v="S1.0.01:"/>
    <x v="23"/>
    <x v="23"/>
    <x v="23"/>
    <x v="23"/>
    <x v="23"/>
    <x v="1"/>
    <x v="0"/>
    <x v="0"/>
    <x v="0"/>
    <x v="1"/>
    <m/>
    <x v="0"/>
    <x v="1"/>
    <s v="Resources"/>
    <x v="23"/>
    <x v="1"/>
    <x v="0"/>
    <x v="0"/>
    <x v="0"/>
    <x v="0"/>
    <x v="0"/>
    <s v="INT_DOI_RESOURCES"/>
    <s v=""/>
    <x v="23"/>
    <x v="0"/>
    <x v="0"/>
    <n v="8"/>
    <x v="0"/>
    <x v="0"/>
    <x v="0"/>
    <s v=""/>
    <s v=""/>
    <n v="23"/>
    <s v="-23"/>
    <x v="0"/>
    <x v="0"/>
    <x v="0"/>
    <x v="23"/>
    <x v="0"/>
    <s v="參考資源"/>
    <s v=""/>
    <s v=""/>
    <x v="0"/>
    <x v="0"/>
    <m/>
    <s v="^()$"/>
    <n v="9"/>
    <x v="0"/>
    <x v="0"/>
    <x v="0"/>
    <x v="0"/>
    <x v="0"/>
    <x v="1"/>
    <b v="0"/>
    <x v="0"/>
    <x v="1"/>
    <n v="0"/>
    <x v="0"/>
    <b v="0"/>
    <b v="0"/>
    <b v="0"/>
    <b v="0"/>
    <b v="0"/>
    <b v="0"/>
    <b v="0"/>
    <b v="0"/>
    <b v="0"/>
    <b v="0"/>
    <b v="0"/>
    <x v="0"/>
    <x v="0"/>
    <n v="0"/>
    <x v="2"/>
    <x v="0"/>
  </r>
  <r>
    <m/>
    <x v="0"/>
    <x v="0"/>
    <x v="24"/>
    <x v="24"/>
    <x v="0"/>
    <x v="23"/>
    <s v="WorkSheetManagementColumn"/>
    <x v="1"/>
    <x v="0"/>
    <s v="N/A"/>
    <s v="General"/>
    <s v="文本類"/>
    <m/>
    <x v="0"/>
    <m/>
    <x v="0"/>
    <x v="0"/>
    <x v="0"/>
    <x v="0"/>
    <s v="INT_DOI_FORMULATE_BASIS"/>
    <m/>
    <m/>
    <m/>
    <m/>
    <m/>
    <m/>
    <m/>
    <m/>
    <m/>
    <m/>
    <m/>
    <m/>
    <m/>
    <m/>
    <m/>
    <m/>
    <m/>
    <m/>
    <m/>
    <s v="資料清單"/>
    <x v="0"/>
    <x v="24"/>
    <x v="0"/>
    <x v="0"/>
    <e v="#N/A"/>
    <s v="Formulate basis"/>
    <x v="24"/>
    <x v="0"/>
    <x v="0"/>
    <x v="23"/>
    <x v="0"/>
    <s v="IEC_STD_V10 &gt;&gt; Common &gt;&gt; AutoMetaDataFormulate basis"/>
    <x v="1"/>
    <x v="0"/>
    <s v="制定依據Property"/>
    <n v="26"/>
    <n v="0"/>
    <n v="0"/>
    <s v="Formulate basis"/>
    <n v="1"/>
    <n v="0"/>
    <n v="0"/>
    <x v="0"/>
    <s v=""/>
    <x v="0"/>
    <s v=""/>
    <x v="0"/>
    <s v="S1.0.01:"/>
    <x v="24"/>
    <x v="24"/>
    <x v="24"/>
    <x v="24"/>
    <x v="24"/>
    <x v="2"/>
    <x v="0"/>
    <x v="0"/>
    <x v="0"/>
    <x v="1"/>
    <m/>
    <x v="0"/>
    <x v="1"/>
    <s v="Formulate basis"/>
    <x v="24"/>
    <x v="1"/>
    <x v="0"/>
    <x v="0"/>
    <x v="0"/>
    <x v="0"/>
    <x v="0"/>
    <s v="INT_DOI_FORMULATE_BASIS"/>
    <s v=""/>
    <x v="24"/>
    <x v="0"/>
    <x v="0"/>
    <n v="8"/>
    <x v="0"/>
    <x v="0"/>
    <x v="0"/>
    <s v=""/>
    <s v=""/>
    <n v="24"/>
    <s v="-24"/>
    <x v="0"/>
    <x v="0"/>
    <x v="0"/>
    <x v="24"/>
    <x v="0"/>
    <s v="制定依據"/>
    <s v=""/>
    <s v=""/>
    <x v="0"/>
    <x v="0"/>
    <m/>
    <s v="^()$"/>
    <n v="9"/>
    <x v="0"/>
    <x v="0"/>
    <x v="0"/>
    <x v="0"/>
    <x v="0"/>
    <x v="1"/>
    <b v="0"/>
    <x v="0"/>
    <x v="1"/>
    <n v="0"/>
    <x v="0"/>
    <b v="0"/>
    <b v="0"/>
    <b v="0"/>
    <b v="0"/>
    <b v="0"/>
    <b v="0"/>
    <b v="0"/>
    <b v="0"/>
    <b v="0"/>
    <b v="0"/>
    <b v="0"/>
    <x v="0"/>
    <x v="0"/>
    <n v="0"/>
    <x v="10"/>
    <x v="0"/>
  </r>
  <r>
    <m/>
    <x v="0"/>
    <x v="0"/>
    <x v="25"/>
    <x v="25"/>
    <x v="0"/>
    <x v="24"/>
    <s v="WorkSheetManagementColumn"/>
    <x v="1"/>
    <x v="0"/>
    <s v="N/A"/>
    <s v="General"/>
    <s v="文本類"/>
    <m/>
    <x v="0"/>
    <m/>
    <x v="0"/>
    <x v="0"/>
    <x v="0"/>
    <x v="0"/>
    <s v="INT_DOI_RELATIVESTANDARD"/>
    <m/>
    <m/>
    <m/>
    <m/>
    <m/>
    <m/>
    <m/>
    <m/>
    <m/>
    <m/>
    <m/>
    <m/>
    <m/>
    <m/>
    <m/>
    <m/>
    <m/>
    <m/>
    <m/>
    <s v="資料清單"/>
    <x v="0"/>
    <x v="25"/>
    <x v="0"/>
    <x v="0"/>
    <e v="#N/A"/>
    <s v="RelativeStandard"/>
    <x v="25"/>
    <x v="0"/>
    <x v="0"/>
    <x v="24"/>
    <x v="0"/>
    <s v="IEC_STD_V10 &gt;&gt; Common &gt;&gt; AutoMetaDataRelativeStandard"/>
    <x v="1"/>
    <x v="0"/>
    <s v="相關標準Property"/>
    <n v="27"/>
    <n v="0"/>
    <n v="0"/>
    <s v="RelativeStandard"/>
    <n v="1"/>
    <n v="0"/>
    <n v="0"/>
    <x v="0"/>
    <s v=""/>
    <x v="0"/>
    <s v=""/>
    <x v="0"/>
    <s v="S1.0.01:"/>
    <x v="25"/>
    <x v="25"/>
    <x v="25"/>
    <x v="25"/>
    <x v="25"/>
    <x v="2"/>
    <x v="0"/>
    <x v="0"/>
    <x v="0"/>
    <x v="1"/>
    <m/>
    <x v="0"/>
    <x v="1"/>
    <s v="RelativeStandard"/>
    <x v="25"/>
    <x v="1"/>
    <x v="0"/>
    <x v="0"/>
    <x v="0"/>
    <x v="0"/>
    <x v="0"/>
    <s v="INT_DOI_RELATIVESTANDARD"/>
    <s v=""/>
    <x v="25"/>
    <x v="0"/>
    <x v="0"/>
    <n v="8"/>
    <x v="0"/>
    <x v="0"/>
    <x v="0"/>
    <s v=""/>
    <s v=""/>
    <n v="25"/>
    <s v="-25"/>
    <x v="0"/>
    <x v="0"/>
    <x v="0"/>
    <x v="25"/>
    <x v="0"/>
    <s v="相關標準"/>
    <s v=""/>
    <s v=""/>
    <x v="0"/>
    <x v="0"/>
    <m/>
    <s v="^()$"/>
    <n v="9"/>
    <x v="0"/>
    <x v="0"/>
    <x v="0"/>
    <x v="0"/>
    <x v="0"/>
    <x v="1"/>
    <b v="0"/>
    <x v="0"/>
    <x v="1"/>
    <n v="0"/>
    <x v="0"/>
    <b v="0"/>
    <b v="0"/>
    <b v="0"/>
    <b v="0"/>
    <b v="0"/>
    <b v="0"/>
    <b v="0"/>
    <b v="0"/>
    <b v="0"/>
    <b v="0"/>
    <b v="0"/>
    <x v="0"/>
    <x v="0"/>
    <n v="0"/>
    <x v="7"/>
    <x v="0"/>
  </r>
  <r>
    <m/>
    <x v="0"/>
    <x v="0"/>
    <x v="26"/>
    <x v="26"/>
    <x v="0"/>
    <x v="25"/>
    <s v="WorkSheetManagementColumn"/>
    <x v="1"/>
    <x v="0"/>
    <s v="N/A"/>
    <s v="General"/>
    <s v="文本類"/>
    <m/>
    <x v="0"/>
    <m/>
    <x v="0"/>
    <x v="0"/>
    <x v="0"/>
    <x v="0"/>
    <s v="INT_DOI_RELATIONSHIPWITHRELATIVESTANDARD"/>
    <m/>
    <m/>
    <m/>
    <m/>
    <m/>
    <m/>
    <m/>
    <m/>
    <m/>
    <m/>
    <m/>
    <m/>
    <m/>
    <m/>
    <m/>
    <m/>
    <m/>
    <m/>
    <m/>
    <s v="資料清單"/>
    <x v="0"/>
    <x v="26"/>
    <x v="0"/>
    <x v="0"/>
    <e v="#N/A"/>
    <s v="RelationshipWithRelativeStandard"/>
    <x v="26"/>
    <x v="0"/>
    <x v="0"/>
    <x v="25"/>
    <x v="0"/>
    <s v="IEC_STD_V10 &gt;&gt; Common &gt;&gt; AutoMetaDataRelationshipWithRelativeStandard"/>
    <x v="1"/>
    <x v="0"/>
    <s v="與相關標準關係Property"/>
    <n v="28"/>
    <n v="0"/>
    <n v="0"/>
    <s v="RelationshipWithRelativeStandard"/>
    <n v="1"/>
    <n v="0"/>
    <n v="0"/>
    <x v="0"/>
    <s v=""/>
    <x v="0"/>
    <s v=""/>
    <x v="0"/>
    <s v="S1.0.01:"/>
    <x v="26"/>
    <x v="26"/>
    <x v="26"/>
    <x v="26"/>
    <x v="26"/>
    <x v="2"/>
    <x v="0"/>
    <x v="0"/>
    <x v="0"/>
    <x v="1"/>
    <m/>
    <x v="0"/>
    <x v="1"/>
    <s v="RelationshipWithRelativeStandard"/>
    <x v="26"/>
    <x v="1"/>
    <x v="0"/>
    <x v="0"/>
    <x v="0"/>
    <x v="0"/>
    <x v="0"/>
    <s v="INT_DOI_RELATIONSHIPWITHRELATIVESTANDARD"/>
    <s v=""/>
    <x v="26"/>
    <x v="0"/>
    <x v="0"/>
    <n v="8"/>
    <x v="0"/>
    <x v="0"/>
    <x v="0"/>
    <s v=""/>
    <s v=""/>
    <n v="26"/>
    <s v="-26"/>
    <x v="0"/>
    <x v="0"/>
    <x v="0"/>
    <x v="26"/>
    <x v="0"/>
    <s v="制定依據描述資料標準的業務依據來源，包括但不限於國家法律法規、國家標準、行業標準、外部監管要求、國際標準、國外先進標準、企業內部制度和系統規範、行業慣例等。"/>
    <s v=""/>
    <s v=""/>
    <x v="0"/>
    <x v="0"/>
    <m/>
    <s v="^()$"/>
    <n v="9"/>
    <x v="0"/>
    <x v="0"/>
    <x v="0"/>
    <x v="0"/>
    <x v="0"/>
    <x v="1"/>
    <b v="0"/>
    <x v="0"/>
    <x v="1"/>
    <n v="0"/>
    <x v="0"/>
    <b v="0"/>
    <b v="0"/>
    <b v="0"/>
    <b v="0"/>
    <b v="0"/>
    <b v="0"/>
    <b v="0"/>
    <b v="0"/>
    <b v="0"/>
    <b v="0"/>
    <b v="0"/>
    <x v="0"/>
    <x v="0"/>
    <n v="0"/>
    <x v="11"/>
    <x v="1"/>
  </r>
  <r>
    <m/>
    <x v="0"/>
    <x v="0"/>
    <x v="27"/>
    <x v="27"/>
    <x v="0"/>
    <x v="26"/>
    <s v="WorkSheetManagementColumn"/>
    <x v="1"/>
    <x v="0"/>
    <s v="N/A"/>
    <s v="General"/>
    <s v="文本類"/>
    <m/>
    <x v="0"/>
    <m/>
    <x v="0"/>
    <x v="0"/>
    <x v="0"/>
    <x v="0"/>
    <s v="INT_DOI_AUTHOR"/>
    <m/>
    <m/>
    <m/>
    <m/>
    <m/>
    <m/>
    <m/>
    <m/>
    <m/>
    <m/>
    <m/>
    <m/>
    <m/>
    <m/>
    <m/>
    <m/>
    <m/>
    <m/>
    <m/>
    <s v="資料清單"/>
    <x v="0"/>
    <x v="27"/>
    <x v="0"/>
    <x v="0"/>
    <e v="#N/A"/>
    <s v="Author"/>
    <x v="27"/>
    <x v="0"/>
    <x v="0"/>
    <x v="26"/>
    <x v="0"/>
    <s v="IEC_STD_V10 &gt;&gt; Common &gt;&gt; AutoMetaDataAuthor"/>
    <x v="1"/>
    <x v="0"/>
    <s v="填表部門及人員Property"/>
    <n v="29"/>
    <n v="0"/>
    <n v="0"/>
    <s v="Author"/>
    <n v="1"/>
    <n v="0"/>
    <n v="0"/>
    <x v="0"/>
    <s v=""/>
    <x v="0"/>
    <s v=""/>
    <x v="0"/>
    <s v="S1.0.01:"/>
    <x v="27"/>
    <x v="27"/>
    <x v="27"/>
    <x v="27"/>
    <x v="27"/>
    <x v="2"/>
    <x v="0"/>
    <x v="0"/>
    <x v="0"/>
    <x v="1"/>
    <m/>
    <x v="0"/>
    <x v="1"/>
    <s v="Author"/>
    <x v="27"/>
    <x v="1"/>
    <x v="0"/>
    <x v="0"/>
    <x v="0"/>
    <x v="0"/>
    <x v="0"/>
    <s v="INT_DOI_AUTHOR"/>
    <s v=""/>
    <x v="27"/>
    <x v="0"/>
    <x v="0"/>
    <n v="8"/>
    <x v="0"/>
    <x v="0"/>
    <x v="0"/>
    <s v=""/>
    <s v=""/>
    <n v="27"/>
    <s v="-27"/>
    <x v="0"/>
    <x v="0"/>
    <x v="0"/>
    <x v="27"/>
    <x v="0"/>
    <s v="填寫資料項目的填寫者"/>
    <s v=""/>
    <s v=""/>
    <x v="0"/>
    <x v="0"/>
    <m/>
    <s v="^()$"/>
    <n v="9"/>
    <x v="0"/>
    <x v="0"/>
    <x v="0"/>
    <x v="0"/>
    <x v="0"/>
    <x v="1"/>
    <b v="0"/>
    <x v="0"/>
    <x v="1"/>
    <n v="0"/>
    <x v="0"/>
    <b v="0"/>
    <b v="0"/>
    <b v="0"/>
    <b v="0"/>
    <b v="0"/>
    <b v="0"/>
    <b v="0"/>
    <b v="0"/>
    <b v="0"/>
    <b v="0"/>
    <b v="0"/>
    <x v="0"/>
    <x v="0"/>
    <n v="0"/>
    <x v="0"/>
    <x v="0"/>
  </r>
  <r>
    <m/>
    <x v="0"/>
    <x v="0"/>
    <x v="28"/>
    <x v="28"/>
    <x v="0"/>
    <x v="27"/>
    <m/>
    <x v="1"/>
    <x v="0"/>
    <s v="N/A"/>
    <s v="General"/>
    <s v="文本類"/>
    <m/>
    <x v="0"/>
    <m/>
    <x v="0"/>
    <x v="0"/>
    <x v="0"/>
    <x v="0"/>
    <s v="INT_DOI_FORMULA"/>
    <m/>
    <m/>
    <m/>
    <m/>
    <m/>
    <m/>
    <m/>
    <m/>
    <m/>
    <m/>
    <m/>
    <m/>
    <m/>
    <m/>
    <m/>
    <m/>
    <m/>
    <m/>
    <m/>
    <s v="資料清單"/>
    <x v="0"/>
    <x v="28"/>
    <x v="0"/>
    <x v="0"/>
    <e v="#N/A"/>
    <s v="Formula"/>
    <x v="28"/>
    <x v="0"/>
    <x v="0"/>
    <x v="27"/>
    <x v="0"/>
    <s v="IEC_STD_V10 &gt;&gt; Common &gt;&gt; AutoMetaDataFormula"/>
    <x v="1"/>
    <x v="0"/>
    <s v="計算公式Property"/>
    <n v="30"/>
    <n v="0"/>
    <n v="0"/>
    <s v="Formula"/>
    <n v="1"/>
    <n v="0"/>
    <n v="0"/>
    <x v="0"/>
    <s v=""/>
    <x v="0"/>
    <s v=""/>
    <x v="0"/>
    <s v="S1.0.01:"/>
    <x v="28"/>
    <x v="28"/>
    <x v="28"/>
    <x v="28"/>
    <x v="28"/>
    <x v="1"/>
    <x v="0"/>
    <x v="0"/>
    <x v="0"/>
    <x v="1"/>
    <m/>
    <x v="0"/>
    <x v="1"/>
    <s v="Formula"/>
    <x v="28"/>
    <x v="1"/>
    <x v="0"/>
    <x v="0"/>
    <x v="0"/>
    <x v="0"/>
    <x v="0"/>
    <s v="INT_DOI_FORMULA"/>
    <s v=""/>
    <x v="28"/>
    <x v="0"/>
    <x v="0"/>
    <n v="8"/>
    <x v="0"/>
    <x v="0"/>
    <x v="0"/>
    <s v=""/>
    <s v=""/>
    <n v="28"/>
    <s v="-28"/>
    <x v="0"/>
    <x v="0"/>
    <x v="0"/>
    <x v="28"/>
    <x v="0"/>
    <s v="補充 [業務規則] 使用, 當 [業務規則] 中有項規則, 其中有公式項的部份可抽取到本欄位補充說明"/>
    <s v=""/>
    <s v=""/>
    <x v="0"/>
    <x v="0"/>
    <m/>
    <s v="^()$"/>
    <n v="9"/>
    <x v="0"/>
    <x v="0"/>
    <x v="0"/>
    <x v="0"/>
    <x v="0"/>
    <x v="1"/>
    <b v="0"/>
    <x v="0"/>
    <x v="1"/>
    <n v="0"/>
    <x v="0"/>
    <b v="0"/>
    <b v="0"/>
    <b v="0"/>
    <b v="0"/>
    <b v="0"/>
    <b v="0"/>
    <b v="0"/>
    <b v="0"/>
    <b v="0"/>
    <b v="0"/>
    <b v="0"/>
    <x v="0"/>
    <x v="0"/>
    <n v="0"/>
    <x v="4"/>
    <x v="0"/>
  </r>
  <r>
    <m/>
    <x v="0"/>
    <x v="0"/>
    <x v="29"/>
    <x v="29"/>
    <x v="0"/>
    <x v="28"/>
    <m/>
    <x v="1"/>
    <x v="0"/>
    <s v="N/A"/>
    <s v="General"/>
    <s v="文本類"/>
    <m/>
    <x v="0"/>
    <m/>
    <x v="0"/>
    <x v="0"/>
    <x v="0"/>
    <x v="0"/>
    <s v="INT_DOI_NAME"/>
    <m/>
    <m/>
    <m/>
    <m/>
    <m/>
    <m/>
    <m/>
    <m/>
    <m/>
    <m/>
    <m/>
    <m/>
    <m/>
    <m/>
    <m/>
    <m/>
    <m/>
    <m/>
    <m/>
    <s v="資料清單"/>
    <x v="0"/>
    <x v="29"/>
    <x v="0"/>
    <x v="0"/>
    <e v="#N/A"/>
    <s v="Name"/>
    <x v="29"/>
    <x v="0"/>
    <x v="0"/>
    <x v="28"/>
    <x v="0"/>
    <s v="IEC_STD_V10 &gt;&gt; Common &gt;&gt; AutoMetaDataName"/>
    <x v="1"/>
    <x v="0"/>
    <s v="統一命名Property"/>
    <n v="31"/>
    <n v="0"/>
    <n v="0"/>
    <s v="Name"/>
    <n v="1"/>
    <n v="0"/>
    <n v="0"/>
    <x v="0"/>
    <s v=""/>
    <x v="0"/>
    <s v=""/>
    <x v="0"/>
    <s v="S1.0.01:"/>
    <x v="29"/>
    <x v="29"/>
    <x v="29"/>
    <x v="29"/>
    <x v="29"/>
    <x v="1"/>
    <x v="0"/>
    <x v="0"/>
    <x v="0"/>
    <x v="1"/>
    <m/>
    <x v="0"/>
    <x v="1"/>
    <s v="Name"/>
    <x v="29"/>
    <x v="1"/>
    <x v="0"/>
    <x v="0"/>
    <x v="0"/>
    <x v="0"/>
    <x v="0"/>
    <s v="INT_DOI_NAME"/>
    <s v=""/>
    <x v="29"/>
    <x v="0"/>
    <x v="0"/>
    <n v="8"/>
    <x v="0"/>
    <x v="0"/>
    <x v="0"/>
    <s v=""/>
    <s v=""/>
    <n v="29"/>
    <s v="-29"/>
    <x v="0"/>
    <x v="0"/>
    <x v="0"/>
    <x v="29"/>
    <x v="0"/>
    <s v="連接參考資料"/>
    <s v=""/>
    <s v=""/>
    <x v="0"/>
    <x v="0"/>
    <m/>
    <s v="^()$"/>
    <n v="9"/>
    <x v="0"/>
    <x v="0"/>
    <x v="0"/>
    <x v="0"/>
    <x v="0"/>
    <x v="1"/>
    <b v="0"/>
    <x v="0"/>
    <x v="1"/>
    <n v="0"/>
    <x v="0"/>
    <b v="0"/>
    <b v="0"/>
    <b v="0"/>
    <b v="0"/>
    <b v="0"/>
    <b v="0"/>
    <b v="0"/>
    <b v="0"/>
    <b v="0"/>
    <b v="0"/>
    <b v="0"/>
    <x v="0"/>
    <x v="0"/>
    <n v="0"/>
    <x v="12"/>
    <x v="0"/>
  </r>
  <r>
    <m/>
    <x v="0"/>
    <x v="0"/>
    <x v="30"/>
    <x v="30"/>
    <x v="0"/>
    <x v="29"/>
    <m/>
    <x v="1"/>
    <x v="0"/>
    <s v="N/A"/>
    <s v="General"/>
    <s v="文本類"/>
    <m/>
    <x v="0"/>
    <m/>
    <x v="0"/>
    <x v="0"/>
    <x v="0"/>
    <x v="0"/>
    <s v="INT_DOI_LOCALNAME"/>
    <m/>
    <m/>
    <m/>
    <m/>
    <m/>
    <m/>
    <m/>
    <m/>
    <m/>
    <m/>
    <m/>
    <m/>
    <m/>
    <m/>
    <m/>
    <m/>
    <m/>
    <m/>
    <m/>
    <s v="資料清單"/>
    <x v="0"/>
    <x v="30"/>
    <x v="0"/>
    <x v="0"/>
    <e v="#N/A"/>
    <s v="LocalName"/>
    <x v="30"/>
    <x v="0"/>
    <x v="0"/>
    <x v="29"/>
    <x v="0"/>
    <s v="IEC_STD_V10 &gt;&gt; Common &gt;&gt; AutoMetaDataLocalName"/>
    <x v="1"/>
    <x v="0"/>
    <s v="當地名稱Property"/>
    <n v="32"/>
    <n v="0"/>
    <n v="0"/>
    <s v="LocalName"/>
    <n v="1"/>
    <n v="0"/>
    <n v="0"/>
    <x v="0"/>
    <s v=""/>
    <x v="0"/>
    <s v=""/>
    <x v="0"/>
    <s v="S1.0.01:"/>
    <x v="30"/>
    <x v="30"/>
    <x v="30"/>
    <x v="30"/>
    <x v="30"/>
    <x v="1"/>
    <x v="0"/>
    <x v="0"/>
    <x v="0"/>
    <x v="1"/>
    <m/>
    <x v="0"/>
    <x v="1"/>
    <s v="LocalName"/>
    <x v="30"/>
    <x v="1"/>
    <x v="0"/>
    <x v="0"/>
    <x v="0"/>
    <x v="0"/>
    <x v="0"/>
    <s v="INT_DOI_LOCALNAME"/>
    <s v=""/>
    <x v="30"/>
    <x v="0"/>
    <x v="0"/>
    <n v="8"/>
    <x v="0"/>
    <x v="0"/>
    <x v="0"/>
    <s v=""/>
    <s v=""/>
    <n v="30"/>
    <s v="-30"/>
    <x v="0"/>
    <x v="0"/>
    <x v="0"/>
    <x v="30"/>
    <x v="0"/>
    <s v="當地名稱"/>
    <s v=""/>
    <s v=""/>
    <x v="0"/>
    <x v="0"/>
    <m/>
    <s v="^()$"/>
    <n v="9"/>
    <x v="0"/>
    <x v="0"/>
    <x v="0"/>
    <x v="0"/>
    <x v="0"/>
    <x v="1"/>
    <b v="0"/>
    <x v="0"/>
    <x v="1"/>
    <n v="0"/>
    <x v="0"/>
    <b v="0"/>
    <b v="0"/>
    <b v="0"/>
    <b v="0"/>
    <b v="0"/>
    <b v="0"/>
    <b v="0"/>
    <b v="0"/>
    <b v="0"/>
    <b v="0"/>
    <b v="0"/>
    <x v="0"/>
    <x v="0"/>
    <n v="0"/>
    <x v="2"/>
    <x v="0"/>
  </r>
  <r>
    <m/>
    <x v="0"/>
    <x v="0"/>
    <x v="31"/>
    <x v="31"/>
    <x v="0"/>
    <x v="30"/>
    <m/>
    <x v="1"/>
    <x v="0"/>
    <s v="N/A"/>
    <s v="General"/>
    <s v="文本類"/>
    <m/>
    <x v="0"/>
    <m/>
    <x v="0"/>
    <x v="0"/>
    <x v="0"/>
    <x v="0"/>
    <s v="INT_DOI_UPDATESOURCE"/>
    <m/>
    <m/>
    <m/>
    <m/>
    <m/>
    <m/>
    <m/>
    <m/>
    <m/>
    <m/>
    <m/>
    <m/>
    <m/>
    <m/>
    <m/>
    <m/>
    <m/>
    <m/>
    <m/>
    <s v="資料清單"/>
    <x v="0"/>
    <x v="31"/>
    <x v="0"/>
    <x v="0"/>
    <e v="#N/A"/>
    <s v="UpdateSource"/>
    <x v="31"/>
    <x v="0"/>
    <x v="0"/>
    <x v="30"/>
    <x v="0"/>
    <s v="IEC_STD_V10 &gt;&gt; Common &gt;&gt; AutoMetaDataUpdateSource"/>
    <x v="1"/>
    <x v="0"/>
    <s v="標準更新來源Property"/>
    <n v="33"/>
    <n v="0"/>
    <n v="0"/>
    <s v="UpdateSource"/>
    <n v="1"/>
    <n v="0"/>
    <n v="0"/>
    <x v="0"/>
    <s v=""/>
    <x v="0"/>
    <s v=""/>
    <x v="0"/>
    <s v="S1.0.01:"/>
    <x v="31"/>
    <x v="31"/>
    <x v="31"/>
    <x v="31"/>
    <x v="31"/>
    <x v="1"/>
    <x v="0"/>
    <x v="0"/>
    <x v="0"/>
    <x v="1"/>
    <m/>
    <x v="0"/>
    <x v="1"/>
    <s v="UpdateSource"/>
    <x v="31"/>
    <x v="1"/>
    <x v="0"/>
    <x v="0"/>
    <x v="0"/>
    <x v="0"/>
    <x v="0"/>
    <s v="INT_DOI_UPDATESOURCE"/>
    <s v=""/>
    <x v="31"/>
    <x v="0"/>
    <x v="0"/>
    <n v="8"/>
    <x v="0"/>
    <x v="0"/>
    <x v="0"/>
    <s v=""/>
    <s v=""/>
    <n v="31"/>
    <s v="-31"/>
    <x v="0"/>
    <x v="0"/>
    <x v="0"/>
    <x v="31"/>
    <x v="0"/>
    <s v="標準更新來源"/>
    <s v=""/>
    <s v=""/>
    <x v="0"/>
    <x v="0"/>
    <m/>
    <s v="^()$"/>
    <n v="9"/>
    <x v="0"/>
    <x v="0"/>
    <x v="0"/>
    <x v="0"/>
    <x v="0"/>
    <x v="1"/>
    <b v="0"/>
    <x v="0"/>
    <x v="1"/>
    <n v="0"/>
    <x v="0"/>
    <b v="0"/>
    <b v="0"/>
    <b v="0"/>
    <b v="0"/>
    <b v="0"/>
    <b v="0"/>
    <b v="0"/>
    <b v="0"/>
    <b v="0"/>
    <b v="0"/>
    <b v="0"/>
    <x v="0"/>
    <x v="0"/>
    <n v="0"/>
    <x v="6"/>
    <x v="0"/>
  </r>
  <r>
    <m/>
    <x v="0"/>
    <x v="0"/>
    <x v="32"/>
    <x v="32"/>
    <x v="0"/>
    <x v="31"/>
    <m/>
    <x v="1"/>
    <x v="0"/>
    <s v="N/A"/>
    <s v="General"/>
    <s v="文本類"/>
    <m/>
    <x v="0"/>
    <m/>
    <x v="0"/>
    <x v="0"/>
    <x v="0"/>
    <x v="0"/>
    <s v="INT_DOI_DATAOWNERBG"/>
    <m/>
    <m/>
    <m/>
    <m/>
    <m/>
    <m/>
    <m/>
    <m/>
    <m/>
    <m/>
    <m/>
    <m/>
    <m/>
    <m/>
    <m/>
    <m/>
    <m/>
    <m/>
    <m/>
    <s v="資料清單"/>
    <x v="0"/>
    <x v="32"/>
    <x v="0"/>
    <x v="0"/>
    <e v="#N/A"/>
    <s v="DataOwnerBG"/>
    <x v="32"/>
    <x v="0"/>
    <x v="0"/>
    <x v="31"/>
    <x v="0"/>
    <s v="IEC_STD_V10 &gt;&gt; Common &gt;&gt; AutoMetaDataDataOwnerBG"/>
    <x v="1"/>
    <x v="0"/>
    <s v="負責BGProperty"/>
    <n v="34"/>
    <n v="0"/>
    <n v="0"/>
    <s v="DataOwnerBG"/>
    <n v="1"/>
    <n v="0"/>
    <n v="0"/>
    <x v="0"/>
    <s v=""/>
    <x v="0"/>
    <s v=""/>
    <x v="0"/>
    <s v="S1.0.01:"/>
    <x v="32"/>
    <x v="32"/>
    <x v="32"/>
    <x v="32"/>
    <x v="32"/>
    <x v="1"/>
    <x v="0"/>
    <x v="0"/>
    <x v="0"/>
    <x v="1"/>
    <m/>
    <x v="0"/>
    <x v="1"/>
    <s v="DataOwnerBG"/>
    <x v="32"/>
    <x v="1"/>
    <x v="0"/>
    <x v="0"/>
    <x v="0"/>
    <x v="0"/>
    <x v="0"/>
    <s v="INT_DOI_DATAOWNERBG"/>
    <s v=""/>
    <x v="32"/>
    <x v="0"/>
    <x v="0"/>
    <n v="8"/>
    <x v="0"/>
    <x v="0"/>
    <x v="0"/>
    <s v=""/>
    <s v=""/>
    <n v="32"/>
    <s v="-32"/>
    <x v="0"/>
    <x v="0"/>
    <x v="0"/>
    <x v="32"/>
    <x v="0"/>
    <s v="負責BG"/>
    <s v=""/>
    <s v=""/>
    <x v="0"/>
    <x v="0"/>
    <m/>
    <s v="^()$"/>
    <n v="9"/>
    <x v="0"/>
    <x v="0"/>
    <x v="0"/>
    <x v="0"/>
    <x v="0"/>
    <x v="1"/>
    <b v="0"/>
    <x v="0"/>
    <x v="1"/>
    <n v="0"/>
    <x v="0"/>
    <b v="0"/>
    <b v="0"/>
    <b v="0"/>
    <b v="0"/>
    <b v="0"/>
    <b v="0"/>
    <b v="0"/>
    <b v="0"/>
    <b v="0"/>
    <b v="0"/>
    <b v="0"/>
    <x v="0"/>
    <x v="0"/>
    <n v="0"/>
    <x v="3"/>
    <x v="0"/>
  </r>
  <r>
    <m/>
    <x v="0"/>
    <x v="0"/>
    <x v="33"/>
    <x v="33"/>
    <x v="0"/>
    <x v="32"/>
    <m/>
    <x v="1"/>
    <x v="0"/>
    <s v="N/A"/>
    <s v="General"/>
    <s v="文本類"/>
    <m/>
    <x v="0"/>
    <m/>
    <x v="0"/>
    <x v="0"/>
    <x v="0"/>
    <x v="0"/>
    <s v="INT_DOI_TASKID"/>
    <m/>
    <m/>
    <m/>
    <m/>
    <m/>
    <m/>
    <m/>
    <m/>
    <m/>
    <m/>
    <m/>
    <m/>
    <m/>
    <m/>
    <m/>
    <m/>
    <m/>
    <m/>
    <m/>
    <s v="資料清單"/>
    <x v="0"/>
    <x v="33"/>
    <x v="0"/>
    <x v="0"/>
    <e v="#N/A"/>
    <s v="TaskID"/>
    <x v="33"/>
    <x v="0"/>
    <x v="0"/>
    <x v="32"/>
    <x v="0"/>
    <s v="IEC_STD_V10 &gt;&gt; Common &gt;&gt; AutoMetaDataTaskID"/>
    <x v="1"/>
    <x v="0"/>
    <s v="更新任務編號Property"/>
    <n v="35"/>
    <n v="0"/>
    <n v="0"/>
    <s v="TaskID"/>
    <n v="1"/>
    <n v="0"/>
    <n v="0"/>
    <x v="0"/>
    <s v=""/>
    <x v="0"/>
    <s v=""/>
    <x v="0"/>
    <s v="S1.0.01:"/>
    <x v="33"/>
    <x v="33"/>
    <x v="33"/>
    <x v="33"/>
    <x v="33"/>
    <x v="1"/>
    <x v="0"/>
    <x v="0"/>
    <x v="0"/>
    <x v="1"/>
    <m/>
    <x v="0"/>
    <x v="1"/>
    <s v="TaskID"/>
    <x v="33"/>
    <x v="1"/>
    <x v="0"/>
    <x v="0"/>
    <x v="0"/>
    <x v="0"/>
    <x v="0"/>
    <s v="INT_DOI_TASKID"/>
    <s v=""/>
    <x v="33"/>
    <x v="0"/>
    <x v="0"/>
    <n v="8"/>
    <x v="0"/>
    <x v="0"/>
    <x v="0"/>
    <s v=""/>
    <s v=""/>
    <n v="33"/>
    <s v="-33"/>
    <x v="0"/>
    <x v="0"/>
    <x v="0"/>
    <x v="33"/>
    <x v="0"/>
    <s v="更新任務編號"/>
    <s v=""/>
    <s v=""/>
    <x v="0"/>
    <x v="0"/>
    <m/>
    <s v="^()$"/>
    <n v="9"/>
    <x v="0"/>
    <x v="0"/>
    <x v="0"/>
    <x v="0"/>
    <x v="0"/>
    <x v="1"/>
    <b v="0"/>
    <x v="0"/>
    <x v="1"/>
    <n v="0"/>
    <x v="0"/>
    <b v="0"/>
    <b v="0"/>
    <b v="0"/>
    <b v="0"/>
    <b v="0"/>
    <b v="0"/>
    <b v="0"/>
    <b v="0"/>
    <b v="0"/>
    <b v="0"/>
    <b v="0"/>
    <x v="0"/>
    <x v="0"/>
    <n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vtErrCheck" cacheId="78"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G6:L8" firstHeaderRow="1" firstDataRow="1" firstDataCol="5" rowPageCount="3" colPageCount="1"/>
  <pivotFields count="143">
    <pivotField compact="0" outline="0" showAll="0"/>
    <pivotField axis="axisRow" dataField="1" compact="0" outline="0" multipleItemSelectionAllowed="1" showAll="0" defaultSubtotal="0">
      <items count="11">
        <item m="1" x="2"/>
        <item m="1" x="5"/>
        <item m="1" x="7"/>
        <item m="1" x="1"/>
        <item m="1" x="9"/>
        <item m="1" x="3"/>
        <item m="1" x="4"/>
        <item m="1" x="10"/>
        <item m="1" x="6"/>
        <item m="1" x="8"/>
        <item x="0"/>
      </items>
    </pivotField>
    <pivotField compact="0" outline="0" showAll="0"/>
    <pivotField compact="0" outline="0" showAll="0"/>
    <pivotField axis="axisRow" compact="0" outline="0" showAll="0" defaultSubtotal="0">
      <items count="833">
        <item m="1" x="607"/>
        <item m="1" x="235"/>
        <item m="1" x="458"/>
        <item m="1" x="352"/>
        <item m="1" x="95"/>
        <item m="1" x="604"/>
        <item m="1" x="286"/>
        <item m="1" x="613"/>
        <item m="1" x="375"/>
        <item m="1" x="434"/>
        <item m="1" x="493"/>
        <item m="1" x="341"/>
        <item m="1" x="625"/>
        <item m="1" x="301"/>
        <item m="1" x="662"/>
        <item m="1" x="282"/>
        <item m="1" x="773"/>
        <item m="1" x="809"/>
        <item m="1" x="425"/>
        <item m="1" x="767"/>
        <item m="1" x="664"/>
        <item m="1" x="468"/>
        <item m="1" x="476"/>
        <item m="1" x="479"/>
        <item m="1" x="749"/>
        <item m="1" x="165"/>
        <item m="1" x="459"/>
        <item m="1" x="465"/>
        <item m="1" x="103"/>
        <item m="1" x="409"/>
        <item m="1" x="319"/>
        <item m="1" x="653"/>
        <item m="1" x="620"/>
        <item m="1" x="405"/>
        <item m="1" x="53"/>
        <item m="1" x="49"/>
        <item m="1" x="498"/>
        <item m="1" x="715"/>
        <item m="1" x="40"/>
        <item m="1" x="71"/>
        <item m="1" x="278"/>
        <item m="1" x="670"/>
        <item m="1" x="149"/>
        <item m="1" x="554"/>
        <item m="1" x="35"/>
        <item m="1" x="427"/>
        <item m="1" x="530"/>
        <item m="1" x="725"/>
        <item m="1" x="724"/>
        <item m="1" x="437"/>
        <item m="1" x="487"/>
        <item m="1" x="266"/>
        <item m="1" x="426"/>
        <item m="1" x="821"/>
        <item m="1" x="167"/>
        <item m="1" x="258"/>
        <item m="1" x="139"/>
        <item m="1" x="217"/>
        <item m="1" x="717"/>
        <item m="1" x="823"/>
        <item m="1" x="211"/>
        <item m="1" x="757"/>
        <item m="1" x="527"/>
        <item m="1" x="751"/>
        <item m="1" x="549"/>
        <item m="1" x="43"/>
        <item m="1" x="145"/>
        <item m="1" x="358"/>
        <item m="1" x="645"/>
        <item m="1" x="128"/>
        <item m="1" x="135"/>
        <item m="1" x="47"/>
        <item m="1" x="335"/>
        <item m="1" x="712"/>
        <item m="1" x="609"/>
        <item m="1" x="176"/>
        <item m="1" x="315"/>
        <item m="1" x="801"/>
        <item m="1" x="608"/>
        <item m="1" x="657"/>
        <item m="1" x="271"/>
        <item m="1" x="661"/>
        <item m="1" x="643"/>
        <item m="1" x="155"/>
        <item m="1" x="531"/>
        <item m="1" x="678"/>
        <item m="1" x="62"/>
        <item m="1" x="743"/>
        <item m="1" x="722"/>
        <item m="1" x="342"/>
        <item m="1" x="818"/>
        <item m="1" x="180"/>
        <item m="1" x="763"/>
        <item m="1" x="133"/>
        <item m="1" x="621"/>
        <item m="1" x="616"/>
        <item m="1" x="374"/>
        <item m="1" x="41"/>
        <item m="1" x="761"/>
        <item m="1" x="260"/>
        <item m="1" x="817"/>
        <item m="1" x="161"/>
        <item m="1" x="699"/>
        <item m="1" x="683"/>
        <item m="1" x="206"/>
        <item m="1" x="124"/>
        <item m="1" x="97"/>
        <item m="1" x="36"/>
        <item m="1" x="188"/>
        <item m="1" x="381"/>
        <item m="1" x="322"/>
        <item m="1" x="92"/>
        <item m="1" x="792"/>
        <item m="1" x="75"/>
        <item m="1" x="249"/>
        <item m="1" x="117"/>
        <item m="1" x="366"/>
        <item m="1" x="83"/>
        <item m="1" x="814"/>
        <item m="1" x="389"/>
        <item m="1" x="737"/>
        <item m="1" x="86"/>
        <item m="1" x="295"/>
        <item m="1" x="815"/>
        <item m="1" x="239"/>
        <item m="1" x="398"/>
        <item m="1" x="469"/>
        <item m="1" x="137"/>
        <item m="1" x="471"/>
        <item m="1" x="265"/>
        <item m="1" x="577"/>
        <item m="1" x="251"/>
        <item m="1" x="477"/>
        <item m="1" x="519"/>
        <item m="1" x="38"/>
        <item m="1" x="728"/>
        <item m="1" x="114"/>
        <item m="1" x="513"/>
        <item m="1" x="247"/>
        <item m="1" x="109"/>
        <item m="1" x="442"/>
        <item m="1" x="730"/>
        <item m="1" x="630"/>
        <item m="1" x="679"/>
        <item m="1" x="460"/>
        <item m="1" x="51"/>
        <item m="1" x="521"/>
        <item m="1" x="367"/>
        <item m="1" x="336"/>
        <item m="1" x="433"/>
        <item m="1" x="799"/>
        <item m="1" x="79"/>
        <item m="1" x="416"/>
        <item m="1" x="411"/>
        <item m="1" x="395"/>
        <item m="1" x="273"/>
        <item m="1" x="413"/>
        <item m="1" x="520"/>
        <item m="1" x="536"/>
        <item m="1" x="559"/>
        <item m="1" x="766"/>
        <item m="1" x="528"/>
        <item m="1" x="829"/>
        <item m="1" x="734"/>
        <item m="1" x="736"/>
        <item m="1" x="550"/>
        <item m="1" x="475"/>
        <item m="1" x="394"/>
        <item m="1" x="535"/>
        <item m="1" x="629"/>
        <item m="1" x="287"/>
        <item m="1" x="105"/>
        <item m="1" x="451"/>
        <item m="1" x="396"/>
        <item m="1" x="812"/>
        <item m="1" x="826"/>
        <item m="1" x="706"/>
        <item m="1" x="714"/>
        <item m="1" x="197"/>
        <item m="1" x="795"/>
        <item m="1" x="508"/>
        <item m="1" x="401"/>
        <item m="1" x="490"/>
        <item m="1" x="436"/>
        <item m="1" x="115"/>
        <item m="1" x="551"/>
        <item m="1" x="332"/>
        <item m="1" x="696"/>
        <item m="1" x="759"/>
        <item m="1" x="80"/>
        <item m="1" x="707"/>
        <item m="1" x="779"/>
        <item m="1" x="506"/>
        <item m="1" x="825"/>
        <item m="1" x="259"/>
        <item m="1" x="150"/>
        <item m="1" x="324"/>
        <item m="1" x="614"/>
        <item m="1" x="350"/>
        <item m="1" x="245"/>
        <item m="1" x="777"/>
        <item m="1" x="81"/>
        <item m="1" x="644"/>
        <item m="1" x="87"/>
        <item m="1" x="119"/>
        <item m="1" x="726"/>
        <item m="1" x="828"/>
        <item m="1" x="523"/>
        <item m="1" x="720"/>
        <item m="1" x="415"/>
        <item m="1" x="704"/>
        <item m="1" x="432"/>
        <item m="1" x="102"/>
        <item m="1" x="674"/>
        <item m="1" x="218"/>
        <item m="1" x="590"/>
        <item m="1" x="144"/>
        <item m="1" x="166"/>
        <item m="1" x="45"/>
        <item m="1" x="403"/>
        <item m="1" x="232"/>
        <item m="1" x="553"/>
        <item m="1" x="316"/>
        <item m="1" x="584"/>
        <item m="1" x="328"/>
        <item m="1" x="54"/>
        <item m="1" x="665"/>
        <item m="1" x="391"/>
        <item m="1" x="742"/>
        <item m="1" x="104"/>
        <item m="1" x="612"/>
        <item m="1" x="194"/>
        <item m="1" x="267"/>
        <item m="1" x="705"/>
        <item m="1" x="376"/>
        <item m="1" x="377"/>
        <item m="1" x="781"/>
        <item m="1" x="570"/>
        <item m="1" x="39"/>
        <item m="1" x="752"/>
        <item m="1" x="277"/>
        <item m="1" x="583"/>
        <item m="1" x="402"/>
        <item m="1" x="151"/>
        <item m="1" x="362"/>
        <item m="1" x="673"/>
        <item m="1" x="160"/>
        <item m="1" x="491"/>
        <item m="1" x="214"/>
        <item m="1" x="417"/>
        <item m="1" x="209"/>
        <item m="1" x="179"/>
        <item m="1" x="270"/>
        <item m="1" x="392"/>
        <item m="1" x="532"/>
        <item m="1" x="420"/>
        <item m="1" x="339"/>
        <item m="1" x="703"/>
        <item m="1" x="685"/>
        <item m="1" x="439"/>
        <item m="1" x="68"/>
        <item m="1" x="175"/>
        <item m="1" x="441"/>
        <item m="1" x="311"/>
        <item m="1" x="804"/>
        <item m="1" x="650"/>
        <item m="1" x="538"/>
        <item m="1" x="509"/>
        <item m="1" x="412"/>
        <item m="1" x="58"/>
        <item m="1" x="173"/>
        <item m="1" x="142"/>
        <item m="1" x="236"/>
        <item m="1" x="578"/>
        <item m="1" x="76"/>
        <item m="1" x="555"/>
        <item m="1" x="675"/>
        <item m="1" x="283"/>
        <item m="1" x="782"/>
        <item m="1" x="37"/>
        <item m="1" x="760"/>
        <item m="1" x="168"/>
        <item m="1" x="254"/>
        <item m="1" x="537"/>
        <item m="1" x="298"/>
        <item m="1" x="483"/>
        <item m="1" x="747"/>
        <item m="1" x="816"/>
        <item m="1" x="611"/>
        <item m="1" x="601"/>
        <item m="1" x="598"/>
        <item m="1" x="827"/>
        <item m="1" x="632"/>
        <item m="1" x="210"/>
        <item m="1" x="156"/>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pivotField compact="0" outline="0" showAll="0"/>
    <pivotField compact="0" outline="0" showAll="0"/>
    <pivotField axis="axisRow" compact="0" outline="0" showAll="0" defaultSubtotal="0">
      <items count="132">
        <item sd="0" m="1" x="57"/>
        <item sd="0" m="1" x="117"/>
        <item sd="0" m="1" x="77"/>
        <item sd="0" m="1" x="116"/>
        <item sd="0" m="1" x="75"/>
        <item sd="0" m="1" x="127"/>
        <item sd="0" m="1" x="66"/>
        <item sd="0" m="1" x="30"/>
        <item sd="0" m="1" x="59"/>
        <item sd="0" m="1" x="102"/>
        <item sd="0" m="1" x="46"/>
        <item sd="0" m="1" x="130"/>
        <item sd="0" m="1" x="21"/>
        <item sd="0" m="1" x="27"/>
        <item sd="0" m="1" x="118"/>
        <item sd="0" m="1" x="2"/>
        <item sd="0" m="1" x="17"/>
        <item sd="0" m="1" x="70"/>
        <item sd="0" m="1" x="4"/>
        <item sd="0" m="1" x="65"/>
        <item sd="0" m="1" x="34"/>
        <item sd="0" m="1" x="41"/>
        <item sd="0" m="1" x="68"/>
        <item sd="0" m="1" x="129"/>
        <item sd="0" x="0"/>
        <item sd="0" m="1" x="89"/>
        <item m="1" x="53"/>
        <item m="1" x="73"/>
        <item m="1" x="99"/>
        <item m="1" x="19"/>
        <item m="1" x="37"/>
        <item m="1" x="42"/>
        <item m="1" x="29"/>
        <item m="1" x="62"/>
        <item m="1" x="114"/>
        <item m="1" x="22"/>
        <item m="1" x="12"/>
        <item m="1" x="56"/>
        <item m="1" x="111"/>
        <item m="1" x="76"/>
        <item m="1" x="85"/>
        <item m="1" x="92"/>
        <item m="1" x="64"/>
        <item m="1" x="96"/>
        <item m="1" x="97"/>
        <item m="1" x="38"/>
        <item m="1" x="119"/>
        <item m="1" x="120"/>
        <item m="1" x="80"/>
        <item m="1" x="93"/>
        <item m="1" x="108"/>
        <item m="1" x="88"/>
        <item m="1" x="95"/>
        <item m="1" x="109"/>
        <item m="1" x="78"/>
        <item m="1" x="107"/>
        <item m="1" x="15"/>
        <item m="1" x="55"/>
        <item m="1" x="125"/>
        <item m="1" x="14"/>
        <item m="1" x="3"/>
        <item m="1" x="104"/>
        <item m="1" x="43"/>
        <item m="1" x="1"/>
        <item m="1" x="6"/>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axis="axisRow" compact="0" outline="0" showAll="0" defaultSubtotal="0">
      <items count="11">
        <item m="1" x="1"/>
        <item m="1" x="2"/>
        <item m="1" x="7"/>
        <item m="1" x="5"/>
        <item m="1" x="9"/>
        <item m="1" x="4"/>
        <item m="1" x="10"/>
        <item m="1" x="6"/>
        <item m="1" x="3"/>
        <item m="1" x="8"/>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multipleItemSelectionAllowed="1" showAll="0">
      <items count="4">
        <item h="1" x="0"/>
        <item x="1"/>
        <item h="1" m="1" x="2"/>
        <item t="default"/>
      </items>
    </pivotField>
    <pivotField axis="axisRow" compact="0" outline="0" showAll="0" defaultSubtotal="0">
      <items count="25">
        <item x="0"/>
        <item m="1" x="22"/>
        <item m="1" x="5"/>
        <item m="1" x="2"/>
        <item m="1" x="13"/>
        <item x="1"/>
        <item m="1" x="21"/>
        <item m="1" x="18"/>
        <item m="1" x="3"/>
        <item m="1" x="10"/>
        <item m="1" x="19"/>
        <item m="1" x="6"/>
        <item m="1" x="23"/>
        <item m="1" x="15"/>
        <item m="1" x="11"/>
        <item m="1" x="14"/>
        <item m="1" x="8"/>
        <item m="1" x="12"/>
        <item m="1" x="9"/>
        <item m="1" x="4"/>
        <item m="1" x="24"/>
        <item m="1" x="17"/>
        <item m="1" x="16"/>
        <item m="1" x="7"/>
        <item m="1" x="20"/>
      </items>
    </pivotField>
    <pivotField compact="0" outline="0" showAll="0" defaultSubtotal="0"/>
    <pivotField compact="0" outline="0" showAll="0"/>
    <pivotField compact="0" outline="0" showAll="0"/>
  </pivotFields>
  <rowFields count="5">
    <field x="139"/>
    <field x="4"/>
    <field x="1"/>
    <field x="98"/>
    <field x="9"/>
  </rowFields>
  <rowItems count="2">
    <i>
      <x v="5"/>
      <x v="802"/>
      <x v="10"/>
      <x v="10"/>
      <x v="24"/>
    </i>
    <i t="grand">
      <x/>
    </i>
  </rowItems>
  <colItems count="1">
    <i/>
  </colItems>
  <pageFields count="3">
    <pageField fld="138" hier="-1"/>
    <pageField fld="126" hier="-1"/>
    <pageField fld="96" item="12"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樞紐分析表2"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BD5:BG9" firstHeaderRow="1" firstDataRow="2" firstDataCol="2" rowPageCount="1" colPageCount="1"/>
  <pivotFields count="143">
    <pivotField compact="0" outline="0" showAll="0"/>
    <pivotField axis="axisPage" dataField="1"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Col" compact="0" outline="0" showAll="0">
      <items count="3">
        <item x="0"/>
        <item m="1" x="1"/>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
        <item x="0"/>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4">
        <item x="0"/>
        <item x="1"/>
        <item m="1" x="2"/>
        <item t="default"/>
      </items>
    </pivotField>
    <pivotField compact="0" outline="0" showAll="0" sortType="ascending" defaultSubtotal="0"/>
    <pivotField compact="0" outline="0" showAll="0" defaultSubtotal="0"/>
    <pivotField compact="0" outline="0" showAll="0"/>
    <pivotField compact="0" outline="0" showAll="0"/>
  </pivotFields>
  <rowFields count="2">
    <field x="126"/>
    <field x="138"/>
  </rowFields>
  <rowItems count="3">
    <i>
      <x/>
      <x/>
    </i>
    <i r="1">
      <x v="1"/>
    </i>
    <i t="grand">
      <x/>
    </i>
  </rowItems>
  <colFields count="1">
    <field x="120"/>
  </colFields>
  <colItems count="2">
    <i>
      <x/>
    </i>
    <i t="grand">
      <x/>
    </i>
  </colItems>
  <pageFields count="1">
    <pageField fld="1" item="10"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U5:AW7" firstHeaderRow="2" firstDataRow="2" firstDataCol="2"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6">
        <item m="1" x="1"/>
        <item m="1" x="14"/>
        <item m="1" x="6"/>
        <item m="1" x="9"/>
        <item m="1" x="13"/>
        <item m="1" x="12"/>
        <item m="1" x="11"/>
        <item m="1" x="2"/>
        <item m="1" x="8"/>
        <item m="1" x="3"/>
        <item m="1" x="10"/>
        <item m="1" x="7"/>
        <item m="1" x="4"/>
        <item m="1" x="5"/>
        <item m="1" x="15"/>
        <item x="0"/>
      </items>
    </pivotField>
    <pivotField compact="0" outline="0" showAll="0"/>
    <pivotField compact="0" outline="0" showAll="0"/>
    <pivotField compact="0" outline="0" showAll="0"/>
    <pivotField axis="axisRow" compact="0" outline="0" showAll="0">
      <items count="7">
        <item n=" " x="0"/>
        <item m="1" x="2"/>
        <item m="1" x="4"/>
        <item m="1" x="5"/>
        <item m="1" x="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4"/>
    <field x="18"/>
  </rowFields>
  <rowItems count="1">
    <i>
      <x v="15"/>
      <x/>
    </i>
  </rowItems>
  <colItems count="1">
    <i/>
  </colItems>
  <pageFields count="2">
    <pageField fld="126" item="0" hier="-1"/>
    <pageField fld="1" item="10" hier="-1"/>
  </pageFields>
  <dataFields count="1">
    <dataField name="計數 - 英文名稱" fld="4"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7000000}" name="樞紐分析表8"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P7:X8" firstHeaderRow="1" firstDataRow="1" firstDataCol="8" rowPageCount="3" colPageCount="1"/>
  <pivotFields count="143">
    <pivotField compact="0" outline="0" showAll="0"/>
    <pivotField axis="axisPage" dataField="1" compact="0" outline="0" multipleItemSelectionAllowed="1" showAll="0">
      <items count="12">
        <item m="1" x="2"/>
        <item m="1" x="5"/>
        <item m="1" x="7"/>
        <item m="1" x="1"/>
        <item m="1" x="9"/>
        <item m="1" x="3"/>
        <item m="1" x="4"/>
        <item m="1" x="10"/>
        <item m="1" x="6"/>
        <item m="1" x="8"/>
        <item x="0"/>
        <item t="default"/>
      </items>
    </pivotField>
    <pivotField compact="0" outline="0" showAll="0"/>
    <pivotField axis="axisRow" compact="0" outline="0" showAll="0" defaultSubtotal="0">
      <items count="673">
        <item m="1" x="212"/>
        <item m="1" x="151"/>
        <item m="1" x="144"/>
        <item m="1" x="537"/>
        <item m="1" x="423"/>
        <item m="1" x="314"/>
        <item m="1" x="516"/>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69"/>
        <item m="1" x="125"/>
        <item m="1" x="122"/>
        <item m="1" x="71"/>
        <item m="1" x="344"/>
        <item m="1" x="581"/>
        <item m="1" x="106"/>
        <item m="1" x="108"/>
        <item m="1" x="467"/>
        <item m="1" x="666"/>
        <item m="1" x="245"/>
        <item m="1" x="42"/>
        <item m="1" x="379"/>
        <item m="1" x="483"/>
        <item m="1" x="392"/>
        <item m="1" x="89"/>
        <item m="1" x="175"/>
        <item m="1" x="560"/>
        <item m="1" x="575"/>
        <item m="1" x="476"/>
        <item m="1" x="391"/>
        <item m="1" x="315"/>
        <item m="1" x="327"/>
        <item m="1" x="649"/>
        <item m="1" x="545"/>
        <item m="1" x="35"/>
        <item m="1" x="502"/>
        <item m="1" x="524"/>
        <item m="1" x="38"/>
        <item m="1" x="443"/>
        <item m="1" x="173"/>
        <item m="1" x="134"/>
        <item m="1" x="191"/>
        <item m="1" x="645"/>
        <item m="1" x="367"/>
        <item m="1" x="412"/>
        <item m="1" x="148"/>
        <item m="1" x="166"/>
        <item m="1" x="636"/>
        <item m="1" x="606"/>
        <item m="1" x="631"/>
        <item m="1" x="664"/>
        <item m="1" x="517"/>
        <item m="1" x="419"/>
        <item m="1" x="350"/>
        <item m="1" x="58"/>
        <item m="1" x="343"/>
        <item m="1" x="119"/>
        <item m="1" x="364"/>
        <item m="1" x="374"/>
        <item m="1" x="465"/>
        <item m="1" x="373"/>
        <item m="1" x="67"/>
        <item m="1" x="198"/>
        <item m="1" x="472"/>
        <item m="1" x="86"/>
        <item m="1" x="87"/>
        <item m="1" x="140"/>
        <item m="1" x="648"/>
        <item m="1" x="361"/>
        <item m="1" x="416"/>
        <item m="1" x="168"/>
        <item m="1" x="222"/>
        <item m="1" x="39"/>
        <item m="1" x="529"/>
        <item m="1" x="257"/>
        <item m="1" x="347"/>
        <item m="1" x="79"/>
        <item m="1" x="117"/>
        <item m="1" x="536"/>
        <item m="1" x="131"/>
        <item m="1" x="48"/>
        <item m="1" x="570"/>
        <item m="1" x="634"/>
        <item m="1" x="341"/>
        <item m="1" x="569"/>
        <item m="1" x="486"/>
        <item m="1" x="599"/>
        <item m="1" x="659"/>
        <item m="1" x="597"/>
        <item m="1" x="188"/>
        <item m="1" x="293"/>
        <item m="1" x="594"/>
        <item m="1" x="225"/>
        <item m="1" x="462"/>
        <item m="1" x="311"/>
        <item m="1" x="251"/>
        <item m="1" x="383"/>
        <item m="1" x="282"/>
        <item m="1" x="642"/>
        <item m="1" x="120"/>
        <item m="1" x="231"/>
        <item m="1" x="519"/>
        <item m="1" x="211"/>
        <item m="1" x="269"/>
        <item m="1" x="256"/>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64"/>
        <item m="1" x="508"/>
        <item m="1" x="357"/>
        <item m="1" x="37"/>
        <item m="1" x="255"/>
        <item m="1" x="50"/>
        <item m="1" x="156"/>
        <item m="1" x="298"/>
        <item m="1" x="618"/>
        <item m="1" x="459"/>
        <item m="1" x="201"/>
        <item m="1" x="326"/>
        <item m="1" x="235"/>
        <item m="1" x="571"/>
        <item m="1" x="72"/>
        <item m="1" x="386"/>
        <item m="1" x="90"/>
        <item m="1" x="458"/>
        <item m="1" x="473"/>
        <item m="1" x="395"/>
        <item m="1" x="318"/>
        <item m="1" x="532"/>
        <item m="1" x="189"/>
        <item m="1" x="101"/>
        <item m="1" x="522"/>
        <item m="1" x="267"/>
        <item m="1" x="248"/>
        <item m="1" x="227"/>
        <item m="1" x="370"/>
        <item m="1" x="77"/>
        <item m="1" x="608"/>
        <item m="1" x="51"/>
        <item m="1" x="539"/>
        <item m="1" x="359"/>
        <item m="1" x="287"/>
        <item m="1" x="241"/>
        <item m="1" x="145"/>
        <item m="1" x="579"/>
        <item m="1" x="596"/>
        <item m="1" x="216"/>
        <item m="1" x="284"/>
        <item m="1" x="380"/>
        <item m="1" x="206"/>
        <item m="1" x="497"/>
        <item m="1" x="378"/>
        <item m="1" x="562"/>
        <item m="1" x="542"/>
        <item m="1" x="62"/>
        <item m="1" x="354"/>
        <item m="1" x="544"/>
        <item m="1" x="273"/>
        <item m="1" x="226"/>
        <item m="1" x="362"/>
        <item m="1" x="402"/>
        <item m="1" x="421"/>
        <item m="1" x="246"/>
        <item m="1" x="94"/>
        <item m="1" x="430"/>
        <item m="1" x="452"/>
        <item m="1" x="602"/>
        <item m="1" x="501"/>
        <item m="1" x="620"/>
        <item m="1" x="233"/>
        <item m="1" x="163"/>
        <item m="1" x="336"/>
        <item m="1" x="288"/>
        <item m="1" x="132"/>
        <item m="1" x="551"/>
        <item m="1" x="313"/>
        <item m="1" x="600"/>
        <item m="1" x="480"/>
        <item m="1" x="244"/>
        <item m="1" x="543"/>
        <item m="1" x="95"/>
        <item m="1" x="489"/>
        <item m="1" x="139"/>
        <item m="1" x="266"/>
        <item m="1" x="68"/>
        <item m="1" x="331"/>
        <item m="1" x="223"/>
        <item m="1" x="165"/>
        <item m="1" x="552"/>
        <item m="1" x="564"/>
        <item m="1" x="411"/>
        <item m="1" x="377"/>
        <item m="1" x="104"/>
        <item m="1" x="585"/>
        <item m="1" x="448"/>
        <item m="1" x="169"/>
        <item m="1" x="671"/>
        <item m="1" x="142"/>
        <item m="1" x="135"/>
        <item m="1" x="583"/>
        <item m="1" x="589"/>
        <item m="1" x="572"/>
        <item m="1" x="103"/>
        <item m="1" x="417"/>
        <item m="1" x="220"/>
        <item m="1" x="455"/>
        <item m="1" x="418"/>
        <item m="1" x="40"/>
        <item m="1" x="196"/>
        <item m="1" x="449"/>
        <item m="1" x="657"/>
        <item m="1" x="384"/>
        <item m="1" x="174"/>
        <item m="1" x="563"/>
        <item m="1" x="205"/>
        <item m="1" x="654"/>
        <item m="1" x="157"/>
        <item m="1" x="49"/>
        <item m="1" x="498"/>
        <item m="1" x="143"/>
        <item m="1" x="500"/>
        <item m="1" x="180"/>
        <item m="1" x="534"/>
        <item m="1" x="420"/>
        <item m="1" x="556"/>
        <item m="1" x="316"/>
        <item m="1" x="308"/>
        <item m="1" x="471"/>
        <item m="1" x="559"/>
        <item m="1" x="629"/>
        <item m="1" x="202"/>
        <item m="1" x="525"/>
        <item m="1" x="88"/>
        <item m="1" x="102"/>
        <item m="1" x="146"/>
        <item m="1" x="488"/>
        <item m="1" x="385"/>
        <item m="1" x="250"/>
        <item m="1" x="478"/>
        <item m="1" x="54"/>
        <item m="1" x="512"/>
        <item m="1" x="493"/>
        <item m="1" x="613"/>
        <item m="1" x="495"/>
        <item m="1" x="332"/>
        <item m="1" x="115"/>
        <item m="1" x="214"/>
        <item m="1" x="64"/>
        <item m="1" x="230"/>
        <item m="1" x="203"/>
        <item m="1" x="523"/>
        <item m="1" x="617"/>
        <item m="1" x="521"/>
        <item m="1" x="247"/>
        <item m="1" x="274"/>
        <item m="1" x="515"/>
        <item m="1" x="55"/>
        <item m="1" x="641"/>
        <item m="1" x="286"/>
        <item m="1" x="310"/>
        <item m="1" x="371"/>
        <item m="1" x="520"/>
        <item m="1" x="646"/>
        <item m="1" x="333"/>
        <item m="1" x="603"/>
        <item m="1" x="107"/>
        <item m="1" x="528"/>
        <item m="1" x="113"/>
        <item m="1" x="555"/>
        <item m="1" x="422"/>
        <item m="1" x="400"/>
        <item m="1" x="289"/>
        <item m="1" x="604"/>
        <item m="1" x="668"/>
        <item m="1" x="434"/>
        <item m="1" x="93"/>
        <item m="1" x="561"/>
        <item m="1" x="187"/>
        <item m="1" x="116"/>
        <item m="1" x="623"/>
        <item m="1" x="368"/>
        <item m="1" x="433"/>
        <item m="1" x="303"/>
        <item m="1" x="442"/>
        <item m="1" x="204"/>
        <item m="1" x="505"/>
        <item m="1" x="672"/>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275"/>
        <item m="1" x="566"/>
        <item m="1" x="665"/>
        <item m="1" x="387"/>
        <item m="1" x="399"/>
        <item m="1" x="136"/>
        <item m="1" x="453"/>
        <item m="1" x="123"/>
        <item m="1" x="309"/>
        <item m="1" x="511"/>
        <item m="1" x="494"/>
        <item m="1" x="527"/>
        <item m="1" x="81"/>
        <item m="1" x="270"/>
        <item m="1" x="348"/>
        <item m="1" x="624"/>
        <item m="1" x="75"/>
        <item m="1" x="626"/>
        <item m="1" x="446"/>
        <item m="1" x="239"/>
        <item m="1" x="432"/>
        <item m="1" x="353"/>
        <item m="1" x="57"/>
        <item m="1" x="485"/>
        <item m="1" x="403"/>
        <item m="1" x="463"/>
        <item m="1" x="612"/>
        <item m="1" x="456"/>
        <item m="1" x="153"/>
        <item m="1" x="160"/>
        <item m="1" x="124"/>
        <item m="1" x="518"/>
        <item m="1" x="407"/>
        <item m="1" x="349"/>
        <item m="1" x="97"/>
        <item m="1" x="84"/>
        <item m="1" x="662"/>
        <item m="1" x="171"/>
        <item m="1" x="330"/>
        <item m="1" x="283"/>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h="1" m="1" x="607"/>
        <item h="1" m="1" x="235"/>
        <item h="1" m="1" x="458"/>
        <item h="1" m="1" x="352"/>
        <item h="1" m="1" x="95"/>
        <item h="1" m="1" x="604"/>
        <item h="1" m="1" x="286"/>
        <item h="1" m="1" x="613"/>
        <item h="1" m="1" x="375"/>
        <item h="1" m="1" x="434"/>
        <item h="1" m="1" x="493"/>
        <item h="1" m="1" x="341"/>
        <item h="1" m="1" x="625"/>
        <item h="1" m="1" x="301"/>
        <item h="1" m="1" x="662"/>
        <item h="1" m="1" x="282"/>
        <item h="1" m="1" x="773"/>
        <item h="1" m="1" x="809"/>
        <item h="1" m="1" x="425"/>
        <item h="1" m="1" x="767"/>
        <item h="1" m="1" x="664"/>
        <item h="1" m="1" x="468"/>
        <item h="1" m="1" x="476"/>
        <item h="1" m="1" x="479"/>
        <item h="1" m="1" x="749"/>
        <item h="1" m="1" x="165"/>
        <item h="1" m="1" x="459"/>
        <item h="1" m="1" x="465"/>
        <item h="1" m="1" x="103"/>
        <item h="1" m="1" x="409"/>
        <item h="1" m="1" x="319"/>
        <item h="1" m="1" x="653"/>
        <item h="1" m="1" x="620"/>
        <item h="1" m="1" x="405"/>
        <item h="1" m="1" x="53"/>
        <item h="1" m="1" x="49"/>
        <item h="1" m="1" x="498"/>
        <item h="1" m="1" x="715"/>
        <item h="1" m="1" x="40"/>
        <item h="1" m="1" x="71"/>
        <item h="1" m="1" x="278"/>
        <item h="1" m="1" x="670"/>
        <item h="1" m="1" x="149"/>
        <item h="1" m="1" x="554"/>
        <item h="1" m="1" x="35"/>
        <item h="1" m="1" x="427"/>
        <item h="1" m="1" x="530"/>
        <item h="1" m="1" x="725"/>
        <item h="1" m="1" x="724"/>
        <item h="1" m="1" x="437"/>
        <item h="1" m="1" x="487"/>
        <item h="1" m="1" x="266"/>
        <item h="1" m="1" x="426"/>
        <item h="1" m="1" x="821"/>
        <item h="1" m="1" x="167"/>
        <item h="1" m="1" x="258"/>
        <item h="1" m="1" x="139"/>
        <item h="1" m="1" x="217"/>
        <item h="1" m="1" x="717"/>
        <item h="1" m="1" x="823"/>
        <item h="1" m="1" x="211"/>
        <item h="1" m="1" x="757"/>
        <item h="1" m="1" x="527"/>
        <item h="1" m="1" x="751"/>
        <item h="1" m="1" x="549"/>
        <item h="1" m="1" x="43"/>
        <item h="1" m="1" x="145"/>
        <item h="1" m="1" x="358"/>
        <item h="1" m="1" x="645"/>
        <item h="1" m="1" x="128"/>
        <item h="1" m="1" x="135"/>
        <item h="1" m="1" x="47"/>
        <item h="1" m="1" x="335"/>
        <item h="1" m="1" x="712"/>
        <item h="1" m="1" x="609"/>
        <item h="1" m="1" x="176"/>
        <item h="1" m="1" x="315"/>
        <item h="1" m="1" x="801"/>
        <item h="1" m="1" x="608"/>
        <item h="1" m="1" x="657"/>
        <item h="1" m="1" x="271"/>
        <item h="1" m="1" x="661"/>
        <item h="1" m="1" x="643"/>
        <item h="1" m="1" x="155"/>
        <item h="1" m="1" x="531"/>
        <item h="1" m="1" x="678"/>
        <item h="1" m="1" x="62"/>
        <item h="1" m="1" x="743"/>
        <item h="1" m="1" x="722"/>
        <item h="1" m="1" x="342"/>
        <item h="1" m="1" x="818"/>
        <item h="1" m="1" x="180"/>
        <item h="1" m="1" x="763"/>
        <item h="1" m="1" x="133"/>
        <item h="1" m="1" x="621"/>
        <item h="1" m="1" x="616"/>
        <item h="1" m="1" x="374"/>
        <item h="1" m="1" x="41"/>
        <item h="1" m="1" x="761"/>
        <item h="1" m="1" x="260"/>
        <item h="1" m="1" x="817"/>
        <item h="1" m="1" x="161"/>
        <item h="1" m="1" x="699"/>
        <item h="1" m="1" x="683"/>
        <item h="1" m="1" x="206"/>
        <item h="1" m="1" x="124"/>
        <item h="1" m="1" x="97"/>
        <item h="1" m="1" x="36"/>
        <item h="1" m="1" x="188"/>
        <item h="1" m="1" x="381"/>
        <item h="1" m="1" x="322"/>
        <item h="1" m="1" x="92"/>
        <item h="1" m="1" x="792"/>
        <item h="1" m="1" x="75"/>
        <item h="1" m="1" x="249"/>
        <item h="1" m="1" x="117"/>
        <item h="1" m="1" x="366"/>
        <item h="1" m="1" x="83"/>
        <item h="1" m="1" x="814"/>
        <item h="1" m="1" x="389"/>
        <item h="1" m="1" x="737"/>
        <item h="1" m="1" x="86"/>
        <item h="1" m="1" x="295"/>
        <item h="1" m="1" x="815"/>
        <item h="1" m="1" x="239"/>
        <item h="1" m="1" x="398"/>
        <item h="1" m="1" x="469"/>
        <item h="1" m="1" x="137"/>
        <item h="1" m="1" x="471"/>
        <item h="1" m="1" x="265"/>
        <item h="1" m="1" x="577"/>
        <item h="1" m="1" x="251"/>
        <item h="1" m="1" x="477"/>
        <item h="1" m="1" x="519"/>
        <item h="1" m="1" x="38"/>
        <item h="1" m="1" x="728"/>
        <item h="1" m="1" x="114"/>
        <item h="1" m="1" x="513"/>
        <item h="1" m="1" x="247"/>
        <item h="1" m="1" x="109"/>
        <item h="1" m="1" x="442"/>
        <item h="1" m="1" x="730"/>
        <item h="1" m="1" x="630"/>
        <item h="1" m="1" x="679"/>
        <item h="1" m="1" x="460"/>
        <item h="1" m="1" x="51"/>
        <item h="1" m="1" x="521"/>
        <item h="1" m="1" x="367"/>
        <item h="1" m="1" x="336"/>
        <item h="1" m="1" x="433"/>
        <item h="1" m="1" x="799"/>
        <item h="1" m="1" x="79"/>
        <item h="1" m="1" x="416"/>
        <item h="1" m="1" x="411"/>
        <item h="1" m="1" x="395"/>
        <item h="1" m="1" x="273"/>
        <item h="1" m="1" x="413"/>
        <item h="1" m="1" x="520"/>
        <item h="1" m="1" x="536"/>
        <item h="1" m="1" x="559"/>
        <item h="1" m="1" x="766"/>
        <item h="1" m="1" x="528"/>
        <item h="1" m="1" x="829"/>
        <item h="1" m="1" x="734"/>
        <item h="1" m="1" x="736"/>
        <item h="1" m="1" x="550"/>
        <item h="1" m="1" x="475"/>
        <item h="1" m="1" x="394"/>
        <item h="1" m="1" x="535"/>
        <item h="1" m="1" x="629"/>
        <item h="1" m="1" x="287"/>
        <item h="1" m="1" x="105"/>
        <item h="1" m="1" x="451"/>
        <item h="1" m="1" x="396"/>
        <item h="1" m="1" x="812"/>
        <item h="1" m="1" x="826"/>
        <item h="1" m="1" x="706"/>
        <item h="1" m="1" x="714"/>
        <item h="1" m="1" x="197"/>
        <item h="1" m="1" x="795"/>
        <item h="1" m="1" x="508"/>
        <item h="1" m="1" x="401"/>
        <item h="1" m="1" x="490"/>
        <item h="1" m="1" x="436"/>
        <item h="1" m="1" x="115"/>
        <item h="1" m="1" x="551"/>
        <item h="1" m="1" x="332"/>
        <item h="1" m="1" x="696"/>
        <item h="1" m="1" x="759"/>
        <item h="1" m="1" x="80"/>
        <item h="1" m="1" x="707"/>
        <item h="1" m="1" x="779"/>
        <item h="1" m="1" x="506"/>
        <item h="1" m="1" x="825"/>
        <item h="1" m="1" x="259"/>
        <item h="1" m="1" x="150"/>
        <item h="1" m="1" x="324"/>
        <item h="1" m="1" x="614"/>
        <item h="1" m="1" x="350"/>
        <item h="1" m="1" x="245"/>
        <item h="1" m="1" x="777"/>
        <item h="1" m="1" x="81"/>
        <item h="1" m="1" x="644"/>
        <item h="1" m="1" x="87"/>
        <item h="1" m="1" x="119"/>
        <item h="1" m="1" x="726"/>
        <item h="1" m="1" x="828"/>
        <item h="1" m="1" x="523"/>
        <item h="1" m="1" x="720"/>
        <item h="1" m="1" x="415"/>
        <item h="1" m="1" x="704"/>
        <item h="1" m="1" x="432"/>
        <item h="1" m="1" x="102"/>
        <item h="1" m="1" x="674"/>
        <item h="1" m="1" x="218"/>
        <item h="1" m="1" x="590"/>
        <item h="1" m="1" x="144"/>
        <item h="1" m="1" x="166"/>
        <item h="1" m="1" x="45"/>
        <item h="1" m="1" x="403"/>
        <item h="1" m="1" x="232"/>
        <item h="1" m="1" x="553"/>
        <item h="1" m="1" x="316"/>
        <item h="1" m="1" x="584"/>
        <item h="1" m="1" x="328"/>
        <item h="1" m="1" x="54"/>
        <item h="1" m="1" x="665"/>
        <item h="1" m="1" x="391"/>
        <item h="1" m="1" x="742"/>
        <item h="1" m="1" x="104"/>
        <item h="1" m="1" x="612"/>
        <item h="1" m="1" x="194"/>
        <item h="1" m="1" x="267"/>
        <item h="1" m="1" x="705"/>
        <item h="1" m="1" x="376"/>
        <item h="1" m="1" x="377"/>
        <item h="1" m="1" x="781"/>
        <item h="1" m="1" x="570"/>
        <item h="1" m="1" x="39"/>
        <item h="1" m="1" x="752"/>
        <item h="1" m="1" x="277"/>
        <item h="1" m="1" x="583"/>
        <item h="1" m="1" x="402"/>
        <item m="1" x="151"/>
        <item h="1" m="1" x="362"/>
        <item h="1" m="1" x="673"/>
        <item h="1" m="1" x="160"/>
        <item h="1" m="1" x="491"/>
        <item h="1" m="1" x="214"/>
        <item h="1" m="1" x="417"/>
        <item h="1" m="1" x="209"/>
        <item h="1" m="1" x="179"/>
        <item h="1" m="1" x="270"/>
        <item h="1" m="1" x="392"/>
        <item h="1" m="1" x="532"/>
        <item h="1" m="1" x="420"/>
        <item h="1" m="1" x="339"/>
        <item h="1" m="1" x="703"/>
        <item h="1" m="1" x="685"/>
        <item h="1" m="1" x="439"/>
        <item h="1" m="1" x="68"/>
        <item h="1" m="1" x="175"/>
        <item h="1" m="1" x="441"/>
        <item h="1" m="1" x="311"/>
        <item h="1" m="1" x="804"/>
        <item h="1" m="1" x="650"/>
        <item h="1" m="1" x="538"/>
        <item h="1" m="1" x="509"/>
        <item h="1" m="1" x="412"/>
        <item h="1" m="1" x="58"/>
        <item h="1" m="1" x="173"/>
        <item h="1" m="1" x="142"/>
        <item h="1" m="1" x="236"/>
        <item h="1" m="1" x="578"/>
        <item h="1" m="1" x="76"/>
        <item h="1" m="1" x="555"/>
        <item h="1" m="1" x="675"/>
        <item h="1" m="1" x="283"/>
        <item h="1" m="1" x="782"/>
        <item h="1" m="1" x="37"/>
        <item h="1" m="1" x="760"/>
        <item h="1" m="1" x="168"/>
        <item h="1" m="1" x="254"/>
        <item h="1" m="1" x="537"/>
        <item h="1" m="1" x="298"/>
        <item h="1" m="1" x="483"/>
        <item h="1" m="1" x="747"/>
        <item h="1" m="1" x="816"/>
        <item h="1" m="1" x="611"/>
        <item h="1" m="1" x="601"/>
        <item h="1" m="1" x="598"/>
        <item h="1" m="1" x="827"/>
        <item h="1" m="1" x="632"/>
        <item h="1" m="1" x="210"/>
        <item h="1" m="1" x="156"/>
        <item h="1" m="1" x="274"/>
        <item h="1" m="1" x="347"/>
        <item h="1" m="1" x="129"/>
        <item h="1" m="1" x="464"/>
        <item h="1" m="1" x="806"/>
        <item h="1" m="1" x="525"/>
        <item h="1" m="1" x="353"/>
        <item h="1" m="1" x="474"/>
        <item h="1" m="1" x="369"/>
        <item h="1" m="1" x="615"/>
        <item h="1" m="1" x="203"/>
        <item h="1" m="1" x="542"/>
        <item h="1" m="1" x="222"/>
        <item h="1" m="1" x="652"/>
        <item h="1" m="1" x="446"/>
        <item h="1" m="1" x="363"/>
        <item h="1" m="1" x="769"/>
        <item h="1" m="1" x="275"/>
        <item h="1" m="1" x="627"/>
        <item h="1" m="1" x="399"/>
        <item h="1" m="1" x="646"/>
        <item h="1" m="1" x="199"/>
        <item h="1" m="1" x="778"/>
        <item h="1" m="1" x="241"/>
        <item h="1" m="1" x="497"/>
        <item h="1" m="1" x="146"/>
        <item h="1" m="1" x="84"/>
        <item h="1" m="1" x="306"/>
        <item h="1" m="1" x="510"/>
        <item h="1" m="1" x="565"/>
        <item h="1" m="1" x="380"/>
        <item h="1" m="1" x="373"/>
        <item h="1" m="1" x="225"/>
        <item h="1" m="1" x="419"/>
        <item h="1" m="1" x="346"/>
        <item h="1" m="1" x="208"/>
        <item h="1" m="1" x="408"/>
        <item h="1" m="1" x="308"/>
        <item h="1" m="1" x="321"/>
        <item h="1" m="1" x="489"/>
        <item h="1" m="1" x="320"/>
        <item h="1" m="1" x="463"/>
        <item h="1" m="1" x="472"/>
        <item h="1" m="1" x="370"/>
        <item h="1" m="1" x="357"/>
        <item h="1" m="1" x="533"/>
        <item h="1" m="1" x="187"/>
        <item h="1" m="1" x="445"/>
        <item h="1" m="1" x="543"/>
        <item h="1" m="1" x="688"/>
        <item h="1" m="1" x="486"/>
        <item h="1" m="1" x="633"/>
        <item h="1" m="1" x="364"/>
        <item h="1" m="1" x="246"/>
        <item h="1" m="1" x="668"/>
        <item h="1" m="1" x="564"/>
        <item h="1" m="1" x="263"/>
        <item h="1" m="1" x="671"/>
        <item h="1" m="1" x="797"/>
        <item h="1" m="1" x="581"/>
        <item h="1" m="1" x="518"/>
        <item h="1" m="1" x="654"/>
        <item h="1" m="1" x="762"/>
        <item h="1" m="1" x="88"/>
        <item h="1" m="1" x="693"/>
        <item h="1" m="1" x="588"/>
        <item h="1" m="1" x="66"/>
        <item h="1" m="1" x="454"/>
        <item h="1" m="1" x="323"/>
        <item h="1" m="1" x="774"/>
        <item h="1" m="1" x="517"/>
        <item h="1" m="1" x="42"/>
        <item h="1" m="1" x="100"/>
        <item h="1" m="1" x="73"/>
        <item h="1" m="1" x="207"/>
        <item h="1" m="1" x="56"/>
        <item h="1" m="1" x="355"/>
        <item h="1" m="1" x="597"/>
        <item h="1" m="1" x="407"/>
        <item h="1" m="1" x="304"/>
        <item h="1" m="1" x="733"/>
        <item h="1" m="1" x="790"/>
        <item h="1" m="1" x="354"/>
        <item h="1" m="1" x="596"/>
        <item h="1" m="1" x="481"/>
        <item h="1" m="1" x="303"/>
        <item h="1" m="1" x="732"/>
        <item h="1" m="1" x="641"/>
        <item h="1" m="1" x="756"/>
        <item h="1" m="1" x="386"/>
        <item h="1" m="1" x="410"/>
        <item h="1" m="1" x="153"/>
        <item h="1" m="1" x="390"/>
        <item h="1" m="1" x="240"/>
        <item h="1" m="1" x="805"/>
        <item h="1" m="1" x="660"/>
        <item h="1" m="1" x="771"/>
        <item h="1" m="1" x="803"/>
        <item h="1" m="1" x="438"/>
        <item h="1" m="1" x="466"/>
        <item h="1" m="1" x="591"/>
        <item h="1" m="1" x="77"/>
        <item h="1" m="1" x="470"/>
        <item h="1" m="1" x="64"/>
        <item h="1" m="1" x="666"/>
        <item h="1" m="1" x="667"/>
        <item h="1" m="1" x="63"/>
        <item h="1" m="1" x="824"/>
        <item h="1" m="1" x="447"/>
        <item h="1" m="1" x="261"/>
        <item h="1" m="1" x="659"/>
        <item h="1" m="1" x="171"/>
        <item h="1" m="1" x="215"/>
        <item h="1" m="1" x="118"/>
        <item h="1" m="1" x="46"/>
        <item h="1" m="1" x="82"/>
        <item h="1" m="1" x="189"/>
        <item h="1" m="1" x="562"/>
        <item h="1" m="1" x="710"/>
        <item h="1" m="1" x="500"/>
        <item h="1" m="1" x="113"/>
        <item h="1" m="1" x="698"/>
        <item h="1" m="1" x="290"/>
        <item h="1" m="1" x="507"/>
        <item h="1" m="1" x="798"/>
        <item h="1" m="1" x="174"/>
        <item h="1" m="1" x="656"/>
        <item h="1" m="1" x="480"/>
        <item h="1" m="1" x="566"/>
        <item h="1" m="1" x="512"/>
        <item h="1" m="1" x="112"/>
        <item h="1" m="1" x="526"/>
        <item h="1" m="1" x="201"/>
        <item h="1" m="1" x="689"/>
        <item h="1" m="1" x="522"/>
        <item h="1" m="1" x="586"/>
        <item h="1" m="1" x="548"/>
        <item h="1" m="1" x="147"/>
        <item h="1" m="1" x="556"/>
        <item h="1" m="1" x="269"/>
        <item h="1" m="1" x="740"/>
        <item h="1" m="1" x="579"/>
        <item h="1" m="1" x="631"/>
        <item h="1" m="1" x="592"/>
        <item h="1" m="1" x="205"/>
        <item h="1" m="1" x="602"/>
        <item h="1" m="1" x="329"/>
        <item h="1" m="1" x="745"/>
        <item h="1" m="1" x="746"/>
        <item h="1" m="1" x="356"/>
        <item h="1" m="1" x="107"/>
        <item h="1" m="1" x="185"/>
        <item h="1" m="1" x="802"/>
        <item h="1" m="1" x="221"/>
        <item h="1" m="1" x="318"/>
        <item h="1" m="1" x="243"/>
        <item h="1" m="1" x="516"/>
        <item h="1" m="1" x="272"/>
        <item h="1" m="1" x="192"/>
        <item h="1" m="1" x="651"/>
        <item h="1" m="1" x="680"/>
        <item h="1" m="1" x="485"/>
        <item h="1" m="1" x="663"/>
        <item h="1" m="1" x="313"/>
        <item h="1" m="1" x="116"/>
        <item h="1" m="1" x="676"/>
        <item h="1" m="1" x="443"/>
        <item h="1" m="1" x="296"/>
        <item h="1" m="1" x="244"/>
        <item h="1" m="1" x="708"/>
        <item h="1" m="1" x="672"/>
        <item h="1" m="1" x="467"/>
        <item h="1" m="1" x="744"/>
        <item h="1" m="1" x="337"/>
        <item h="1" m="1" x="482"/>
        <item h="1" m="1" x="288"/>
        <item h="1" m="1" x="164"/>
        <item h="1" m="1" x="216"/>
        <item h="1" m="1" x="384"/>
        <item h="1" m="1" x="262"/>
        <item h="1" m="1" x="200"/>
        <item h="1" m="1" x="300"/>
        <item h="1" m="1" x="253"/>
        <item h="1" m="1" x="765"/>
        <item h="1" m="1" x="237"/>
        <item h="1" m="1" x="257"/>
        <item h="1" m="1" x="132"/>
        <item h="1" m="1" x="448"/>
        <item h="1" m="1" x="379"/>
        <item h="1" m="1" x="250"/>
        <item h="1" m="1" x="190"/>
        <item h="1" m="1" x="72"/>
        <item h="1" m="1" x="226"/>
        <item h="1" m="1" x="305"/>
        <item h="1" m="1" x="136"/>
        <item h="1" m="1" x="594"/>
        <item h="1" m="1" x="572"/>
        <item h="1" m="1" x="127"/>
        <item h="1" m="1" x="140"/>
        <item h="1" m="1" x="67"/>
        <item h="1" m="1" x="138"/>
        <item h="1" m="1" x="617"/>
        <item h="1" m="1" x="314"/>
        <item h="1" m="1" x="557"/>
        <item h="1" m="1" x="484"/>
        <item h="1" m="1" x="93"/>
        <item h="1" m="1" x="365"/>
        <item h="1" m="1" x="59"/>
        <item h="1" m="1" x="182"/>
        <item h="1" m="1" x="573"/>
        <item h="1" m="1" x="456"/>
        <item h="1" m="1" x="98"/>
        <item h="1" m="1" x="284"/>
        <item h="1" m="1" x="349"/>
        <item h="1" m="1" x="172"/>
        <item h="1" m="1" x="111"/>
        <item h="1" m="1" x="499"/>
        <item h="1" m="1" x="540"/>
        <item h="1" m="1" x="193"/>
        <item h="1" m="1" x="619"/>
        <item h="1" m="1" x="121"/>
        <item h="1" m="1" x="624"/>
        <item h="1" m="1" x="195"/>
        <item h="1" m="1" x="587"/>
        <item h="1" m="1" x="183"/>
        <item h="1" m="1" x="345"/>
        <item h="1" m="1" x="567"/>
        <item h="1" m="1" x="775"/>
        <item h="1" m="1" x="108"/>
        <item h="1" m="1" x="227"/>
        <item h="1" m="1" x="694"/>
        <item h="1" m="1" x="406"/>
        <item h="1" m="1" x="310"/>
        <item h="1" m="1" x="574"/>
        <item h="1" m="1" x="658"/>
        <item h="1" m="1" x="422"/>
        <item h="1" m="1" x="729"/>
        <item h="1" m="1" x="709"/>
        <item h="1" m="1" x="786"/>
        <item h="1" m="1" x="524"/>
        <item h="1" m="1" x="344"/>
        <item h="1" m="1" x="312"/>
        <item h="1" m="1" x="196"/>
        <item h="1" m="1" x="754"/>
        <item h="1" m="1" x="755"/>
        <item h="1" m="1" x="184"/>
        <item h="1" m="1" x="764"/>
        <item h="1" m="1" x="789"/>
        <item h="1" m="1" x="649"/>
        <item h="1" m="1" x="648"/>
        <item h="1" m="1" x="515"/>
        <item h="1" m="1" x="808"/>
        <item h="1" m="1" x="568"/>
        <item h="1" m="1" x="776"/>
        <item h="1" m="1" x="348"/>
        <item h="1" m="1" x="575"/>
        <item h="1" m="1" x="421"/>
        <item h="1" m="1" x="170"/>
        <item h="1" m="1" x="819"/>
        <item h="1" m="1" x="334"/>
        <item h="1" m="1" x="642"/>
        <item h="1" m="1" x="414"/>
        <item h="1" m="1" x="450"/>
        <item h="1" m="1" x="238"/>
        <item h="1" m="1" x="695"/>
        <item h="1" m="1" x="623"/>
        <item h="1" m="1" x="360"/>
        <item h="1" m="1" x="793"/>
        <item h="1" m="1" x="123"/>
        <item h="1" m="1" x="281"/>
        <item h="1" m="1" x="628"/>
        <item h="1" m="1" x="794"/>
        <item h="1" m="1" x="753"/>
        <item h="1" m="1" x="134"/>
        <item h="1" m="1" x="404"/>
        <item h="1" m="1" x="418"/>
        <item h="1" m="1" x="800"/>
        <item h="1" m="1" x="750"/>
        <item h="1" m="1" x="130"/>
        <item h="1" m="1" x="299"/>
        <item h="1" m="1" x="65"/>
        <item h="1" m="1" x="580"/>
        <item h="1" m="1" x="307"/>
        <item h="1" m="1" x="252"/>
        <item h="1" m="1" x="690"/>
        <item h="1" m="1" x="768"/>
        <item h="1" m="1" x="452"/>
        <item h="1" m="1" x="292"/>
        <item h="1" m="1" x="700"/>
        <item h="1" m="1" x="131"/>
        <item h="1" m="1" x="610"/>
        <item h="1" m="1" x="224"/>
        <item h="1" m="1" x="191"/>
        <item h="1" m="1" x="639"/>
        <item h="1" m="1" x="57"/>
        <item h="1" m="1" x="154"/>
        <item h="1" m="1" x="264"/>
        <item h="1" m="1" x="309"/>
        <item h="1" m="1" x="691"/>
        <item h="1" m="1" x="739"/>
        <item h="1" m="1" x="219"/>
        <item h="1" m="1" x="731"/>
        <item h="1" m="1" x="455"/>
        <item h="1" m="1" x="213"/>
        <item h="1" m="1" x="444"/>
        <item h="1" m="1" x="723"/>
        <item h="1" m="1" x="495"/>
        <item h="1" m="1" x="229"/>
        <item h="1" m="1" x="230"/>
        <item h="1" m="1" x="255"/>
        <item h="1" m="1" x="359"/>
        <item h="1" m="1" x="291"/>
        <item h="1" m="1" x="585"/>
        <item h="1" m="1" x="462"/>
        <item h="1" m="1" x="440"/>
        <item h="1" m="1" x="338"/>
        <item h="1" m="1" x="361"/>
        <item h="1" m="1" x="576"/>
        <item h="1" m="1" x="223"/>
        <item h="1" m="1" x="605"/>
        <item h="1" m="1" x="383"/>
        <item h="1" m="1" x="231"/>
        <item h="1" m="1" x="582"/>
        <item h="1" m="1" x="325"/>
        <item h="1" m="1" x="830"/>
        <item h="1" m="1" x="89"/>
        <item h="1" m="1" x="697"/>
        <item h="1" m="1" x="289"/>
        <item h="1" m="1" x="552"/>
        <item h="1" m="1" x="242"/>
        <item h="1" m="1" x="514"/>
        <item h="1" m="1" x="453"/>
        <item h="1" m="1" x="807"/>
        <item h="1" m="1" x="727"/>
        <item h="1" m="1" x="748"/>
        <item h="1" m="1" x="99"/>
        <item h="1" m="1" x="202"/>
        <item h="1" m="1" x="293"/>
        <item h="1" m="1" x="618"/>
        <item h="1" m="1" x="589"/>
        <item h="1" m="1" x="558"/>
        <item h="1" m="1" x="647"/>
        <item h="1" m="1" x="122"/>
        <item h="1" m="1" x="496"/>
        <item h="1" m="1" x="770"/>
        <item h="1" m="1" x="125"/>
        <item h="1" m="1" x="560"/>
        <item h="1" m="1" x="330"/>
        <item h="1" m="1" x="101"/>
        <item h="1" m="1" x="340"/>
        <item h="1" m="1" x="595"/>
        <item h="1" m="1" x="811"/>
        <item h="1" m="1" x="503"/>
        <item h="1" m="1" x="397"/>
        <item h="1" m="1" x="822"/>
        <item h="1" m="1" x="385"/>
        <item h="1" m="1" x="126"/>
        <item h="1" m="1" x="157"/>
        <item h="1" m="1" x="741"/>
        <item h="1" m="1" x="120"/>
        <item h="1" m="1" x="682"/>
        <item h="1" m="1" x="388"/>
        <item h="1" m="1" x="716"/>
        <item h="1" m="1" x="428"/>
        <item h="1" m="1" x="424"/>
        <item h="1" m="1" x="256"/>
        <item h="1" m="1" x="181"/>
        <item h="1" m="1" x="547"/>
        <item h="1" m="1" x="372"/>
        <item h="1" m="1" x="91"/>
        <item h="1" m="1" x="143"/>
        <item h="1" m="1" x="831"/>
        <item h="1" m="1" x="784"/>
        <item h="1" m="1" x="511"/>
        <item h="1" m="1" x="162"/>
        <item h="1" m="1" x="626"/>
        <item h="1" m="1" x="169"/>
        <item h="1" m="1" x="248"/>
        <item h="1" m="1" x="276"/>
        <item h="1" m="1" x="331"/>
        <item h="1" m="1" x="94"/>
        <item h="1" m="1" x="545"/>
        <item h="1" m="1" x="61"/>
        <item h="1" m="1" x="599"/>
        <item h="1" m="1" x="69"/>
        <item h="1" m="1" x="494"/>
        <item h="1" m="1" x="677"/>
        <item h="1" m="1" x="186"/>
        <item h="1" m="1" x="34"/>
        <item h="1" m="1" x="684"/>
        <item h="1" m="1" x="302"/>
        <item h="1" m="1" x="546"/>
        <item h="1" m="1" x="294"/>
        <item h="1" m="1" x="600"/>
        <item h="1" m="1" x="681"/>
        <item h="1" m="1" x="692"/>
        <item h="1" m="1" x="634"/>
        <item h="1" m="1" x="832"/>
        <item h="1" m="1" x="44"/>
        <item h="1" m="1" x="368"/>
        <item h="1" m="1" x="152"/>
        <item h="1" m="1" x="544"/>
        <item h="1" m="1" x="233"/>
        <item h="1" m="1" x="234"/>
        <item h="1" m="1" x="393"/>
        <item h="1" m="1" x="478"/>
        <item h="1" m="1" x="637"/>
        <item h="1" m="1" x="461"/>
        <item h="1" m="1" x="351"/>
        <item h="1" m="1" x="74"/>
        <item h="1" m="1" x="163"/>
        <item h="1" m="1" x="378"/>
        <item h="1" m="1" x="563"/>
        <item h="1" m="1" x="198"/>
        <item h="1" m="1" x="492"/>
        <item h="1" m="1" x="473"/>
        <item h="1" m="1" x="228"/>
        <item h="1" m="1" x="701"/>
        <item h="1" m="1" x="178"/>
        <item h="1" m="1" x="431"/>
        <item h="1" m="1" x="505"/>
        <item m="1" x="430"/>
        <item m="1" x="504"/>
        <item m="1" x="382"/>
        <item m="1" x="539"/>
        <item m="1" x="711"/>
        <item m="1" x="326"/>
        <item h="1" m="1" x="686"/>
        <item h="1" m="1" x="297"/>
        <item h="1" m="1" x="488"/>
        <item h="1" m="1" x="561"/>
        <item h="1" m="1" x="280"/>
        <item h="1" m="1" x="279"/>
        <item h="1" m="1" x="534"/>
        <item m="1" x="735"/>
        <item h="1" m="1" x="669"/>
        <item h="1" m="1" x="718"/>
        <item m="1" x="96"/>
        <item h="1" m="1" x="603"/>
        <item h="1" m="1" x="719"/>
        <item h="1" m="1" x="502"/>
        <item h="1" m="1" x="501"/>
        <item h="1" m="1" x="622"/>
        <item h="1" m="1" x="702"/>
        <item h="1" m="1" x="333"/>
        <item h="1" m="1" x="813"/>
        <item h="1" m="1" x="48"/>
        <item h="1" m="1" x="758"/>
        <item h="1" m="1" x="70"/>
        <item h="1" m="1" x="787"/>
        <item h="1" m="1" x="177"/>
        <item h="1" m="1" x="110"/>
        <item h="1" m="1" x="820"/>
        <item h="1" m="1" x="158"/>
        <item h="1" m="1" x="317"/>
        <item h="1" m="1" x="810"/>
        <item h="1" m="1" x="687"/>
        <item h="1" m="1" x="212"/>
        <item h="1" m="1" x="457"/>
        <item h="1" m="1" x="52"/>
        <item h="1" m="1" x="541"/>
        <item h="1" m="1" x="268"/>
        <item h="1" m="1" x="635"/>
        <item h="1" m="1" x="423"/>
        <item h="1" m="1" x="285"/>
        <item h="1" m="1" x="569"/>
        <item h="1" m="1" x="159"/>
        <item h="1" m="1" x="435"/>
        <item h="1" m="1" x="788"/>
        <item h="1" m="1" x="50"/>
        <item h="1" m="1" x="387"/>
        <item h="1" m="1" x="791"/>
        <item h="1" m="1" x="606"/>
        <item h="1" m="1" x="371"/>
        <item h="1" m="1" x="529"/>
        <item h="1" m="1" x="713"/>
        <item h="1" m="1" x="141"/>
        <item h="1" m="1" x="429"/>
        <item h="1" m="1" x="327"/>
        <item h="1" m="1" x="106"/>
        <item h="1" m="1" x="636"/>
        <item h="1" m="1" x="85"/>
        <item h="1" m="1" x="400"/>
        <item h="1" m="1" x="655"/>
        <item h="1" m="1" x="220"/>
        <item h="1" m="1" x="449"/>
        <item h="1" m="1" x="780"/>
        <item h="1" m="1" x="90"/>
        <item h="1" m="1" x="55"/>
        <item h="1" m="1" x="343"/>
        <item h="1" m="1" x="638"/>
        <item h="1" m="1" x="204"/>
        <item h="1" m="1" x="60"/>
        <item h="1" m="1" x="640"/>
        <item h="1" m="1" x="785"/>
        <item h="1" m="1" x="593"/>
        <item h="1" m="1" x="571"/>
        <item h="1" m="1" x="772"/>
        <item h="1" m="1" x="796"/>
        <item h="1" m="1" x="148"/>
        <item h="1" m="1" x="738"/>
        <item h="1" m="1" x="783"/>
        <item h="1" m="1" x="78"/>
        <item h="1" m="1" x="72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s>
    </pivotField>
    <pivotField axis="axisRow" compact="0" outline="0" showAll="0" defaultSubtotal="0">
      <items count="321">
        <item m="1" x="309"/>
        <item m="1" x="93"/>
        <item m="1" x="215"/>
        <item m="1" x="75"/>
        <item m="1" x="29"/>
        <item m="1" x="51"/>
        <item m="1" x="232"/>
        <item m="1" x="180"/>
        <item m="1" x="175"/>
        <item m="1" x="169"/>
        <item m="1" x="28"/>
        <item m="1" x="136"/>
        <item m="1" x="224"/>
        <item m="1" x="159"/>
        <item m="1" x="307"/>
        <item m="1" x="112"/>
        <item m="1" x="108"/>
        <item m="1" x="301"/>
        <item m="1" x="57"/>
        <item m="1" x="161"/>
        <item m="1" x="273"/>
        <item m="1" x="113"/>
        <item m="1" x="173"/>
        <item m="1" x="91"/>
        <item m="1" x="24"/>
        <item m="1" x="231"/>
        <item m="1" x="199"/>
        <item m="1" x="23"/>
        <item m="1" x="218"/>
        <item m="1" x="135"/>
        <item m="1" x="144"/>
        <item m="1" x="131"/>
        <item m="1" x="204"/>
        <item m="1" x="244"/>
        <item m="1" x="272"/>
        <item m="1" x="201"/>
        <item m="1" x="256"/>
        <item m="1" x="65"/>
        <item m="1" x="308"/>
        <item m="1" x="86"/>
        <item m="1" x="258"/>
        <item m="1" x="229"/>
        <item m="1" x="126"/>
        <item m="1" x="240"/>
        <item m="1" x="296"/>
        <item x="0"/>
        <item m="1" x="155"/>
        <item m="1" x="39"/>
        <item m="1" x="172"/>
        <item m="1" x="98"/>
        <item m="1" x="191"/>
        <item m="1" x="26"/>
        <item m="1" x="47"/>
        <item m="1" x="132"/>
        <item m="1" x="134"/>
        <item m="1" x="287"/>
        <item m="1" x="257"/>
        <item m="1" x="208"/>
        <item m="1" x="207"/>
        <item m="1" x="154"/>
        <item m="1" x="85"/>
        <item m="1" x="1"/>
        <item m="1" x="64"/>
        <item m="1" x="269"/>
        <item m="1" x="280"/>
        <item m="1" x="151"/>
        <item m="1" x="104"/>
        <item m="1" x="295"/>
        <item m="1" x="234"/>
        <item m="1" x="251"/>
        <item m="1" x="238"/>
        <item m="1" x="49"/>
        <item m="1" x="38"/>
        <item m="1" x="12"/>
        <item m="1" x="205"/>
        <item m="1" x="34"/>
        <item m="1" x="190"/>
        <item m="1" x="286"/>
        <item m="1" x="183"/>
        <item m="1" x="145"/>
        <item m="1" x="168"/>
        <item m="1" x="230"/>
        <item m="1" x="13"/>
        <item m="1" x="77"/>
        <item m="1" x="71"/>
        <item m="1" x="138"/>
        <item m="1" x="264"/>
        <item m="1" x="125"/>
        <item m="1" x="164"/>
        <item m="1" x="55"/>
        <item m="1" x="78"/>
        <item m="1" x="105"/>
        <item m="1" x="96"/>
        <item m="1" x="311"/>
        <item m="1" x="316"/>
        <item m="1" x="146"/>
        <item m="1" x="302"/>
        <item m="1" x="94"/>
        <item m="1" x="18"/>
        <item m="1" x="285"/>
        <item m="1" x="52"/>
        <item m="1" x="11"/>
        <item m="1" x="260"/>
        <item m="1" x="233"/>
        <item m="1" x="56"/>
        <item m="1" x="283"/>
        <item m="1" x="300"/>
        <item m="1" x="60"/>
        <item m="1" x="17"/>
        <item m="1" x="271"/>
        <item m="1" x="243"/>
        <item m="1" x="70"/>
        <item m="1" x="292"/>
        <item m="1" x="6"/>
        <item m="1" x="81"/>
        <item m="1" x="42"/>
        <item m="1" x="293"/>
        <item m="1" x="267"/>
        <item m="1" x="87"/>
        <item m="1" x="320"/>
        <item m="1" x="107"/>
        <item m="1" x="247"/>
        <item m="1" x="133"/>
        <item m="1" x="149"/>
        <item m="1" x="187"/>
        <item m="1" x="2"/>
        <item m="1" x="171"/>
        <item m="1" x="315"/>
        <item m="1" x="14"/>
        <item m="1" x="252"/>
        <item m="1" x="228"/>
        <item m="1" x="41"/>
        <item m="1" x="314"/>
        <item m="1" x="220"/>
        <item m="1" x="152"/>
        <item m="1" x="179"/>
        <item m="1" x="58"/>
        <item m="1" x="43"/>
        <item m="1" x="100"/>
        <item m="1" x="150"/>
        <item m="1" x="246"/>
        <item m="1" x="158"/>
        <item m="1" x="284"/>
        <item m="1" x="62"/>
        <item m="1" x="312"/>
        <item m="1" x="160"/>
        <item m="1" x="202"/>
        <item m="1" x="167"/>
        <item m="1" x="239"/>
        <item m="1" x="40"/>
        <item m="1" x="157"/>
        <item m="1" x="223"/>
        <item m="1" x="106"/>
        <item m="1" x="189"/>
        <item m="1" x="120"/>
        <item m="1" x="304"/>
        <item m="1" x="50"/>
        <item m="1" x="188"/>
        <item m="1" x="281"/>
        <item m="1" x="226"/>
        <item m="1" x="74"/>
        <item m="1" x="53"/>
        <item m="1" x="176"/>
        <item m="1" x="103"/>
        <item m="1" x="88"/>
        <item m="1" x="249"/>
        <item m="1" x="297"/>
        <item m="1" x="275"/>
        <item m="1" x="7"/>
        <item m="1" x="170"/>
        <item m="1" x="115"/>
        <item m="1" x="97"/>
        <item m="1" x="177"/>
        <item m="1" x="289"/>
        <item m="1" x="274"/>
        <item m="1" x="147"/>
        <item m="1" x="259"/>
        <item m="1" x="265"/>
        <item m="1" x="216"/>
        <item m="1" x="33"/>
        <item m="1" x="128"/>
        <item m="1" x="54"/>
        <item m="1" x="310"/>
        <item m="1" x="266"/>
        <item m="1" x="153"/>
        <item m="1" x="129"/>
        <item m="1" x="210"/>
        <item m="1" x="165"/>
        <item m="1" x="79"/>
        <item m="1" x="318"/>
        <item m="1" x="66"/>
        <item m="1" x="197"/>
        <item m="1" x="211"/>
        <item m="1" x="166"/>
        <item m="1" x="80"/>
        <item m="1" x="67"/>
        <item m="1" x="198"/>
        <item m="1" x="317"/>
        <item m="1" x="92"/>
        <item m="1" x="221"/>
        <item m="1" x="196"/>
        <item m="1" x="186"/>
        <item m="1" x="178"/>
        <item m="1" x="209"/>
        <item m="1" x="288"/>
        <item m="1" x="99"/>
        <item m="1" x="59"/>
        <item m="1" x="116"/>
        <item m="1" x="89"/>
        <item m="1" x="245"/>
        <item m="1" x="117"/>
        <item m="1" x="46"/>
        <item m="1" x="22"/>
        <item m="1" x="76"/>
        <item m="1" x="192"/>
        <item m="1" x="162"/>
        <item m="1" x="141"/>
        <item m="1" x="185"/>
        <item m="1" x="254"/>
        <item m="1" x="90"/>
        <item m="1" x="45"/>
        <item m="1" x="101"/>
        <item m="1" x="279"/>
        <item m="1" x="255"/>
        <item m="1" x="9"/>
        <item m="1" x="200"/>
        <item m="1" x="102"/>
        <item m="1" x="27"/>
        <item m="1" x="15"/>
        <item m="1" x="142"/>
        <item m="1" x="109"/>
        <item m="1" x="206"/>
        <item m="1" x="25"/>
        <item m="1" x="222"/>
        <item m="1" x="313"/>
        <item m="1" x="16"/>
        <item m="1" x="270"/>
        <item m="1" x="95"/>
        <item m="1" x="319"/>
        <item m="1" x="84"/>
        <item m="1" x="21"/>
        <item m="1" x="114"/>
        <item m="1" x="217"/>
        <item m="1" x="303"/>
        <item m="1" x="156"/>
        <item m="1" x="250"/>
        <item m="1" x="37"/>
        <item m="1" x="35"/>
        <item m="1" x="63"/>
        <item m="1" x="61"/>
        <item m="1" x="298"/>
        <item m="1" x="10"/>
        <item m="1" x="241"/>
        <item m="1" x="268"/>
        <item m="1" x="163"/>
        <item m="1" x="262"/>
        <item m="1" x="110"/>
        <item m="1" x="194"/>
        <item m="1" x="212"/>
        <item m="1" x="276"/>
        <item m="1" x="30"/>
        <item m="1" x="263"/>
        <item m="1" x="111"/>
        <item m="1" x="195"/>
        <item m="1" x="213"/>
        <item m="1" x="277"/>
        <item m="1" x="31"/>
        <item m="1" x="227"/>
        <item m="1" x="291"/>
        <item m="1" x="140"/>
        <item m="1" x="237"/>
        <item m="1" x="214"/>
        <item m="1" x="225"/>
        <item m="1" x="248"/>
        <item m="1" x="44"/>
        <item m="1" x="148"/>
        <item m="1" x="290"/>
        <item m="1" x="299"/>
        <item m="1" x="235"/>
        <item m="1" x="261"/>
        <item m="1" x="219"/>
        <item m="1" x="139"/>
        <item m="1" x="82"/>
        <item m="1" x="3"/>
        <item m="1" x="137"/>
        <item m="1" x="118"/>
        <item m="1" x="83"/>
        <item m="1" x="4"/>
        <item m="1" x="73"/>
        <item m="1" x="130"/>
        <item m="1" x="253"/>
        <item m="1" x="282"/>
        <item m="1" x="236"/>
        <item m="1" x="242"/>
        <item m="1" x="121"/>
        <item m="1" x="123"/>
        <item m="1" x="68"/>
        <item m="1" x="305"/>
        <item m="1" x="20"/>
        <item m="1" x="48"/>
        <item m="1" x="193"/>
        <item m="1" x="124"/>
        <item m="1" x="69"/>
        <item m="1" x="306"/>
        <item m="1" x="294"/>
        <item m="1" x="203"/>
        <item m="1" x="181"/>
        <item m="1" x="143"/>
        <item m="1" x="127"/>
        <item m="1" x="36"/>
        <item m="1" x="174"/>
        <item m="1" x="72"/>
        <item m="1" x="278"/>
        <item m="1" x="5"/>
        <item m="1" x="182"/>
        <item m="1" x="184"/>
        <item m="1" x="19"/>
        <item m="1" x="8"/>
        <item m="1" x="32"/>
        <item m="1" x="122"/>
        <item m="1" x="119"/>
      </items>
    </pivotField>
    <pivotField compact="0" outline="0" showAll="0"/>
    <pivotField compact="0" outline="0" showAll="0"/>
    <pivotField axis="axisRow" compact="0" outline="0" showAll="0" defaultSubtotal="0">
      <items count="5">
        <item x="0"/>
        <item m="1" x="2"/>
        <item m="1" x="3"/>
        <item x="1"/>
        <item m="1" x="4"/>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6">
        <item m="1" x="8"/>
        <item m="1" x="6"/>
        <item m="1" x="15"/>
        <item m="1" x="14"/>
        <item m="1" x="9"/>
        <item m="1" x="10"/>
        <item m="1" x="2"/>
        <item m="1" x="13"/>
        <item m="1" x="1"/>
        <item m="1" x="4"/>
        <item m="1" x="12"/>
        <item m="1" x="7"/>
        <item m="1" x="5"/>
        <item m="1" x="3"/>
        <item m="1" x="1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4">
        <item m="1" x="11"/>
        <item m="1" x="31"/>
        <item m="1" x="30"/>
        <item m="1" x="23"/>
        <item m="1" x="22"/>
        <item m="1" x="2"/>
        <item m="1" x="12"/>
        <item m="1" x="3"/>
        <item m="1" x="9"/>
        <item m="1" x="6"/>
        <item m="1" x="28"/>
        <item m="1" x="13"/>
        <item m="1" x="10"/>
        <item m="1" x="8"/>
        <item m="1" x="5"/>
        <item m="1" x="7"/>
        <item m="1" x="25"/>
        <item m="1" x="4"/>
        <item m="1" x="21"/>
        <item m="1" x="17"/>
        <item m="1" x="16"/>
        <item m="1" x="19"/>
        <item m="1" x="20"/>
        <item m="1" x="1"/>
        <item m="1" x="24"/>
        <item m="1" x="33"/>
        <item m="1" x="15"/>
        <item m="1" x="26"/>
        <item m="1" x="27"/>
        <item m="1" x="32"/>
        <item m="1" x="18"/>
        <item m="1" x="29"/>
        <item m="1" x="14"/>
        <item x="0"/>
      </items>
    </pivotField>
    <pivotField axis="axisRow" compact="0" outline="0" showAll="0" defaultSubtota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20"/>
        <item m="1" x="99"/>
        <item m="1" x="77"/>
        <item m="1" x="55"/>
        <item m="1" x="170"/>
        <item m="1" x="150"/>
        <item m="1" x="132"/>
        <item m="1" x="112"/>
        <item m="1" x="91"/>
        <item m="1" x="69"/>
        <item m="1" x="47"/>
        <item m="1" x="162"/>
        <item m="1" x="143"/>
        <item m="1" x="125"/>
        <item m="1" x="105"/>
        <item m="1" x="84"/>
        <item m="1" x="62"/>
        <item m="1" x="40"/>
        <item m="1" x="156"/>
        <item m="1" x="138"/>
        <item m="1" x="119"/>
        <item m="1" x="98"/>
        <item m="1" x="76"/>
        <item m="1" x="54"/>
        <item m="1" x="169"/>
        <item m="1" x="149"/>
        <item m="1" x="131"/>
        <item m="1" x="111"/>
        <item m="1" x="90"/>
        <item m="1" x="80"/>
        <item m="1" x="68"/>
        <item m="1" x="58"/>
        <item m="1" x="46"/>
        <item m="1" x="36"/>
        <item m="1" x="161"/>
        <item m="1" x="152"/>
        <item m="1" x="142"/>
        <item m="1" x="134"/>
        <item m="1" x="124"/>
        <item m="1" x="115"/>
        <item m="1" x="104"/>
        <item m="1" x="94"/>
        <item m="1" x="83"/>
        <item m="1" x="72"/>
        <item m="1" x="61"/>
        <item m="1" x="50"/>
        <item m="1" x="39"/>
        <item m="1" x="165"/>
        <item m="1" x="155"/>
        <item m="1" x="146"/>
        <item m="1" x="137"/>
        <item m="1" x="128"/>
        <item m="1" x="118"/>
        <item m="1" x="108"/>
        <item m="1" x="97"/>
        <item m="1" x="87"/>
        <item m="1" x="75"/>
        <item m="1" x="65"/>
        <item m="1" x="53"/>
        <item m="1" x="43"/>
        <item m="1" x="168"/>
        <item m="1" x="158"/>
        <item m="1" x="148"/>
        <item m="1" x="140"/>
        <item m="1" x="130"/>
        <item m="1" x="122"/>
        <item m="1" x="110"/>
        <item m="1" x="101"/>
        <item m="1" x="89"/>
        <item m="1" x="79"/>
        <item m="1" x="67"/>
        <item m="1" x="57"/>
        <item m="1" x="45"/>
        <item m="1" x="35"/>
        <item m="1" x="160"/>
        <item m="1" x="151"/>
        <item m="1" x="141"/>
        <item m="1" x="133"/>
        <item m="1" x="123"/>
        <item m="1" x="114"/>
        <item m="1" x="103"/>
        <item m="1" x="93"/>
        <item m="1" x="82"/>
        <item m="1" x="71"/>
        <item m="1" x="60"/>
        <item m="1" x="49"/>
        <item m="1" x="38"/>
        <item m="1" x="164"/>
        <item m="1" x="154"/>
        <item m="1" x="145"/>
        <item m="1" x="136"/>
        <item m="1" x="127"/>
        <item m="1" x="117"/>
        <item m="1" x="113"/>
        <item m="1" x="107"/>
        <item m="1" x="102"/>
        <item m="1" x="96"/>
        <item m="1" x="92"/>
        <item m="1" x="86"/>
        <item m="1" x="81"/>
        <item m="1" x="74"/>
        <item m="1" x="70"/>
        <item m="1" x="64"/>
        <item m="1" x="59"/>
        <item m="1" x="52"/>
        <item m="1" x="48"/>
        <item m="1" x="42"/>
        <item m="1" x="37"/>
        <item m="1" x="167"/>
        <item m="1" x="163"/>
        <item m="1" x="157"/>
        <item m="1" x="153"/>
        <item m="1" x="147"/>
        <item m="1" x="144"/>
        <item m="1" x="139"/>
        <item m="1" x="135"/>
        <item m="1" x="129"/>
        <item m="1" x="126"/>
        <item m="1" x="121"/>
        <item m="1" x="116"/>
        <item m="1" x="109"/>
        <item m="1" x="106"/>
        <item m="1" x="100"/>
        <item m="1" x="95"/>
        <item m="1" x="88"/>
        <item m="1" x="85"/>
        <item m="1" x="78"/>
        <item m="1" x="73"/>
        <item m="1" x="66"/>
        <item m="1" x="63"/>
        <item m="1" x="56"/>
        <item m="1" x="51"/>
        <item m="1" x="44"/>
        <item m="1" x="41"/>
        <item m="1" x="34"/>
        <item m="1" x="166"/>
        <item m="1" x="159"/>
      </items>
    </pivotField>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3">
        <item m="1" x="1"/>
        <item m="1" x="12"/>
        <item m="1" x="3"/>
        <item m="1" x="8"/>
        <item m="1" x="11"/>
        <item m="1" x="10"/>
        <item m="1" x="7"/>
        <item m="1" x="2"/>
        <item m="1" x="9"/>
        <item m="1" x="6"/>
        <item m="1" x="4"/>
        <item m="1" x="5"/>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sortType="ascending" defaultSubtotal="0"/>
    <pivotField compact="0" outline="0" showAll="0" defaultSubtotal="0"/>
    <pivotField compact="0" outline="0" showAll="0"/>
    <pivotField compact="0" outline="0" showAll="0"/>
  </pivotFields>
  <rowFields count="8">
    <field x="4"/>
    <field x="3"/>
    <field x="16"/>
    <field x="41"/>
    <field x="42"/>
    <field x="8"/>
    <field x="96"/>
    <field x="5"/>
  </rowFields>
  <rowItems count="1">
    <i t="grand">
      <x/>
    </i>
  </rowItems>
  <colItems count="1">
    <i/>
  </colItems>
  <pageFields count="3">
    <pageField fld="138" hier="-1"/>
    <pageField fld="126" hier="-1"/>
    <pageField fld="1"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6000000}" name="樞紐分析表7"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Z6:AD9" firstHeaderRow="1" firstDataRow="2" firstDataCol="3" rowPageCount="1" colPageCount="1"/>
  <pivotFields count="143">
    <pivotField compact="0" outline="0" showAll="0"/>
    <pivotField axis="axisRow" compact="0" outline="0" showAll="0" sortType="ascending" defaultSubtotal="0">
      <items count="11">
        <item m="1" x="2"/>
        <item m="1" x="6"/>
        <item m="1" x="5"/>
        <item m="1" x="4"/>
        <item m="1" x="8"/>
        <item x="0"/>
        <item m="1" x="3"/>
        <item m="1" x="9"/>
        <item m="1" x="10"/>
        <item m="1" x="1"/>
        <item m="1" x="7"/>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4">
        <item m="1" x="11"/>
        <item m="1" x="31"/>
        <item m="1" x="30"/>
        <item m="1" x="23"/>
        <item m="1" x="22"/>
        <item m="1" x="2"/>
        <item m="1" x="12"/>
        <item m="1" x="3"/>
        <item m="1" x="9"/>
        <item m="1" x="6"/>
        <item m="1" x="28"/>
        <item m="1" x="13"/>
        <item m="1" x="10"/>
        <item m="1" x="8"/>
        <item m="1" x="5"/>
        <item m="1" x="7"/>
        <item m="1" x="25"/>
        <item m="1" x="4"/>
        <item m="1" x="21"/>
        <item m="1" x="17"/>
        <item m="1" x="16"/>
        <item m="1" x="19"/>
        <item m="1" x="20"/>
        <item m="1" x="1"/>
        <item m="1" x="24"/>
        <item m="1" x="33"/>
        <item m="1" x="15"/>
        <item m="1" x="26"/>
        <item m="1" x="27"/>
        <item m="1" x="32"/>
        <item m="1" x="18"/>
        <item m="1" x="29"/>
        <item m="1" x="14"/>
        <item x="0"/>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m="1"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3">
    <field x="1"/>
    <field x="16"/>
    <field x="41"/>
  </rowFields>
  <rowItems count="2">
    <i>
      <x v="5"/>
      <x v="15"/>
      <x v="33"/>
    </i>
    <i t="grand">
      <x/>
    </i>
  </rowItems>
  <colFields count="1">
    <field x="123"/>
  </colFields>
  <colItems count="2">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樞紐分析表3" cacheId="2"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8">
  <location ref="CA3:CC6" firstHeaderRow="1" firstDataRow="2" firstDataCol="1" rowPageCount="1" colPageCount="1"/>
  <pivotFields count="5">
    <pivotField axis="axisPage" showAll="0">
      <items count="6">
        <item m="1" x="4"/>
        <item x="1"/>
        <item m="1" x="3"/>
        <item m="1" x="2"/>
        <item x="0"/>
        <item t="default"/>
      </items>
    </pivotField>
    <pivotField axis="axisRow" numFmtId="167" showAll="0" sortType="ascending">
      <items count="19">
        <item m="1" x="4"/>
        <item m="1" x="10"/>
        <item m="1" x="5"/>
        <item m="1" x="13"/>
        <item m="1" x="7"/>
        <item m="1" x="3"/>
        <item m="1" x="6"/>
        <item m="1" x="16"/>
        <item m="1" x="14"/>
        <item m="1" x="12"/>
        <item m="1" x="15"/>
        <item m="1" x="11"/>
        <item m="1" x="2"/>
        <item m="1" x="8"/>
        <item x="0"/>
        <item m="1" x="9"/>
        <item m="1" x="17"/>
        <item x="1"/>
        <item t="default"/>
      </items>
    </pivotField>
    <pivotField axis="axisCol" showAll="0" sortType="ascending">
      <items count="30">
        <item m="1" x="15"/>
        <item m="1" x="11"/>
        <item m="1" x="4"/>
        <item m="1" x="7"/>
        <item m="1" x="20"/>
        <item m="1" x="16"/>
        <item m="1" x="8"/>
        <item m="1" x="17"/>
        <item m="1" x="12"/>
        <item m="1" x="3"/>
        <item m="1" x="1"/>
        <item m="1" x="18"/>
        <item m="1" x="24"/>
        <item m="1" x="21"/>
        <item m="1" x="9"/>
        <item m="1" x="13"/>
        <item m="1" x="25"/>
        <item x="0"/>
        <item m="1" x="14"/>
        <item m="1" x="19"/>
        <item m="1" x="23"/>
        <item m="1" x="10"/>
        <item m="1" x="2"/>
        <item m="1" x="26"/>
        <item m="1" x="5"/>
        <item m="1" x="6"/>
        <item m="1" x="27"/>
        <item m="1" x="28"/>
        <item m="1" x="22"/>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1"/>
  </rowFields>
  <rowItems count="2">
    <i>
      <x v="14"/>
    </i>
    <i t="grand">
      <x/>
    </i>
  </rowItems>
  <colFields count="1">
    <field x="2"/>
  </colFields>
  <colItems count="2">
    <i>
      <x v="17"/>
    </i>
    <i t="grand">
      <x/>
    </i>
  </colItems>
  <pageFields count="1">
    <pageField fld="0" item="4" hier="-1"/>
  </pageFields>
  <dataFields count="1">
    <dataField name="加總 - 合計" fld="4" baseField="0" baseItem="0"/>
  </dataFields>
  <chartFormats count="26">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 chart="7" format="12" series="1">
      <pivotArea type="data" outline="0" fieldPosition="0">
        <references count="2">
          <reference field="4294967294" count="1" selected="0">
            <x v="0"/>
          </reference>
          <reference field="2" count="1" selected="0">
            <x v="2"/>
          </reference>
        </references>
      </pivotArea>
    </chartFormat>
    <chartFormat chart="7" format="13" series="1">
      <pivotArea type="data" outline="0" fieldPosition="0">
        <references count="2">
          <reference field="4294967294" count="1" selected="0">
            <x v="0"/>
          </reference>
          <reference field="2" count="1" selected="0">
            <x v="3"/>
          </reference>
        </references>
      </pivotArea>
    </chartFormat>
    <chartFormat chart="7" format="14" series="1">
      <pivotArea type="data" outline="0" fieldPosition="0">
        <references count="2">
          <reference field="4294967294" count="1" selected="0">
            <x v="0"/>
          </reference>
          <reference field="2" count="1" selected="0">
            <x v="4"/>
          </reference>
        </references>
      </pivotArea>
    </chartFormat>
    <chartFormat chart="7" format="15" series="1">
      <pivotArea type="data" outline="0" fieldPosition="0">
        <references count="2">
          <reference field="4294967294" count="1" selected="0">
            <x v="0"/>
          </reference>
          <reference field="2" count="1" selected="0">
            <x v="5"/>
          </reference>
        </references>
      </pivotArea>
    </chartFormat>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2">
          <reference field="4294967294" count="1" selected="0">
            <x v="0"/>
          </reference>
          <reference field="2" count="1" selected="0">
            <x v="4"/>
          </reference>
        </references>
      </pivotArea>
    </chartFormat>
    <chartFormat chart="8" format="21" series="1">
      <pivotArea type="data" outline="0" fieldPosition="0">
        <references count="2">
          <reference field="4294967294" count="1" selected="0">
            <x v="0"/>
          </reference>
          <reference field="2" count="1" selected="0">
            <x v="5"/>
          </reference>
        </references>
      </pivotArea>
    </chartFormat>
    <chartFormat chart="9" format="11" series="1">
      <pivotArea type="data" outline="0" fieldPosition="0">
        <references count="2">
          <reference field="4294967294" count="1" selected="0">
            <x v="0"/>
          </reference>
          <reference field="2" count="1" selected="0">
            <x v="0"/>
          </reference>
        </references>
      </pivotArea>
    </chartFormat>
    <chartFormat chart="9" format="12" series="1">
      <pivotArea type="data" outline="0" fieldPosition="0">
        <references count="2">
          <reference field="4294967294" count="1" selected="0">
            <x v="0"/>
          </reference>
          <reference field="2" count="1" selected="0">
            <x v="1"/>
          </reference>
        </references>
      </pivotArea>
    </chartFormat>
    <chartFormat chart="9" format="13" series="1">
      <pivotArea type="data" outline="0" fieldPosition="0">
        <references count="2">
          <reference field="4294967294" count="1" selected="0">
            <x v="0"/>
          </reference>
          <reference field="2" count="1" selected="0">
            <x v="2"/>
          </reference>
        </references>
      </pivotArea>
    </chartFormat>
    <chartFormat chart="9" format="14" series="1">
      <pivotArea type="data" outline="0" fieldPosition="0">
        <references count="2">
          <reference field="4294967294" count="1" selected="0">
            <x v="0"/>
          </reference>
          <reference field="2" count="1" selected="0">
            <x v="3"/>
          </reference>
        </references>
      </pivotArea>
    </chartFormat>
    <chartFormat chart="9" format="15" series="1">
      <pivotArea type="data" outline="0" fieldPosition="0">
        <references count="2">
          <reference field="4294967294" count="1" selected="0">
            <x v="0"/>
          </reference>
          <reference field="2" count="1" selected="0">
            <x v="4"/>
          </reference>
        </references>
      </pivotArea>
    </chartFormat>
    <chartFormat chart="9" format="16" series="1">
      <pivotArea type="data" outline="0" fieldPosition="0">
        <references count="2">
          <reference field="4294967294" count="1" selected="0">
            <x v="0"/>
          </reference>
          <reference field="2" count="1" selected="0">
            <x v="5"/>
          </reference>
        </references>
      </pivotArea>
    </chartFormat>
    <chartFormat chart="9" format="17" series="1">
      <pivotArea type="data" outline="0" fieldPosition="0">
        <references count="2">
          <reference field="4294967294" count="1" selected="0">
            <x v="0"/>
          </reference>
          <reference field="2" count="1" selected="0">
            <x v="6"/>
          </reference>
        </references>
      </pivotArea>
    </chartFormat>
    <chartFormat chart="10" format="18" series="1">
      <pivotArea type="data" outline="0" fieldPosition="0">
        <references count="2">
          <reference field="4294967294" count="1" selected="0">
            <x v="0"/>
          </reference>
          <reference field="2" count="1" selected="0">
            <x v="0"/>
          </reference>
        </references>
      </pivotArea>
    </chartFormat>
    <chartFormat chart="10" format="19" series="1">
      <pivotArea type="data" outline="0" fieldPosition="0">
        <references count="2">
          <reference field="4294967294" count="1" selected="0">
            <x v="0"/>
          </reference>
          <reference field="2" count="1" selected="0">
            <x v="1"/>
          </reference>
        </references>
      </pivotArea>
    </chartFormat>
    <chartFormat chart="10" format="20" series="1">
      <pivotArea type="data" outline="0" fieldPosition="0">
        <references count="2">
          <reference field="4294967294" count="1" selected="0">
            <x v="0"/>
          </reference>
          <reference field="2" count="1" selected="0">
            <x v="2"/>
          </reference>
        </references>
      </pivotArea>
    </chartFormat>
    <chartFormat chart="10" format="21" series="1">
      <pivotArea type="data" outline="0" fieldPosition="0">
        <references count="2">
          <reference field="4294967294" count="1" selected="0">
            <x v="0"/>
          </reference>
          <reference field="2" count="1" selected="0">
            <x v="3"/>
          </reference>
        </references>
      </pivotArea>
    </chartFormat>
    <chartFormat chart="10" format="22" series="1">
      <pivotArea type="data" outline="0" fieldPosition="0">
        <references count="2">
          <reference field="4294967294" count="1" selected="0">
            <x v="0"/>
          </reference>
          <reference field="2" count="1" selected="0">
            <x v="4"/>
          </reference>
        </references>
      </pivotArea>
    </chartFormat>
    <chartFormat chart="10" format="23" series="1">
      <pivotArea type="data" outline="0" fieldPosition="0">
        <references count="2">
          <reference field="4294967294" count="1" selected="0">
            <x v="0"/>
          </reference>
          <reference field="2" count="1" selected="0">
            <x v="5"/>
          </reference>
        </references>
      </pivotArea>
    </chartFormat>
    <chartFormat chart="10" format="2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5000000}" name="樞紐分析表6"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AJ6:AL9" firstHeaderRow="1" firstDataRow="2" firstDataCol="1" rowPageCount="1" colPageCount="1"/>
  <pivotFields count="143">
    <pivotField compact="0" outline="0" showAll="0"/>
    <pivotField axis="axisRow" compact="0" outline="0" showAll="0" sortType="descending">
      <items count="12">
        <item m="1" x="2"/>
        <item m="1" x="5"/>
        <item m="1" x="7"/>
        <item m="1" x="1"/>
        <item m="1" x="9"/>
        <item m="1" x="3"/>
        <item m="1" x="4"/>
        <item m="1" x="10"/>
        <item m="1" x="6"/>
        <item m="1" x="8"/>
        <item x="0"/>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m="1"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
  </rowFields>
  <rowItems count="2">
    <i>
      <x v="10"/>
    </i>
    <i t="grand">
      <x/>
    </i>
  </rowItems>
  <colFields count="1">
    <field x="123"/>
  </colFields>
  <colItems count="2">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4000000}" name="樞紐分析表5"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DD11:DD20" firstHeaderRow="1" firstDataRow="1" firstDataCol="1" rowPageCount="3" colPageCount="1"/>
  <pivotFields count="5">
    <pivotField axis="axisPage" showAll="0">
      <items count="2">
        <item x="0"/>
        <item t="default"/>
      </items>
    </pivotField>
    <pivotField axis="axisRow" showAll="0">
      <items count="4">
        <item x="2"/>
        <item x="1"/>
        <item x="0"/>
        <item t="default"/>
      </items>
    </pivotField>
    <pivotField axis="axisRow" showAll="0">
      <items count="277">
        <item x="224"/>
        <item x="225"/>
        <item x="226"/>
        <item x="227"/>
        <item x="228"/>
        <item x="229"/>
        <item x="230"/>
        <item x="231"/>
        <item x="232"/>
        <item x="233"/>
        <item x="234"/>
        <item x="235"/>
        <item x="236"/>
        <item x="238"/>
        <item x="239"/>
        <item x="240"/>
        <item x="241"/>
        <item x="237"/>
        <item x="242"/>
        <item x="243"/>
        <item x="244"/>
        <item x="245"/>
        <item x="246"/>
        <item x="247"/>
        <item x="248"/>
        <item x="0"/>
        <item x="1"/>
        <item x="2"/>
        <item x="3"/>
        <item x="4"/>
        <item x="5"/>
        <item x="6"/>
        <item x="7"/>
        <item x="8"/>
        <item x="196"/>
        <item x="197"/>
        <item x="198"/>
        <item x="199"/>
        <item x="200"/>
        <item x="9"/>
        <item x="10"/>
        <item x="11"/>
        <item x="12"/>
        <item x="13"/>
        <item x="14"/>
        <item x="15"/>
        <item x="16"/>
        <item x="17"/>
        <item x="18"/>
        <item x="19"/>
        <item x="20"/>
        <item x="21"/>
        <item x="201"/>
        <item x="22"/>
        <item x="23"/>
        <item x="24"/>
        <item x="25"/>
        <item x="26"/>
        <item x="202"/>
        <item x="27"/>
        <item x="28"/>
        <item x="29"/>
        <item x="30"/>
        <item x="31"/>
        <item x="32"/>
        <item x="33"/>
        <item x="203"/>
        <item x="34"/>
        <item x="35"/>
        <item x="36"/>
        <item x="37"/>
        <item x="38"/>
        <item x="39"/>
        <item x="40"/>
        <item x="41"/>
        <item x="42"/>
        <item x="43"/>
        <item x="44"/>
        <item x="45"/>
        <item x="46"/>
        <item x="47"/>
        <item x="48"/>
        <item x="49"/>
        <item x="50"/>
        <item x="51"/>
        <item x="52"/>
        <item x="204"/>
        <item x="53"/>
        <item x="54"/>
        <item x="55"/>
        <item x="56"/>
        <item x="57"/>
        <item x="58"/>
        <item x="59"/>
        <item x="205"/>
        <item x="60"/>
        <item x="61"/>
        <item x="62"/>
        <item x="63"/>
        <item x="64"/>
        <item x="65"/>
        <item x="66"/>
        <item x="67"/>
        <item x="68"/>
        <item x="69"/>
        <item x="70"/>
        <item x="71"/>
        <item x="206"/>
        <item x="72"/>
        <item x="73"/>
        <item x="74"/>
        <item x="75"/>
        <item x="76"/>
        <item x="77"/>
        <item x="78"/>
        <item x="79"/>
        <item x="80"/>
        <item x="81"/>
        <item x="82"/>
        <item x="83"/>
        <item x="84"/>
        <item x="207"/>
        <item x="85"/>
        <item x="86"/>
        <item x="87"/>
        <item x="88"/>
        <item x="89"/>
        <item x="90"/>
        <item x="91"/>
        <item x="92"/>
        <item x="208"/>
        <item x="223"/>
        <item x="93"/>
        <item x="94"/>
        <item x="95"/>
        <item x="96"/>
        <item x="97"/>
        <item x="98"/>
        <item x="209"/>
        <item x="99"/>
        <item x="210"/>
        <item x="100"/>
        <item x="101"/>
        <item x="211"/>
        <item x="102"/>
        <item x="103"/>
        <item x="104"/>
        <item x="105"/>
        <item x="106"/>
        <item x="107"/>
        <item x="108"/>
        <item x="212"/>
        <item x="109"/>
        <item x="110"/>
        <item x="213"/>
        <item x="111"/>
        <item x="112"/>
        <item x="214"/>
        <item x="113"/>
        <item x="114"/>
        <item x="215"/>
        <item x="115"/>
        <item x="116"/>
        <item x="117"/>
        <item x="118"/>
        <item x="119"/>
        <item x="216"/>
        <item x="217"/>
        <item x="120"/>
        <item x="121"/>
        <item x="122"/>
        <item x="123"/>
        <item x="124"/>
        <item x="125"/>
        <item x="218"/>
        <item x="126"/>
        <item x="127"/>
        <item x="219"/>
        <item x="128"/>
        <item x="129"/>
        <item x="130"/>
        <item x="131"/>
        <item x="132"/>
        <item x="133"/>
        <item x="134"/>
        <item x="135"/>
        <item x="136"/>
        <item x="137"/>
        <item x="138"/>
        <item x="139"/>
        <item x="140"/>
        <item x="141"/>
        <item x="142"/>
        <item x="143"/>
        <item x="144"/>
        <item x="220"/>
        <item x="221"/>
        <item x="145"/>
        <item x="146"/>
        <item x="147"/>
        <item x="148"/>
        <item x="149"/>
        <item x="150"/>
        <item x="151"/>
        <item x="152"/>
        <item x="153"/>
        <item x="154"/>
        <item x="155"/>
        <item x="156"/>
        <item x="157"/>
        <item x="158"/>
        <item x="159"/>
        <item x="160"/>
        <item x="222"/>
        <item x="161"/>
        <item x="162"/>
        <item x="163"/>
        <item x="164"/>
        <item x="165"/>
        <item x="166"/>
        <item x="167"/>
        <item x="168"/>
        <item x="169"/>
        <item x="170"/>
        <item x="171"/>
        <item x="172"/>
        <item x="173"/>
        <item x="174"/>
        <item x="175"/>
        <item x="176"/>
        <item x="195"/>
        <item x="177"/>
        <item x="178"/>
        <item x="179"/>
        <item x="180"/>
        <item x="181"/>
        <item x="182"/>
        <item x="183"/>
        <item x="184"/>
        <item x="185"/>
        <item x="186"/>
        <item x="187"/>
        <item x="188"/>
        <item x="189"/>
        <item x="190"/>
        <item x="191"/>
        <item x="192"/>
        <item x="193"/>
        <item x="194"/>
        <item x="249"/>
        <item x="250"/>
        <item x="251"/>
        <item x="252"/>
        <item x="253"/>
        <item x="254"/>
        <item x="255"/>
        <item x="256"/>
        <item x="257"/>
        <item x="258"/>
        <item x="259"/>
        <item x="260"/>
        <item x="261"/>
        <item x="262"/>
        <item x="263"/>
        <item x="264"/>
        <item x="265"/>
        <item x="266"/>
        <item x="267"/>
        <item x="268"/>
        <item x="269"/>
        <item x="270"/>
        <item x="271"/>
        <item x="272"/>
        <item x="273"/>
        <item x="274"/>
        <item x="275"/>
        <item t="default"/>
      </items>
    </pivotField>
    <pivotField axis="axisPage" numFmtId="167" showAll="0">
      <items count="3">
        <item x="0"/>
        <item x="1"/>
        <item t="default"/>
      </items>
    </pivotField>
    <pivotField axis="axisPage" showAll="0">
      <items count="3">
        <item x="1"/>
        <item x="0"/>
        <item t="default"/>
      </items>
    </pivotField>
  </pivotFields>
  <rowFields count="2">
    <field x="1"/>
    <field x="2"/>
  </rowFields>
  <rowItems count="9">
    <i>
      <x v="1"/>
    </i>
    <i r="1">
      <x v="71"/>
    </i>
    <i r="1">
      <x v="217"/>
    </i>
    <i r="1">
      <x v="230"/>
    </i>
    <i>
      <x v="2"/>
    </i>
    <i r="1">
      <x v="71"/>
    </i>
    <i r="1">
      <x v="217"/>
    </i>
    <i r="1">
      <x v="230"/>
    </i>
    <i t="grand">
      <x/>
    </i>
  </rowItems>
  <colItems count="1">
    <i/>
  </colItems>
  <pageFields count="3">
    <pageField fld="4" item="0" hier="-1"/>
    <pageField fld="0" item="0" hier="-1"/>
    <pageField fld="3"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樞紐分析表1" cacheId="1" applyNumberFormats="0" applyBorderFormats="0" applyFontFormats="0" applyPatternFormats="0" applyAlignmentFormats="0" applyWidthHeightFormats="1" dataCaption="值" updatedVersion="6" minRefreshableVersion="3" showDrill="0" useAutoFormatting="1" rowGrandTotals="0" itemPrintTitles="1" createdVersion="7" indent="0" compact="0" compactData="0" gridDropZones="1" multipleFieldFilters="0">
  <location ref="B5:J150" firstHeaderRow="2" firstDataRow="2" firstDataCol="8" rowPageCount="1" colPageCount="1"/>
  <pivotFields count="19">
    <pivotField axis="axisPage" compact="0" outline="0" multipleItemSelectionAllowed="1" showAll="0" defaultSubtotal="0">
      <items count="6">
        <item m="1" x="4"/>
        <item m="1" x="3"/>
        <item m="1" x="1"/>
        <item m="1" x="2"/>
        <item m="1" x="5"/>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5"/>
        <item m="1" x="4"/>
        <item m="1" x="2"/>
        <item m="1" x="3"/>
        <item m="1" x="1"/>
        <item m="1" x="6"/>
        <item x="0"/>
      </items>
      <extLst>
        <ext xmlns:x14="http://schemas.microsoft.com/office/spreadsheetml/2009/9/main" uri="{2946ED86-A175-432a-8AC1-64E0C546D7DE}">
          <x14:pivotField fillDownLabels="1"/>
        </ext>
      </extLst>
    </pivotField>
    <pivotField axis="axisRow" compact="0" outline="0" showAll="0" defaultSubtotal="0">
      <items count="134">
        <item x="24"/>
        <item x="22"/>
        <item x="8"/>
        <item m="1" x="77"/>
        <item m="1" x="76"/>
        <item m="1" x="132"/>
        <item m="1" x="83"/>
        <item m="1" x="94"/>
        <item m="1" x="114"/>
        <item m="1" x="109"/>
        <item m="1" x="103"/>
        <item m="1" x="121"/>
        <item m="1" x="96"/>
        <item m="1" x="122"/>
        <item m="1" x="88"/>
        <item m="1" x="106"/>
        <item m="1" x="91"/>
        <item m="1" x="125"/>
        <item m="1" x="75"/>
        <item m="1" x="102"/>
        <item m="1" x="92"/>
        <item m="1" x="126"/>
        <item m="1" x="89"/>
        <item m="1" x="85"/>
        <item m="1" x="127"/>
        <item m="1" x="107"/>
        <item m="1" x="82"/>
        <item m="1" x="93"/>
        <item m="1" x="120"/>
        <item x="9"/>
        <item x="17"/>
        <item m="1" x="105"/>
        <item m="1" x="124"/>
        <item m="1" x="99"/>
        <item m="1" x="84"/>
        <item m="1" x="110"/>
        <item m="1" x="128"/>
        <item m="1" x="79"/>
        <item m="1" x="86"/>
        <item m="1" x="100"/>
        <item m="1" x="87"/>
        <item m="1" x="95"/>
        <item m="1" x="123"/>
        <item m="1" x="133"/>
        <item m="1" x="111"/>
        <item m="1" x="90"/>
        <item m="1" x="97"/>
        <item m="1" x="112"/>
        <item m="1" x="104"/>
        <item m="1" x="119"/>
        <item m="1" x="131"/>
        <item m="1" x="98"/>
        <item m="1" x="101"/>
        <item m="1" x="129"/>
        <item m="1" x="130"/>
        <item m="1" x="81"/>
        <item m="1" x="80"/>
        <item m="1" x="116"/>
        <item m="1" x="108"/>
        <item m="1" x="74"/>
        <item m="1" x="118"/>
        <item x="1"/>
        <item x="2"/>
        <item x="3"/>
        <item x="4"/>
        <item x="5"/>
        <item x="6"/>
        <item x="7"/>
        <item x="10"/>
        <item x="11"/>
        <item x="12"/>
        <item x="13"/>
        <item x="15"/>
        <item x="16"/>
        <item x="19"/>
        <item x="23"/>
        <item x="25"/>
        <item x="26"/>
        <item x="27"/>
        <item x="28"/>
        <item x="29"/>
        <item x="30"/>
        <item x="31"/>
        <item x="32"/>
        <item m="1" x="113"/>
        <item x="34"/>
        <item x="35"/>
        <item x="36"/>
        <item x="37"/>
        <item x="38"/>
        <item x="39"/>
        <item x="40"/>
        <item x="41"/>
        <item x="42"/>
        <item x="43"/>
        <item x="44"/>
        <item x="45"/>
        <item x="46"/>
        <item x="47"/>
        <item x="48"/>
        <item x="49"/>
        <item x="50"/>
        <item m="1" x="115"/>
        <item x="52"/>
        <item x="53"/>
        <item m="1" x="78"/>
        <item x="73"/>
        <item x="56"/>
        <item x="57"/>
        <item x="58"/>
        <item x="59"/>
        <item m="1" x="117"/>
        <item x="61"/>
        <item x="62"/>
        <item x="63"/>
        <item x="64"/>
        <item x="65"/>
        <item x="66"/>
        <item x="67"/>
        <item x="68"/>
        <item x="69"/>
        <item x="70"/>
        <item x="71"/>
        <item x="72"/>
        <item x="33"/>
        <item x="51"/>
        <item x="54"/>
        <item x="60"/>
        <item x="0"/>
        <item x="14"/>
        <item x="18"/>
        <item x="20"/>
        <item x="21"/>
        <item x="55"/>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3">
        <item m="1" x="22"/>
        <item x="0"/>
        <item x="1"/>
        <item x="2"/>
        <item x="3"/>
        <item x="4"/>
        <item x="5"/>
        <item x="6"/>
        <item x="7"/>
        <item x="8"/>
        <item x="9"/>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outline="0" showAll="0" defaultSubtotal="0">
      <items count="3">
        <item m="1" x="2"/>
        <item x="1"/>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items count="3">
        <item x="0"/>
        <item m="1" x="1"/>
        <item t="default"/>
      </items>
      <extLst>
        <ext xmlns:x14="http://schemas.microsoft.com/office/spreadsheetml/2009/9/main" uri="{2946ED86-A175-432a-8AC1-64E0C546D7DE}">
          <x14:pivotField fillDownLabels="1"/>
        </ext>
      </extLst>
    </pivotField>
    <pivotField axis="axisRow" compact="0" outline="0" showAll="0" defaultSubtotal="0">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extLst>
        <ext xmlns:x14="http://schemas.microsoft.com/office/spreadsheetml/2009/9/main" uri="{2946ED86-A175-432a-8AC1-64E0C546D7DE}">
          <x14:pivotField fillDownLabels="1"/>
        </ext>
      </extLst>
    </pivotField>
  </pivotFields>
  <rowFields count="8">
    <field x="18"/>
    <field x="11"/>
    <field x="12"/>
    <field x="13"/>
    <field x="14"/>
    <field x="15"/>
    <field x="16"/>
    <field x="17"/>
  </rowFields>
  <rowItems count="144">
    <i>
      <x/>
      <x v="6"/>
      <x v="128"/>
      <x/>
      <x v="1"/>
      <x v="2"/>
      <x/>
      <x/>
    </i>
    <i>
      <x v="1"/>
      <x v="6"/>
      <x v="61"/>
      <x/>
      <x v="2"/>
      <x v="1"/>
      <x/>
      <x/>
    </i>
    <i>
      <x v="2"/>
      <x v="6"/>
      <x v="62"/>
      <x/>
      <x v="2"/>
      <x v="1"/>
      <x/>
      <x/>
    </i>
    <i>
      <x v="3"/>
      <x v="6"/>
      <x v="63"/>
      <x/>
      <x v="3"/>
      <x v="1"/>
      <x/>
      <x/>
    </i>
    <i>
      <x v="4"/>
      <x v="6"/>
      <x v="64"/>
      <x/>
      <x v="3"/>
      <x v="1"/>
      <x/>
      <x/>
    </i>
    <i>
      <x v="5"/>
      <x v="6"/>
      <x v="65"/>
      <x/>
      <x v="4"/>
      <x v="1"/>
      <x/>
      <x/>
    </i>
    <i>
      <x v="6"/>
      <x v="6"/>
      <x v="66"/>
      <x/>
      <x v="2"/>
      <x v="1"/>
      <x/>
      <x/>
    </i>
    <i>
      <x v="7"/>
      <x v="6"/>
      <x v="67"/>
      <x/>
      <x v="5"/>
      <x v="1"/>
      <x/>
      <x/>
    </i>
    <i>
      <x v="8"/>
      <x v="6"/>
      <x v="2"/>
      <x/>
      <x v="5"/>
      <x v="1"/>
      <x/>
      <x/>
    </i>
    <i>
      <x v="9"/>
      <x v="6"/>
      <x v="29"/>
      <x/>
      <x v="5"/>
      <x v="1"/>
      <x/>
      <x/>
    </i>
    <i>
      <x v="10"/>
      <x v="6"/>
      <x v="68"/>
      <x/>
      <x v="5"/>
      <x v="1"/>
      <x/>
      <x/>
    </i>
    <i>
      <x v="11"/>
      <x v="6"/>
      <x v="69"/>
      <x/>
      <x v="2"/>
      <x v="1"/>
      <x/>
      <x/>
    </i>
    <i>
      <x v="12"/>
      <x v="6"/>
      <x v="70"/>
      <x/>
      <x v="6"/>
      <x v="1"/>
      <x/>
      <x/>
    </i>
    <i>
      <x v="13"/>
      <x v="6"/>
      <x v="71"/>
      <x/>
      <x v="6"/>
      <x v="1"/>
      <x/>
      <x/>
    </i>
    <i r="2">
      <x v="129"/>
      <x/>
      <x v="6"/>
      <x v="1"/>
      <x/>
      <x/>
    </i>
    <i>
      <x v="14"/>
      <x v="6"/>
      <x v="72"/>
      <x/>
      <x v="6"/>
      <x v="1"/>
      <x/>
      <x/>
    </i>
    <i>
      <x v="15"/>
      <x v="6"/>
      <x v="73"/>
      <x/>
      <x v="6"/>
      <x v="1"/>
      <x/>
      <x/>
    </i>
    <i>
      <x v="16"/>
      <x v="6"/>
      <x v="30"/>
      <x/>
      <x v="6"/>
      <x v="1"/>
      <x/>
      <x/>
    </i>
    <i>
      <x v="17"/>
      <x v="6"/>
      <x v="74"/>
      <x/>
      <x v="6"/>
      <x v="1"/>
      <x/>
      <x/>
    </i>
    <i r="2">
      <x v="130"/>
      <x/>
      <x v="6"/>
      <x v="1"/>
      <x/>
      <x/>
    </i>
    <i>
      <x v="18"/>
      <x v="6"/>
      <x v="1"/>
      <x/>
      <x v="6"/>
      <x v="1"/>
      <x/>
      <x/>
    </i>
    <i r="2">
      <x v="131"/>
      <x/>
      <x v="6"/>
      <x v="1"/>
      <x/>
      <x/>
    </i>
    <i r="2">
      <x v="132"/>
      <x/>
      <x v="6"/>
      <x v="1"/>
      <x/>
      <x/>
    </i>
    <i>
      <x v="19"/>
      <x v="6"/>
      <x v="75"/>
      <x/>
      <x v="6"/>
      <x v="1"/>
      <x/>
      <x/>
    </i>
    <i>
      <x v="20"/>
      <x v="6"/>
      <x/>
      <x/>
      <x v="6"/>
      <x v="1"/>
      <x/>
      <x/>
    </i>
    <i>
      <x v="21"/>
      <x v="6"/>
      <x v="76"/>
      <x/>
      <x v="2"/>
      <x v="1"/>
      <x/>
      <x/>
    </i>
    <i>
      <x v="22"/>
      <x v="6"/>
      <x v="77"/>
      <x/>
      <x v="7"/>
      <x v="1"/>
      <x/>
      <x/>
    </i>
    <i>
      <x v="23"/>
      <x v="6"/>
      <x v="78"/>
      <x/>
      <x v="8"/>
      <x v="1"/>
      <x/>
      <x/>
    </i>
    <i>
      <x v="24"/>
      <x v="6"/>
      <x v="79"/>
      <x/>
      <x v="9"/>
      <x v="1"/>
      <x/>
      <x/>
    </i>
    <i>
      <x v="25"/>
      <x v="6"/>
      <x v="80"/>
      <x/>
      <x v="10"/>
      <x v="1"/>
      <x/>
      <x/>
    </i>
    <i>
      <x v="26"/>
      <x v="6"/>
      <x v="81"/>
      <x/>
      <x v="10"/>
      <x v="1"/>
      <x/>
      <x/>
    </i>
    <i>
      <x v="27"/>
      <x v="6"/>
      <x v="82"/>
      <x/>
      <x v="9"/>
      <x v="1"/>
      <x/>
      <x/>
    </i>
    <i>
      <x v="28"/>
      <x v="6"/>
      <x v="83"/>
      <x/>
      <x v="11"/>
      <x v="1"/>
      <x/>
      <x/>
    </i>
    <i>
      <x v="29"/>
      <x v="6"/>
      <x v="124"/>
      <x/>
      <x v="11"/>
      <x v="1"/>
      <x/>
      <x/>
    </i>
    <i>
      <x v="30"/>
      <x v="6"/>
      <x v="85"/>
      <x/>
      <x v="8"/>
      <x v="1"/>
      <x/>
      <x/>
    </i>
    <i>
      <x v="31"/>
      <x v="6"/>
      <x v="86"/>
      <x/>
      <x v="12"/>
      <x v="1"/>
      <x/>
      <x/>
    </i>
    <i>
      <x v="32"/>
      <x v="6"/>
      <x v="87"/>
      <x/>
      <x v="13"/>
      <x v="1"/>
      <x/>
      <x/>
    </i>
    <i>
      <x v="33"/>
      <x v="6"/>
      <x v="88"/>
      <x/>
      <x v="13"/>
      <x v="1"/>
      <x/>
      <x/>
    </i>
    <i>
      <x v="34"/>
      <x v="6"/>
      <x v="89"/>
      <x/>
      <x v="12"/>
      <x v="1"/>
      <x/>
      <x/>
    </i>
    <i>
      <x v="35"/>
      <x v="6"/>
      <x v="90"/>
      <x/>
      <x v="12"/>
      <x v="1"/>
      <x/>
      <x/>
    </i>
    <i>
      <x v="36"/>
      <x v="6"/>
      <x v="91"/>
      <x/>
      <x v="14"/>
      <x v="1"/>
      <x/>
      <x/>
    </i>
    <i>
      <x v="37"/>
      <x v="6"/>
      <x v="92"/>
      <x/>
      <x v="14"/>
      <x v="1"/>
      <x/>
      <x/>
    </i>
    <i>
      <x v="38"/>
      <x v="6"/>
      <x v="93"/>
      <x/>
      <x v="12"/>
      <x v="1"/>
      <x/>
      <x/>
    </i>
    <i>
      <x v="39"/>
      <x v="6"/>
      <x v="94"/>
      <x/>
      <x v="8"/>
      <x v="1"/>
      <x/>
      <x/>
    </i>
    <i>
      <x v="40"/>
      <x v="6"/>
      <x v="95"/>
      <x/>
      <x v="15"/>
      <x v="1"/>
      <x/>
      <x/>
    </i>
    <i>
      <x v="41"/>
      <x v="6"/>
      <x v="96"/>
      <x/>
      <x v="16"/>
      <x v="1"/>
      <x/>
      <x/>
    </i>
    <i>
      <x v="42"/>
      <x v="6"/>
      <x v="97"/>
      <x/>
      <x v="16"/>
      <x v="1"/>
      <x/>
      <x/>
    </i>
    <i>
      <x v="43"/>
      <x v="6"/>
      <x v="98"/>
      <x/>
      <x v="16"/>
      <x v="1"/>
      <x/>
      <x/>
    </i>
    <i>
      <x v="44"/>
      <x v="6"/>
      <x v="99"/>
      <x/>
      <x v="16"/>
      <x v="1"/>
      <x/>
      <x/>
    </i>
    <i>
      <x v="45"/>
      <x v="6"/>
      <x v="100"/>
      <x/>
      <x v="15"/>
      <x v="1"/>
      <x/>
      <x/>
    </i>
    <i>
      <x v="46"/>
      <x v="6"/>
      <x v="101"/>
      <x/>
      <x v="17"/>
      <x v="1"/>
      <x/>
      <x/>
    </i>
    <i>
      <x v="47"/>
      <x v="6"/>
      <x v="125"/>
      <x/>
      <x v="17"/>
      <x v="1"/>
      <x/>
      <x/>
    </i>
    <i>
      <x v="48"/>
      <x v="6"/>
      <x v="103"/>
      <x/>
      <x v="15"/>
      <x v="1"/>
      <x/>
      <x/>
    </i>
    <i>
      <x v="49"/>
      <x v="6"/>
      <x v="104"/>
      <x/>
      <x v="18"/>
      <x v="1"/>
      <x/>
      <x/>
    </i>
    <i>
      <x v="50"/>
      <x v="6"/>
      <x v="126"/>
      <x/>
      <x v="18"/>
      <x v="1"/>
      <x/>
      <x/>
    </i>
    <i>
      <x v="51"/>
      <x v="6"/>
      <x v="133"/>
      <x/>
      <x v="15"/>
      <x v="1"/>
      <x/>
      <x/>
    </i>
    <i>
      <x v="52"/>
      <x v="6"/>
      <x v="107"/>
      <x/>
      <x v="19"/>
      <x v="1"/>
      <x/>
      <x/>
    </i>
    <i>
      <x v="53"/>
      <x v="6"/>
      <x v="108"/>
      <x/>
      <x v="19"/>
      <x v="1"/>
      <x/>
      <x/>
    </i>
    <i>
      <x v="54"/>
      <x v="6"/>
      <x v="109"/>
      <x/>
      <x v="19"/>
      <x v="1"/>
      <x/>
      <x/>
    </i>
    <i>
      <x v="55"/>
      <x v="6"/>
      <x v="110"/>
      <x/>
      <x v="15"/>
      <x v="1"/>
      <x/>
      <x/>
    </i>
    <i>
      <x v="56"/>
      <x v="6"/>
      <x v="127"/>
      <x/>
      <x v="20"/>
      <x v="1"/>
      <x/>
      <x/>
    </i>
    <i>
      <x v="57"/>
      <x v="6"/>
      <x v="112"/>
      <x/>
      <x v="20"/>
      <x v="1"/>
      <x/>
      <x/>
    </i>
    <i>
      <x v="58"/>
      <x v="6"/>
      <x v="113"/>
      <x/>
      <x v="20"/>
      <x v="1"/>
      <x/>
      <x/>
    </i>
    <i>
      <x v="59"/>
      <x v="6"/>
      <x v="114"/>
      <x/>
      <x v="20"/>
      <x v="1"/>
      <x/>
      <x/>
    </i>
    <i>
      <x v="60"/>
      <x v="6"/>
      <x v="115"/>
      <x/>
      <x v="20"/>
      <x v="1"/>
      <x/>
      <x/>
    </i>
    <i>
      <x v="61"/>
      <x v="6"/>
      <x v="116"/>
      <x/>
      <x v="20"/>
      <x v="1"/>
      <x/>
      <x/>
    </i>
    <i>
      <x v="62"/>
      <x v="6"/>
      <x v="117"/>
      <x/>
      <x v="8"/>
      <x v="1"/>
      <x/>
      <x/>
    </i>
    <i>
      <x v="63"/>
      <x v="6"/>
      <x v="118"/>
      <x/>
      <x v="21"/>
      <x v="1"/>
      <x/>
      <x/>
    </i>
    <i>
      <x v="64"/>
      <x v="6"/>
      <x v="119"/>
      <x/>
      <x v="21"/>
      <x v="1"/>
      <x/>
      <x/>
    </i>
    <i>
      <x v="65"/>
      <x v="6"/>
      <x v="120"/>
      <x/>
      <x v="21"/>
      <x v="1"/>
      <x/>
      <x/>
    </i>
    <i>
      <x v="66"/>
      <x v="6"/>
      <x v="120"/>
      <x/>
      <x v="21"/>
      <x v="1"/>
      <x/>
      <x/>
    </i>
    <i>
      <x v="67"/>
      <x v="6"/>
      <x v="121"/>
      <x/>
      <x v="7"/>
      <x v="1"/>
      <x/>
      <x/>
    </i>
    <i>
      <x v="68"/>
      <x v="6"/>
      <x v="122"/>
      <x/>
      <x v="7"/>
      <x v="1"/>
      <x/>
      <x/>
    </i>
    <i>
      <x v="69"/>
      <x v="6"/>
      <x v="123"/>
      <x/>
      <x v="22"/>
      <x v="1"/>
      <x/>
      <x/>
    </i>
    <i>
      <x v="70"/>
      <x v="6"/>
      <x v="128"/>
      <x/>
      <x v="1"/>
      <x v="2"/>
      <x/>
      <x/>
    </i>
    <i>
      <x v="71"/>
      <x v="6"/>
      <x v="61"/>
      <x/>
      <x v="2"/>
      <x v="1"/>
      <x/>
      <x/>
    </i>
    <i>
      <x v="72"/>
      <x v="6"/>
      <x v="62"/>
      <x/>
      <x v="2"/>
      <x v="1"/>
      <x/>
      <x/>
    </i>
    <i>
      <x v="73"/>
      <x v="6"/>
      <x v="63"/>
      <x/>
      <x v="3"/>
      <x v="1"/>
      <x/>
      <x/>
    </i>
    <i>
      <x v="74"/>
      <x v="6"/>
      <x v="64"/>
      <x/>
      <x v="3"/>
      <x v="1"/>
      <x/>
      <x/>
    </i>
    <i>
      <x v="75"/>
      <x v="6"/>
      <x v="65"/>
      <x/>
      <x v="4"/>
      <x v="1"/>
      <x/>
      <x/>
    </i>
    <i>
      <x v="76"/>
      <x v="6"/>
      <x v="66"/>
      <x/>
      <x v="2"/>
      <x v="1"/>
      <x/>
      <x/>
    </i>
    <i>
      <x v="77"/>
      <x v="6"/>
      <x v="67"/>
      <x/>
      <x v="5"/>
      <x v="1"/>
      <x/>
      <x/>
    </i>
    <i>
      <x v="78"/>
      <x v="6"/>
      <x v="2"/>
      <x/>
      <x v="5"/>
      <x v="1"/>
      <x/>
      <x/>
    </i>
    <i>
      <x v="79"/>
      <x v="6"/>
      <x v="29"/>
      <x/>
      <x v="5"/>
      <x v="1"/>
      <x/>
      <x/>
    </i>
    <i>
      <x v="80"/>
      <x v="6"/>
      <x v="68"/>
      <x/>
      <x v="5"/>
      <x v="1"/>
      <x/>
      <x/>
    </i>
    <i>
      <x v="81"/>
      <x v="6"/>
      <x v="69"/>
      <x/>
      <x v="2"/>
      <x v="1"/>
      <x/>
      <x/>
    </i>
    <i>
      <x v="82"/>
      <x v="6"/>
      <x v="70"/>
      <x/>
      <x v="6"/>
      <x v="1"/>
      <x/>
      <x/>
    </i>
    <i>
      <x v="83"/>
      <x v="6"/>
      <x v="71"/>
      <x/>
      <x v="6"/>
      <x v="1"/>
      <x/>
      <x/>
    </i>
    <i>
      <x v="84"/>
      <x v="6"/>
      <x v="72"/>
      <x/>
      <x v="6"/>
      <x v="1"/>
      <x/>
      <x/>
    </i>
    <i>
      <x v="85"/>
      <x v="6"/>
      <x v="73"/>
      <x/>
      <x v="6"/>
      <x v="1"/>
      <x/>
      <x/>
    </i>
    <i>
      <x v="86"/>
      <x v="6"/>
      <x v="30"/>
      <x/>
      <x v="6"/>
      <x v="1"/>
      <x/>
      <x/>
    </i>
    <i>
      <x v="87"/>
      <x v="6"/>
      <x v="74"/>
      <x/>
      <x v="6"/>
      <x v="1"/>
      <x/>
      <x/>
    </i>
    <i>
      <x v="88"/>
      <x v="6"/>
      <x v="1"/>
      <x/>
      <x v="6"/>
      <x v="1"/>
      <x/>
      <x/>
    </i>
    <i>
      <x v="89"/>
      <x v="6"/>
      <x v="75"/>
      <x/>
      <x v="6"/>
      <x v="1"/>
      <x/>
      <x/>
    </i>
    <i>
      <x v="90"/>
      <x v="6"/>
      <x/>
      <x/>
      <x v="6"/>
      <x v="1"/>
      <x/>
      <x/>
    </i>
    <i>
      <x v="91"/>
      <x v="6"/>
      <x v="76"/>
      <x/>
      <x v="2"/>
      <x v="1"/>
      <x/>
      <x/>
    </i>
    <i>
      <x v="92"/>
      <x v="6"/>
      <x v="77"/>
      <x/>
      <x v="7"/>
      <x v="1"/>
      <x/>
      <x/>
    </i>
    <i>
      <x v="93"/>
      <x v="6"/>
      <x v="78"/>
      <x/>
      <x v="8"/>
      <x v="1"/>
      <x/>
      <x/>
    </i>
    <i>
      <x v="94"/>
      <x v="6"/>
      <x v="79"/>
      <x/>
      <x v="9"/>
      <x v="1"/>
      <x/>
      <x/>
    </i>
    <i>
      <x v="95"/>
      <x v="6"/>
      <x v="80"/>
      <x/>
      <x v="10"/>
      <x v="1"/>
      <x/>
      <x/>
    </i>
    <i>
      <x v="96"/>
      <x v="6"/>
      <x v="81"/>
      <x/>
      <x v="10"/>
      <x v="1"/>
      <x/>
      <x/>
    </i>
    <i>
      <x v="97"/>
      <x v="6"/>
      <x v="82"/>
      <x/>
      <x v="9"/>
      <x v="1"/>
      <x/>
      <x/>
    </i>
    <i>
      <x v="98"/>
      <x v="6"/>
      <x v="83"/>
      <x/>
      <x v="11"/>
      <x v="1"/>
      <x/>
      <x/>
    </i>
    <i>
      <x v="99"/>
      <x v="6"/>
      <x v="124"/>
      <x/>
      <x v="11"/>
      <x v="1"/>
      <x/>
      <x/>
    </i>
    <i>
      <x v="100"/>
      <x v="6"/>
      <x v="85"/>
      <x/>
      <x v="8"/>
      <x v="1"/>
      <x/>
      <x/>
    </i>
    <i>
      <x v="101"/>
      <x v="6"/>
      <x v="86"/>
      <x/>
      <x v="12"/>
      <x v="1"/>
      <x/>
      <x/>
    </i>
    <i>
      <x v="102"/>
      <x v="6"/>
      <x v="87"/>
      <x/>
      <x v="13"/>
      <x v="1"/>
      <x/>
      <x/>
    </i>
    <i>
      <x v="103"/>
      <x v="6"/>
      <x v="88"/>
      <x/>
      <x v="13"/>
      <x v="1"/>
      <x/>
      <x/>
    </i>
    <i>
      <x v="104"/>
      <x v="6"/>
      <x v="89"/>
      <x/>
      <x v="12"/>
      <x v="1"/>
      <x/>
      <x/>
    </i>
    <i>
      <x v="105"/>
      <x v="6"/>
      <x v="90"/>
      <x/>
      <x v="12"/>
      <x v="1"/>
      <x/>
      <x/>
    </i>
    <i>
      <x v="106"/>
      <x v="6"/>
      <x v="91"/>
      <x/>
      <x v="14"/>
      <x v="1"/>
      <x/>
      <x/>
    </i>
    <i>
      <x v="107"/>
      <x v="6"/>
      <x v="92"/>
      <x/>
      <x v="14"/>
      <x v="1"/>
      <x/>
      <x/>
    </i>
    <i>
      <x v="108"/>
      <x v="6"/>
      <x v="93"/>
      <x/>
      <x v="12"/>
      <x v="1"/>
      <x/>
      <x/>
    </i>
    <i>
      <x v="109"/>
      <x v="6"/>
      <x v="94"/>
      <x/>
      <x v="8"/>
      <x v="1"/>
      <x/>
      <x/>
    </i>
    <i>
      <x v="110"/>
      <x v="6"/>
      <x v="95"/>
      <x/>
      <x v="15"/>
      <x v="1"/>
      <x/>
      <x/>
    </i>
    <i>
      <x v="111"/>
      <x v="6"/>
      <x v="96"/>
      <x/>
      <x v="16"/>
      <x v="1"/>
      <x/>
      <x/>
    </i>
    <i>
      <x v="112"/>
      <x v="6"/>
      <x v="97"/>
      <x/>
      <x v="16"/>
      <x v="1"/>
      <x/>
      <x/>
    </i>
    <i>
      <x v="113"/>
      <x v="6"/>
      <x v="98"/>
      <x/>
      <x v="16"/>
      <x v="1"/>
      <x/>
      <x/>
    </i>
    <i>
      <x v="114"/>
      <x v="6"/>
      <x v="99"/>
      <x/>
      <x v="16"/>
      <x v="1"/>
      <x/>
      <x/>
    </i>
    <i>
      <x v="115"/>
      <x v="6"/>
      <x v="100"/>
      <x/>
      <x v="15"/>
      <x v="1"/>
      <x/>
      <x/>
    </i>
    <i>
      <x v="116"/>
      <x v="6"/>
      <x v="101"/>
      <x/>
      <x v="17"/>
      <x v="1"/>
      <x/>
      <x/>
    </i>
    <i>
      <x v="117"/>
      <x v="6"/>
      <x v="125"/>
      <x/>
      <x v="17"/>
      <x v="1"/>
      <x/>
      <x/>
    </i>
    <i>
      <x v="118"/>
      <x v="6"/>
      <x v="103"/>
      <x/>
      <x v="15"/>
      <x v="1"/>
      <x/>
      <x/>
    </i>
    <i>
      <x v="119"/>
      <x v="6"/>
      <x v="104"/>
      <x/>
      <x v="18"/>
      <x v="1"/>
      <x/>
      <x/>
    </i>
    <i>
      <x v="120"/>
      <x v="6"/>
      <x v="126"/>
      <x/>
      <x v="18"/>
      <x v="1"/>
      <x/>
      <x/>
    </i>
    <i>
      <x v="121"/>
      <x v="6"/>
      <x v="106"/>
      <x/>
      <x v="15"/>
      <x v="1"/>
      <x/>
      <x/>
    </i>
    <i>
      <x v="122"/>
      <x v="6"/>
      <x v="107"/>
      <x/>
      <x v="19"/>
      <x v="1"/>
      <x/>
      <x/>
    </i>
    <i>
      <x v="123"/>
      <x v="6"/>
      <x v="108"/>
      <x/>
      <x v="19"/>
      <x v="1"/>
      <x/>
      <x/>
    </i>
    <i>
      <x v="124"/>
      <x v="6"/>
      <x v="109"/>
      <x/>
      <x v="19"/>
      <x v="1"/>
      <x/>
      <x/>
    </i>
    <i>
      <x v="125"/>
      <x v="6"/>
      <x v="110"/>
      <x/>
      <x v="15"/>
      <x v="1"/>
      <x/>
      <x/>
    </i>
    <i>
      <x v="126"/>
      <x v="6"/>
      <x v="127"/>
      <x/>
      <x v="20"/>
      <x v="1"/>
      <x/>
      <x/>
    </i>
    <i>
      <x v="127"/>
      <x v="6"/>
      <x v="112"/>
      <x/>
      <x v="20"/>
      <x v="1"/>
      <x/>
      <x/>
    </i>
    <i>
      <x v="128"/>
      <x v="6"/>
      <x v="113"/>
      <x/>
      <x v="20"/>
      <x v="1"/>
      <x/>
      <x/>
    </i>
    <i>
      <x v="129"/>
      <x v="6"/>
      <x v="114"/>
      <x/>
      <x v="20"/>
      <x v="1"/>
      <x/>
      <x/>
    </i>
    <i>
      <x v="130"/>
      <x v="6"/>
      <x v="115"/>
      <x/>
      <x v="20"/>
      <x v="1"/>
      <x/>
      <x/>
    </i>
    <i>
      <x v="131"/>
      <x v="6"/>
      <x v="116"/>
      <x/>
      <x v="20"/>
      <x v="1"/>
      <x/>
      <x/>
    </i>
    <i>
      <x v="132"/>
      <x v="6"/>
      <x v="117"/>
      <x/>
      <x v="8"/>
      <x v="1"/>
      <x/>
      <x/>
    </i>
    <i>
      <x v="133"/>
      <x v="6"/>
      <x v="118"/>
      <x/>
      <x v="21"/>
      <x v="1"/>
      <x/>
      <x/>
    </i>
    <i>
      <x v="134"/>
      <x v="6"/>
      <x v="119"/>
      <x/>
      <x v="21"/>
      <x v="1"/>
      <x/>
      <x/>
    </i>
    <i>
      <x v="135"/>
      <x v="6"/>
      <x v="120"/>
      <x/>
      <x v="21"/>
      <x v="1"/>
      <x/>
      <x/>
    </i>
    <i>
      <x v="136"/>
      <x v="6"/>
      <x v="120"/>
      <x/>
      <x v="21"/>
      <x v="1"/>
      <x/>
      <x/>
    </i>
    <i>
      <x v="137"/>
      <x v="6"/>
      <x v="121"/>
      <x/>
      <x v="7"/>
      <x v="1"/>
      <x/>
      <x/>
    </i>
    <i>
      <x v="138"/>
      <x v="6"/>
      <x v="122"/>
      <x/>
      <x v="7"/>
      <x v="1"/>
      <x/>
      <x/>
    </i>
    <i>
      <x v="139"/>
      <x v="6"/>
      <x v="123"/>
      <x/>
      <x v="22"/>
      <x v="1"/>
      <x/>
      <x/>
    </i>
  </rowItems>
  <colItems count="1">
    <i/>
  </colItems>
  <pageFields count="1">
    <pageField fld="0" hier="-1"/>
  </pageFields>
  <dataFields count="1">
    <dataField name="計數 -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樞紐分析表8"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8">
  <location ref="BI8:BJ11" firstHeaderRow="1" firstDataRow="1" firstDataCol="1" rowPageCount="4" colPageCount="1"/>
  <pivotFields count="143">
    <pivotField compact="0" outline="0" showAll="0"/>
    <pivotField dataField="1" compact="0" outline="0" showAll="0" defaultSubtotal="0"/>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x="0"/>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axis="axisRow" compact="0" outline="0" showAll="0">
      <items count="6">
        <item x="0"/>
        <item x="1"/>
        <item x="2"/>
        <item x="3"/>
        <item x="4"/>
        <item t="default"/>
      </items>
    </pivotField>
    <pivotField compact="0" outline="0" showAll="0"/>
  </pivotFields>
  <rowFields count="1">
    <field x="141"/>
  </rowFields>
  <rowItems count="3">
    <i>
      <x v="1"/>
    </i>
    <i>
      <x v="2"/>
    </i>
    <i>
      <x v="3"/>
    </i>
  </rowItems>
  <colItems count="1">
    <i/>
  </colItems>
  <pageFields count="4">
    <pageField fld="118" item="0" hier="-1"/>
    <pageField fld="119" item="0" hier="-1"/>
    <pageField fld="123" hier="-1"/>
    <pageField fld="124" hier="-1"/>
  </pageFields>
  <dataFields count="1">
    <dataField name="計數 - 負責領域" fld="1" subtotal="count" baseField="0" baseItem="0"/>
  </dataFields>
  <formats count="21">
    <format dxfId="202">
      <pivotArea type="all" dataOnly="0" outline="0" fieldPosition="0"/>
    </format>
    <format dxfId="201">
      <pivotArea field="2" type="button" dataOnly="0" labelOnly="1" outline="0"/>
    </format>
    <format dxfId="200">
      <pivotArea field="9" type="button" dataOnly="0" labelOnly="1" outline="0"/>
    </format>
    <format dxfId="199">
      <pivotArea field="3" type="button" dataOnly="0" labelOnly="1" outline="0"/>
    </format>
    <format dxfId="198">
      <pivotArea field="4" type="button" dataOnly="0" labelOnly="1" outline="0"/>
    </format>
    <format dxfId="197">
      <pivotArea field="6" type="button" dataOnly="0" labelOnly="1" outline="0"/>
    </format>
    <format dxfId="196">
      <pivotArea field="16" type="button" dataOnly="0" labelOnly="1" outline="0"/>
    </format>
    <format dxfId="195">
      <pivotArea type="all" dataOnly="0" outline="0" fieldPosition="0"/>
    </format>
    <format dxfId="194">
      <pivotArea field="2" type="button" dataOnly="0" labelOnly="1" outline="0"/>
    </format>
    <format dxfId="193">
      <pivotArea field="9" type="button" dataOnly="0" labelOnly="1" outline="0"/>
    </format>
    <format dxfId="192">
      <pivotArea field="3" type="button" dataOnly="0" labelOnly="1" outline="0"/>
    </format>
    <format dxfId="191">
      <pivotArea field="4" type="button" dataOnly="0" labelOnly="1" outline="0"/>
    </format>
    <format dxfId="190">
      <pivotArea field="6" type="button" dataOnly="0" labelOnly="1" outline="0"/>
    </format>
    <format dxfId="189">
      <pivotArea field="16" type="button" dataOnly="0" labelOnly="1" outline="0"/>
    </format>
    <format dxfId="188">
      <pivotArea type="all" dataOnly="0" outline="0" fieldPosition="0"/>
    </format>
    <format dxfId="187">
      <pivotArea field="2" type="button" dataOnly="0" labelOnly="1" outline="0"/>
    </format>
    <format dxfId="186">
      <pivotArea field="9" type="button" dataOnly="0" labelOnly="1" outline="0"/>
    </format>
    <format dxfId="185">
      <pivotArea field="3" type="button" dataOnly="0" labelOnly="1" outline="0"/>
    </format>
    <format dxfId="184">
      <pivotArea field="4" type="button" dataOnly="0" labelOnly="1" outline="0"/>
    </format>
    <format dxfId="183">
      <pivotArea field="6" type="button" dataOnly="0" labelOnly="1" outline="0"/>
    </format>
    <format dxfId="182">
      <pivotArea field="16" type="button" dataOnly="0" labelOnly="1" outline="0"/>
    </format>
  </formats>
  <chartFormats count="1">
    <chartFormat chart="5" format="2" series="1">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樞紐分析表9"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O8:BP10" firstHeaderRow="1" firstDataRow="1" firstDataCol="1" rowPageCount="4" colPageCount="1"/>
  <pivotFields count="143">
    <pivotField compact="0" outline="0" showAll="0"/>
    <pivotField compact="0" outline="0" showAll="0" defaultSubtotal="0"/>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x="0"/>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axis="axisRow" compact="0" outline="0" showAll="0">
      <items count="3">
        <item x="0"/>
        <item x="1"/>
        <item t="default"/>
      </items>
    </pivotField>
  </pivotFields>
  <rowFields count="1">
    <field x="142"/>
  </rowFields>
  <rowItems count="2">
    <i>
      <x/>
    </i>
    <i>
      <x v="1"/>
    </i>
  </rowItems>
  <colItems count="1">
    <i/>
  </colItems>
  <pageFields count="4">
    <pageField fld="118" item="0" hier="-1"/>
    <pageField fld="119" item="0" hier="-1"/>
    <pageField fld="123" hier="-1"/>
    <pageField fld="124" hier="-1"/>
  </pageFields>
  <dataFields count="1">
    <dataField name="計數 - lenTerms" fld="141" subtotal="count" baseField="0" baseItem="0"/>
  </dataFields>
  <formats count="21">
    <format dxfId="223">
      <pivotArea type="all" dataOnly="0" outline="0" fieldPosition="0"/>
    </format>
    <format dxfId="222">
      <pivotArea field="2" type="button" dataOnly="0" labelOnly="1" outline="0"/>
    </format>
    <format dxfId="221">
      <pivotArea field="9" type="button" dataOnly="0" labelOnly="1" outline="0"/>
    </format>
    <format dxfId="220">
      <pivotArea field="3" type="button" dataOnly="0" labelOnly="1" outline="0"/>
    </format>
    <format dxfId="219">
      <pivotArea field="4" type="button" dataOnly="0" labelOnly="1" outline="0"/>
    </format>
    <format dxfId="218">
      <pivotArea field="6" type="button" dataOnly="0" labelOnly="1" outline="0"/>
    </format>
    <format dxfId="217">
      <pivotArea field="16" type="button" dataOnly="0" labelOnly="1" outline="0"/>
    </format>
    <format dxfId="216">
      <pivotArea type="all" dataOnly="0" outline="0" fieldPosition="0"/>
    </format>
    <format dxfId="215">
      <pivotArea field="2" type="button" dataOnly="0" labelOnly="1" outline="0"/>
    </format>
    <format dxfId="214">
      <pivotArea field="9" type="button" dataOnly="0" labelOnly="1" outline="0"/>
    </format>
    <format dxfId="213">
      <pivotArea field="3" type="button" dataOnly="0" labelOnly="1" outline="0"/>
    </format>
    <format dxfId="212">
      <pivotArea field="4" type="button" dataOnly="0" labelOnly="1" outline="0"/>
    </format>
    <format dxfId="211">
      <pivotArea field="6" type="button" dataOnly="0" labelOnly="1" outline="0"/>
    </format>
    <format dxfId="210">
      <pivotArea field="16" type="button" dataOnly="0" labelOnly="1" outline="0"/>
    </format>
    <format dxfId="209">
      <pivotArea type="all" dataOnly="0" outline="0" fieldPosition="0"/>
    </format>
    <format dxfId="208">
      <pivotArea field="2" type="button" dataOnly="0" labelOnly="1" outline="0"/>
    </format>
    <format dxfId="207">
      <pivotArea field="9" type="button" dataOnly="0" labelOnly="1" outline="0"/>
    </format>
    <format dxfId="206">
      <pivotArea field="3" type="button" dataOnly="0" labelOnly="1" outline="0"/>
    </format>
    <format dxfId="205">
      <pivotArea field="4" type="button" dataOnly="0" labelOnly="1" outline="0"/>
    </format>
    <format dxfId="204">
      <pivotArea field="6" type="button" dataOnly="0" labelOnly="1" outline="0"/>
    </format>
    <format dxfId="203">
      <pivotArea field="16" type="button" dataOnly="0" labelOnly="1" outline="0"/>
    </format>
  </formats>
  <chartFormats count="4">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42" count="1" selected="0">
            <x v="0"/>
          </reference>
        </references>
      </pivotArea>
    </chartFormat>
    <chartFormat chart="19" format="2">
      <pivotArea type="data" outline="0" fieldPosition="0">
        <references count="2">
          <reference field="4294967294" count="1" selected="0">
            <x v="0"/>
          </reference>
          <reference field="142" count="1" selected="0">
            <x v="1"/>
          </reference>
        </references>
      </pivotArea>
    </chartFormat>
    <chartFormat chart="19" format="4">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樞紐分析表1"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AE6:AI10" firstHeaderRow="1" firstDataRow="2" firstDataCol="2" rowPageCount="4" colPageCount="1"/>
  <pivotFields count="143">
    <pivotField compact="0" outline="0" showAll="0"/>
    <pivotField axis="axisPage" dataField="1" compact="0" outline="0" multipleItemSelectionAllowed="1" showAll="0" defaultSubtotal="0">
      <items count="11">
        <item m="1" x="2"/>
        <item m="1" x="5"/>
        <item m="1" x="7"/>
        <item m="1" x="1"/>
        <item m="1" x="9"/>
        <item m="1" x="3"/>
        <item m="1" x="4"/>
        <item m="1" x="10"/>
        <item m="1" x="6"/>
        <item m="1" x="8"/>
        <item x="0"/>
      </items>
    </pivotField>
    <pivotField axis="axisRow"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pivotField compact="0" outline="0" showAll="0" defaultSubtotal="0"/>
    <pivotField compact="0" outline="0" showAll="0"/>
    <pivotField compact="0" outline="0" showAll="0"/>
    <pivotField compact="0" outline="0" showAll="0"/>
    <pivotField axis="axisCol" compact="0" outline="0" showAll="0">
      <items count="6">
        <item x="0"/>
        <item m="1" x="2"/>
        <item m="1" x="3"/>
        <item x="1"/>
        <item m="1" x="4"/>
        <item t="default"/>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2">
        <item m="1" x="2"/>
        <item m="1" x="5"/>
        <item m="1" x="9"/>
        <item m="1" x="1"/>
        <item m="1" x="7"/>
        <item m="1" x="3"/>
        <item m="1" x="4"/>
        <item m="1" x="10"/>
        <item m="1" x="6"/>
        <item m="1" x="8"/>
        <item x="0"/>
        <item t="default"/>
      </items>
    </pivotField>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3">
    <i>
      <x v="10"/>
      <x v="20"/>
    </i>
    <i t="default">
      <x v="10"/>
    </i>
    <i t="grand">
      <x/>
    </i>
  </rowItems>
  <colFields count="1">
    <field x="8"/>
  </colFields>
  <colItems count="3">
    <i>
      <x/>
    </i>
    <i>
      <x v="3"/>
    </i>
    <i t="grand">
      <x/>
    </i>
  </colItems>
  <pageFields count="4">
    <pageField fld="118" item="0" hier="-1"/>
    <pageField fld="119" item="0" hier="-1"/>
    <pageField fld="1" hier="-1"/>
    <pageField fld="96" hier="-1"/>
  </pageFields>
  <dataFields count="1">
    <dataField name="計數 - 負責領域" fld="1" subtotal="count" baseField="0" baseItem="0"/>
  </dataFields>
  <formats count="25">
    <format dxfId="248">
      <pivotArea dataOnly="0" labelOnly="1" outline="0" fieldPosition="0">
        <references count="1">
          <reference field="117" count="1" defaultSubtotal="1">
            <x v="0"/>
          </reference>
        </references>
      </pivotArea>
    </format>
    <format dxfId="247">
      <pivotArea dataOnly="0" labelOnly="1" outline="0" fieldPosition="0">
        <references count="1">
          <reference field="117" count="1" defaultSubtotal="1">
            <x v="1"/>
          </reference>
        </references>
      </pivotArea>
    </format>
    <format dxfId="246">
      <pivotArea dataOnly="0" labelOnly="1" outline="0" fieldPosition="0">
        <references count="1">
          <reference field="117" count="1" defaultSubtotal="1">
            <x v="2"/>
          </reference>
        </references>
      </pivotArea>
    </format>
    <format dxfId="245">
      <pivotArea dataOnly="0" labelOnly="1" outline="0" fieldPosition="0">
        <references count="1">
          <reference field="117" count="1" defaultSubtotal="1">
            <x v="3"/>
          </reference>
        </references>
      </pivotArea>
    </format>
    <format dxfId="244">
      <pivotArea dataOnly="0" labelOnly="1" outline="0" fieldPosition="0">
        <references count="1">
          <reference field="117" count="1" defaultSubtotal="1">
            <x v="4"/>
          </reference>
        </references>
      </pivotArea>
    </format>
    <format dxfId="243">
      <pivotArea dataOnly="0" labelOnly="1" outline="0" fieldPosition="0">
        <references count="1">
          <reference field="117" count="1" defaultSubtotal="1">
            <x v="5"/>
          </reference>
        </references>
      </pivotArea>
    </format>
    <format dxfId="242">
      <pivotArea dataOnly="0" labelOnly="1" outline="0" fieldPosition="0">
        <references count="1">
          <reference field="117" count="1" defaultSubtotal="1">
            <x v="6"/>
          </reference>
        </references>
      </pivotArea>
    </format>
    <format dxfId="241">
      <pivotArea dataOnly="0" labelOnly="1" outline="0" fieldPosition="0">
        <references count="1">
          <reference field="117" count="1" defaultSubtotal="1">
            <x v="7"/>
          </reference>
        </references>
      </pivotArea>
    </format>
    <format dxfId="240">
      <pivotArea type="all" dataOnly="0" outline="0" fieldPosition="0"/>
    </format>
    <format dxfId="239">
      <pivotArea outline="0" collapsedLevelsAreSubtotals="1" fieldPosition="0"/>
    </format>
    <format dxfId="238">
      <pivotArea type="origin" dataOnly="0" labelOnly="1" outline="0" fieldPosition="0"/>
    </format>
    <format dxfId="237">
      <pivotArea field="8" type="button" dataOnly="0" labelOnly="1" outline="0" axis="axisCol" fieldPosition="0"/>
    </format>
    <format dxfId="236">
      <pivotArea type="topRight" dataOnly="0" labelOnly="1" outline="0" fieldPosition="0"/>
    </format>
    <format dxfId="235">
      <pivotArea field="117" type="button" dataOnly="0" labelOnly="1" outline="0" axis="axisRow" fieldPosition="0"/>
    </format>
    <format dxfId="234">
      <pivotArea field="2" type="button" dataOnly="0" labelOnly="1" outline="0" axis="axisRow" fieldPosition="1"/>
    </format>
    <format dxfId="233">
      <pivotArea dataOnly="0" labelOnly="1" outline="0" fieldPosition="0">
        <references count="1">
          <reference field="117" count="6">
            <x v="2"/>
            <x v="3"/>
            <x v="5"/>
            <x v="6"/>
            <x v="7"/>
            <x v="8"/>
          </reference>
        </references>
      </pivotArea>
    </format>
    <format dxfId="232">
      <pivotArea dataOnly="0" labelOnly="1" outline="0" fieldPosition="0">
        <references count="1">
          <reference field="117" count="6" defaultSubtotal="1">
            <x v="2"/>
            <x v="3"/>
            <x v="5"/>
            <x v="6"/>
            <x v="7"/>
            <x v="8"/>
          </reference>
        </references>
      </pivotArea>
    </format>
    <format dxfId="231">
      <pivotArea dataOnly="0" labelOnly="1" grandRow="1" outline="0" fieldPosition="0"/>
    </format>
    <format dxfId="230">
      <pivotArea dataOnly="0" labelOnly="1" outline="0" fieldPosition="0">
        <references count="2">
          <reference field="2" count="1">
            <x v="6"/>
          </reference>
          <reference field="117" count="1" selected="0">
            <x v="2"/>
          </reference>
        </references>
      </pivotArea>
    </format>
    <format dxfId="229">
      <pivotArea dataOnly="0" labelOnly="1" outline="0" fieldPosition="0">
        <references count="2">
          <reference field="2" count="2">
            <x v="7"/>
            <x v="10"/>
          </reference>
          <reference field="117" count="1" selected="0">
            <x v="3"/>
          </reference>
        </references>
      </pivotArea>
    </format>
    <format dxfId="228">
      <pivotArea dataOnly="0" labelOnly="1" outline="0" fieldPosition="0">
        <references count="2">
          <reference field="2" count="2">
            <x v="9"/>
            <x v="16"/>
          </reference>
          <reference field="117" count="1" selected="0">
            <x v="5"/>
          </reference>
        </references>
      </pivotArea>
    </format>
    <format dxfId="227">
      <pivotArea dataOnly="0" labelOnly="1" outline="0" fieldPosition="0">
        <references count="2">
          <reference field="2" count="3">
            <x v="11"/>
            <x v="12"/>
            <x v="13"/>
          </reference>
          <reference field="117" count="1" selected="0">
            <x v="6"/>
          </reference>
        </references>
      </pivotArea>
    </format>
    <format dxfId="226">
      <pivotArea dataOnly="0" labelOnly="1" outline="0" fieldPosition="0">
        <references count="2">
          <reference field="2" count="2">
            <x v="14"/>
            <x v="15"/>
          </reference>
          <reference field="117" count="1" selected="0">
            <x v="7"/>
          </reference>
        </references>
      </pivotArea>
    </format>
    <format dxfId="225">
      <pivotArea dataOnly="0" labelOnly="1" outline="0" fieldPosition="0">
        <references count="2">
          <reference field="2" count="1">
            <x v="17"/>
          </reference>
          <reference field="117" count="1" selected="0">
            <x v="8"/>
          </reference>
        </references>
      </pivotArea>
    </format>
    <format dxfId="224">
      <pivotArea dataOnly="0" labelOnly="1" outline="0" fieldPosition="0">
        <references count="1">
          <reference field="8" count="0"/>
        </references>
      </pivotArea>
    </format>
  </formats>
  <pivotTableStyleInfo name="PivotStyleMedium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樞紐分析表3" cacheId="3" applyNumberFormats="0" applyBorderFormats="0" applyFontFormats="0" applyPatternFormats="0" applyAlignmentFormats="0" applyWidthHeightFormats="1" dataCaption="數值" updatedVersion="8" minRefreshableVersion="3" useAutoFormatting="1" itemPrintTitles="1" createdVersion="5" indent="0" outline="1" outlineData="1" multipleFieldFilters="0" chartFormat="45">
  <location ref="P6:R47" firstHeaderRow="0" firstDataRow="1" firstDataCol="1"/>
  <pivotFields count="5">
    <pivotField axis="axisRow" numFmtId="171"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showAll="0"/>
    <pivotField showAll="0"/>
    <pivotField dataField="1" showAll="0"/>
    <pivotField dataField="1" showAll="0"/>
  </pivotFields>
  <rowFields count="1">
    <field x="0"/>
  </rowFields>
  <rowItems count="41">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2"/>
  </colFields>
  <colItems count="2">
    <i>
      <x/>
    </i>
    <i i="1">
      <x v="1"/>
    </i>
  </colItems>
  <dataFields count="2">
    <dataField name="加總 - 資料項" fld="4" baseField="0" baseItem="0"/>
    <dataField name="加總 - 資料表" fld="3" baseField="0" baseItem="0"/>
  </dataFields>
  <formats count="7">
    <format dxfId="255">
      <pivotArea type="all" dataOnly="0" outline="0" fieldPosition="0"/>
    </format>
    <format dxfId="254">
      <pivotArea outline="0" collapsedLevelsAreSubtotals="1" fieldPosition="0"/>
    </format>
    <format dxfId="253">
      <pivotArea field="0" type="button" dataOnly="0" labelOnly="1" outline="0" axis="axisRow" fieldPosition="0"/>
    </format>
    <format dxfId="252">
      <pivotArea dataOnly="0" labelOnly="1" fieldPosition="0">
        <references count="1">
          <reference field="0" count="0"/>
        </references>
      </pivotArea>
    </format>
    <format dxfId="251">
      <pivotArea dataOnly="0" labelOnly="1" grandRow="1" outline="0" fieldPosition="0"/>
    </format>
    <format dxfId="250">
      <pivotArea dataOnly="0" labelOnly="1" outline="0" fieldPosition="0">
        <references count="1">
          <reference field="4294967294" count="2">
            <x v="0"/>
            <x v="1"/>
          </reference>
        </references>
      </pivotArea>
    </format>
    <format dxfId="249">
      <pivotArea dataOnly="0" labelOnly="1" fieldPosition="0">
        <references count="1">
          <reference field="0" count="0"/>
        </references>
      </pivotArea>
    </format>
  </formats>
  <chartFormats count="2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1"/>
          </reference>
        </references>
      </pivotArea>
    </chartFormat>
    <chartFormat chart="29" format="3"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1"/>
          </reference>
        </references>
      </pivotArea>
    </chartFormat>
    <chartFormat chart="30" format="5"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1"/>
          </reference>
        </references>
      </pivotArea>
    </chartFormat>
    <chartFormat chart="41"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1"/>
          </reference>
        </references>
      </pivotArea>
    </chartFormat>
    <chartFormat chart="42" format="5"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1"/>
          </reference>
        </references>
      </pivotArea>
    </chartFormat>
    <chartFormat chart="43" format="3" series="1">
      <pivotArea type="data" outline="0" fieldPosition="0">
        <references count="1">
          <reference field="4294967294" count="1" selected="0">
            <x v="0"/>
          </reference>
        </references>
      </pivotArea>
    </chartFormat>
    <chartFormat chart="44" format="4" series="1">
      <pivotArea type="data" outline="0" fieldPosition="0">
        <references count="1">
          <reference field="4294967294" count="1" selected="0">
            <x v="1"/>
          </reference>
        </references>
      </pivotArea>
    </chartFormat>
    <chartFormat chart="4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樞紐分析表6" cacheId="3" applyNumberFormats="0" applyBorderFormats="0" applyFontFormats="0" applyPatternFormats="0" applyAlignmentFormats="0" applyWidthHeightFormats="1" dataCaption="值" updatedVersion="8" minRefreshableVersion="3" useAutoFormatting="1" rowGrandTotals="0" itemPrintTitles="1" createdVersion="5" indent="0" outline="1" outlineData="1" multipleFieldFilters="0" chartFormat="9">
  <location ref="F43:N84" firstHeaderRow="1" firstDataRow="2" firstDataCol="1"/>
  <pivotFields count="5">
    <pivotField axis="axisRow" numFmtId="14"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xis="axisCol" showAll="0">
      <items count="9">
        <item m="1" x="7"/>
        <item x="5"/>
        <item x="3"/>
        <item x="6"/>
        <item x="2"/>
        <item x="0"/>
        <item x="4"/>
        <item x="1"/>
        <item t="default"/>
      </items>
    </pivotField>
    <pivotField showAll="0"/>
    <pivotField showAll="0"/>
    <pivotField dataField="1" showAll="0"/>
  </pivotFields>
  <rowFields count="1">
    <field x="0"/>
  </rowFields>
  <rowItems count="40">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rowItems>
  <colFields count="1">
    <field x="1"/>
  </colFields>
  <colItems count="8">
    <i>
      <x v="1"/>
    </i>
    <i>
      <x v="2"/>
    </i>
    <i>
      <x v="3"/>
    </i>
    <i>
      <x v="4"/>
    </i>
    <i>
      <x v="5"/>
    </i>
    <i>
      <x v="6"/>
    </i>
    <i>
      <x v="7"/>
    </i>
    <i t="grand">
      <x/>
    </i>
  </colItems>
  <dataFields count="1">
    <dataField name="加總 - 資料項" fld="4" baseField="0" baseItem="0"/>
  </dataFields>
  <chartFormats count="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4" format="5" series="1">
      <pivotArea type="data" outline="0" fieldPosition="0">
        <references count="2">
          <reference field="4294967294" count="1" selected="0">
            <x v="0"/>
          </reference>
          <reference field="1" count="1" selected="0">
            <x v="5"/>
          </reference>
        </references>
      </pivotArea>
    </chartFormat>
    <chartFormat chart="4" format="6" series="1">
      <pivotArea type="data" outline="0" fieldPosition="0">
        <references count="2">
          <reference field="4294967294" count="1" selected="0">
            <x v="0"/>
          </reference>
          <reference field="1" count="1" selected="0">
            <x v="6"/>
          </reference>
        </references>
      </pivotArea>
    </chartFormat>
    <chartFormat chart="4" format="7"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樞紐分析表7"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Z8:BA9" firstHeaderRow="1" firstDataRow="1" firstDataCol="1" rowPageCount="4" colPageCount="1"/>
  <pivotFields count="143">
    <pivotField compact="0" outline="0" showAll="0"/>
    <pivotField axis="axisRow" compact="0" outline="0" showAll="0" sortType="descending" defaultSubtotal="0">
      <items count="11">
        <item m="1" x="2"/>
        <item m="1" x="6"/>
        <item m="1" x="5"/>
        <item m="1" x="4"/>
        <item m="1" x="8"/>
        <item m="1" x="3"/>
        <item m="1" x="9"/>
        <item m="1" x="10"/>
        <item m="1" x="1"/>
        <item m="1" x="7"/>
        <item x="0"/>
      </items>
      <autoSortScope>
        <pivotArea dataOnly="0" outline="0" fieldPosition="0">
          <references count="1">
            <reference field="4294967294" count="1" selected="0">
              <x v="0"/>
            </reference>
          </references>
        </pivotArea>
      </autoSortScope>
    </pivotField>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x="0"/>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compact="0" outline="0" showAll="0"/>
  </pivotFields>
  <rowFields count="1">
    <field x="1"/>
  </rowFields>
  <rowItems count="1">
    <i>
      <x v="10"/>
    </i>
  </rowItems>
  <colItems count="1">
    <i/>
  </colItems>
  <pageFields count="4">
    <pageField fld="118" item="0" hier="-1"/>
    <pageField fld="119" item="0" hier="-1"/>
    <pageField fld="123" hier="-1"/>
    <pageField fld="124" hier="-1"/>
  </pageFields>
  <dataFields count="1">
    <dataField name="平均值 - lenTerms" fld="141" subtotal="average" baseField="1" baseItem="7" numFmtId="172"/>
  </dataFields>
  <formats count="22">
    <format dxfId="277">
      <pivotArea type="all" dataOnly="0" outline="0" fieldPosition="0"/>
    </format>
    <format dxfId="276">
      <pivotArea field="2" type="button" dataOnly="0" labelOnly="1" outline="0"/>
    </format>
    <format dxfId="275">
      <pivotArea field="9" type="button" dataOnly="0" labelOnly="1" outline="0"/>
    </format>
    <format dxfId="274">
      <pivotArea field="3" type="button" dataOnly="0" labelOnly="1" outline="0"/>
    </format>
    <format dxfId="273">
      <pivotArea field="4" type="button" dataOnly="0" labelOnly="1" outline="0"/>
    </format>
    <format dxfId="272">
      <pivotArea field="6" type="button" dataOnly="0" labelOnly="1" outline="0"/>
    </format>
    <format dxfId="271">
      <pivotArea field="16" type="button" dataOnly="0" labelOnly="1" outline="0"/>
    </format>
    <format dxfId="270">
      <pivotArea type="all" dataOnly="0" outline="0" fieldPosition="0"/>
    </format>
    <format dxfId="269">
      <pivotArea field="2" type="button" dataOnly="0" labelOnly="1" outline="0"/>
    </format>
    <format dxfId="268">
      <pivotArea field="9" type="button" dataOnly="0" labelOnly="1" outline="0"/>
    </format>
    <format dxfId="267">
      <pivotArea field="3" type="button" dataOnly="0" labelOnly="1" outline="0"/>
    </format>
    <format dxfId="266">
      <pivotArea field="4" type="button" dataOnly="0" labelOnly="1" outline="0"/>
    </format>
    <format dxfId="265">
      <pivotArea field="6" type="button" dataOnly="0" labelOnly="1" outline="0"/>
    </format>
    <format dxfId="264">
      <pivotArea field="16" type="button" dataOnly="0" labelOnly="1" outline="0"/>
    </format>
    <format dxfId="263">
      <pivotArea type="all" dataOnly="0" outline="0" fieldPosition="0"/>
    </format>
    <format dxfId="262">
      <pivotArea field="2" type="button" dataOnly="0" labelOnly="1" outline="0"/>
    </format>
    <format dxfId="261">
      <pivotArea field="9" type="button" dataOnly="0" labelOnly="1" outline="0"/>
    </format>
    <format dxfId="260">
      <pivotArea field="3" type="button" dataOnly="0" labelOnly="1" outline="0"/>
    </format>
    <format dxfId="259">
      <pivotArea field="4" type="button" dataOnly="0" labelOnly="1" outline="0"/>
    </format>
    <format dxfId="258">
      <pivotArea field="6" type="button" dataOnly="0" labelOnly="1" outline="0"/>
    </format>
    <format dxfId="257">
      <pivotArea field="16" type="button" dataOnly="0" labelOnly="1" outline="0"/>
    </format>
    <format dxfId="256">
      <pivotArea outline="0" fieldPosition="0">
        <references count="1">
          <reference field="4294967294" count="1">
            <x v="0"/>
          </reference>
        </references>
      </pivotArea>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樞紐分析表10"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T8:BV9" firstHeaderRow="1" firstDataRow="1" firstDataCol="3" rowPageCount="5" colPageCount="1"/>
  <pivotFields count="143">
    <pivotField compact="0" outline="0" showAll="0"/>
    <pivotField compact="0" outline="0" showAll="0" defaultSubtotal="0"/>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axis="axisRow"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axis="axisRow" outline="0"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x="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axis="axisPage" compact="0" outline="0" showAll="0">
      <items count="3">
        <item x="0"/>
        <item x="1"/>
        <item t="default"/>
      </items>
    </pivotField>
  </pivotFields>
  <rowFields count="3">
    <field x="9"/>
    <field x="3"/>
    <field x="4"/>
  </rowFields>
  <rowItems count="1">
    <i>
      <x v="99"/>
      <x v="665"/>
      <x v="825"/>
    </i>
  </rowItems>
  <colItems count="1">
    <i/>
  </colItems>
  <pageFields count="5">
    <pageField fld="118" item="0" hier="-1"/>
    <pageField fld="119" item="0" hier="-1"/>
    <pageField fld="123" hier="-1"/>
    <pageField fld="124" hier="-1"/>
    <pageField fld="142" item="1" hier="-1"/>
  </pageFields>
  <formats count="21">
    <format dxfId="298">
      <pivotArea type="all" dataOnly="0" outline="0" fieldPosition="0"/>
    </format>
    <format dxfId="297">
      <pivotArea field="2" type="button" dataOnly="0" labelOnly="1" outline="0"/>
    </format>
    <format dxfId="296">
      <pivotArea field="9" type="button" dataOnly="0" labelOnly="1" outline="0" axis="axisRow" fieldPosition="0"/>
    </format>
    <format dxfId="295">
      <pivotArea field="3" type="button" dataOnly="0" labelOnly="1" outline="0" axis="axisRow" fieldPosition="1"/>
    </format>
    <format dxfId="294">
      <pivotArea field="4" type="button" dataOnly="0" labelOnly="1" outline="0" axis="axisRow" fieldPosition="2"/>
    </format>
    <format dxfId="293">
      <pivotArea field="6" type="button" dataOnly="0" labelOnly="1" outline="0"/>
    </format>
    <format dxfId="292">
      <pivotArea field="16" type="button" dataOnly="0" labelOnly="1" outline="0"/>
    </format>
    <format dxfId="291">
      <pivotArea type="all" dataOnly="0" outline="0" fieldPosition="0"/>
    </format>
    <format dxfId="290">
      <pivotArea field="2" type="button" dataOnly="0" labelOnly="1" outline="0"/>
    </format>
    <format dxfId="289">
      <pivotArea field="9" type="button" dataOnly="0" labelOnly="1" outline="0" axis="axisRow" fieldPosition="0"/>
    </format>
    <format dxfId="288">
      <pivotArea field="3" type="button" dataOnly="0" labelOnly="1" outline="0" axis="axisRow" fieldPosition="1"/>
    </format>
    <format dxfId="287">
      <pivotArea field="4" type="button" dataOnly="0" labelOnly="1" outline="0" axis="axisRow" fieldPosition="2"/>
    </format>
    <format dxfId="286">
      <pivotArea field="6" type="button" dataOnly="0" labelOnly="1" outline="0"/>
    </format>
    <format dxfId="285">
      <pivotArea field="16" type="button" dataOnly="0" labelOnly="1" outline="0"/>
    </format>
    <format dxfId="284">
      <pivotArea type="all" dataOnly="0" outline="0" fieldPosition="0"/>
    </format>
    <format dxfId="283">
      <pivotArea field="2" type="button" dataOnly="0" labelOnly="1" outline="0"/>
    </format>
    <format dxfId="282">
      <pivotArea field="9" type="button" dataOnly="0" labelOnly="1" outline="0" axis="axisRow" fieldPosition="0"/>
    </format>
    <format dxfId="281">
      <pivotArea field="3" type="button" dataOnly="0" labelOnly="1" outline="0" axis="axisRow" fieldPosition="1"/>
    </format>
    <format dxfId="280">
      <pivotArea field="4" type="button" dataOnly="0" labelOnly="1" outline="0" axis="axisRow" fieldPosition="2"/>
    </format>
    <format dxfId="279">
      <pivotArea field="6" type="button" dataOnly="0" labelOnly="1" outline="0"/>
    </format>
    <format dxfId="278">
      <pivotArea field="16" type="button" dataOnly="0" labelOnly="1" outline="0"/>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樞紐分析表2" cacheId="78"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F7:I10" firstHeaderRow="1" firstDataRow="2" firstDataCol="2" rowPageCount="5" colPageCount="1"/>
  <pivotFields count="143">
    <pivotField compact="0" outline="0" showAll="0"/>
    <pivotField axis="axisPage" compact="0" outline="0" multipleItemSelectionAllowed="1" showAll="0" defaultSubtotal="0">
      <items count="11">
        <item m="1" x="2"/>
        <item m="1" x="5"/>
        <item m="1" x="7"/>
        <item m="1" x="1"/>
        <item m="1" x="9"/>
        <item m="1" x="3"/>
        <item m="1" x="4"/>
        <item m="1" x="10"/>
        <item m="1" x="6"/>
        <item m="1" x="8"/>
        <item x="0"/>
      </items>
    </pivotField>
    <pivotField axis="axisRow"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1">
        <item m="1" x="2"/>
        <item m="1" x="5"/>
        <item m="1" x="9"/>
        <item m="1" x="1"/>
        <item m="1" x="7"/>
        <item m="1" x="3"/>
        <item m="1" x="4"/>
        <item m="1" x="10"/>
        <item m="1" x="6"/>
        <item m="1" x="8"/>
        <item x="0"/>
      </items>
      <extLst>
        <ext xmlns:x14="http://schemas.microsoft.com/office/spreadsheetml/2009/9/main" uri="{2946ED86-A175-432a-8AC1-64E0C546D7DE}">
          <x14:pivotField fillDownLabels="1"/>
        </ext>
      </extLst>
    </pivotField>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Col" compact="0" outline="0" showAll="0">
      <items count="3">
        <item n="資料表" x="0"/>
        <item n="資料項"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2">
    <i>
      <x v="10"/>
      <x v="20"/>
    </i>
    <i t="grand">
      <x/>
    </i>
  </rowItems>
  <colFields count="1">
    <field x="124"/>
  </colFields>
  <colItems count="2">
    <i>
      <x/>
    </i>
    <i>
      <x v="1"/>
    </i>
  </colItems>
  <pageFields count="5">
    <pageField fld="118" item="0" hier="-1"/>
    <pageField fld="119" item="0" hier="-1"/>
    <pageField fld="96" hier="-1"/>
    <pageField fld="1" hier="-1"/>
    <pageField fld="123" hier="-1"/>
  </pageFields>
  <dataFields count="1">
    <dataField name="計數 - 英文名稱" fld="4" subtotal="count" baseField="0" baseItem="0"/>
  </dataFields>
  <formats count="21">
    <format dxfId="319">
      <pivotArea dataOnly="0" labelOnly="1" outline="0" fieldPosition="0">
        <references count="1">
          <reference field="117" count="1" defaultSubtotal="1">
            <x v="2"/>
          </reference>
        </references>
      </pivotArea>
    </format>
    <format dxfId="318">
      <pivotArea dataOnly="0" labelOnly="1" outline="0" fieldPosition="0">
        <references count="1">
          <reference field="117" count="1" defaultSubtotal="1">
            <x v="3"/>
          </reference>
        </references>
      </pivotArea>
    </format>
    <format dxfId="317">
      <pivotArea dataOnly="0" labelOnly="1" outline="0" fieldPosition="0">
        <references count="1">
          <reference field="117" count="1" defaultSubtotal="1">
            <x v="5"/>
          </reference>
        </references>
      </pivotArea>
    </format>
    <format dxfId="316">
      <pivotArea dataOnly="0" labelOnly="1" outline="0" fieldPosition="0">
        <references count="1">
          <reference field="117" count="1" defaultSubtotal="1">
            <x v="6"/>
          </reference>
        </references>
      </pivotArea>
    </format>
    <format dxfId="315">
      <pivotArea dataOnly="0" labelOnly="1" outline="0" fieldPosition="0">
        <references count="1">
          <reference field="117" count="1" defaultSubtotal="1">
            <x v="7"/>
          </reference>
        </references>
      </pivotArea>
    </format>
    <format dxfId="314">
      <pivotArea type="all" dataOnly="0" outline="0" fieldPosition="0"/>
    </format>
    <format dxfId="313">
      <pivotArea outline="0" collapsedLevelsAreSubtotals="1" fieldPosition="0"/>
    </format>
    <format dxfId="312">
      <pivotArea type="origin" dataOnly="0" labelOnly="1" outline="0" fieldPosition="0"/>
    </format>
    <format dxfId="311">
      <pivotArea field="124" type="button" dataOnly="0" labelOnly="1" outline="0" axis="axisCol" fieldPosition="0"/>
    </format>
    <format dxfId="310">
      <pivotArea type="topRight" dataOnly="0" labelOnly="1" outline="0" fieldPosition="0"/>
    </format>
    <format dxfId="309">
      <pivotArea field="117" type="button" dataOnly="0" labelOnly="1" outline="0" axis="axisRow" fieldPosition="0"/>
    </format>
    <format dxfId="308">
      <pivotArea field="2" type="button" dataOnly="0" labelOnly="1" outline="0" axis="axisRow" fieldPosition="1"/>
    </format>
    <format dxfId="307">
      <pivotArea dataOnly="0" labelOnly="1" outline="0" fieldPosition="0">
        <references count="1">
          <reference field="117" count="6">
            <x v="2"/>
            <x v="3"/>
            <x v="5"/>
            <x v="6"/>
            <x v="7"/>
            <x v="8"/>
          </reference>
        </references>
      </pivotArea>
    </format>
    <format dxfId="306">
      <pivotArea dataOnly="0" labelOnly="1" grandRow="1" outline="0" fieldPosition="0"/>
    </format>
    <format dxfId="305">
      <pivotArea dataOnly="0" labelOnly="1" outline="0" fieldPosition="0">
        <references count="2">
          <reference field="2" count="1">
            <x v="6"/>
          </reference>
          <reference field="117" count="1" selected="0">
            <x v="2"/>
          </reference>
        </references>
      </pivotArea>
    </format>
    <format dxfId="304">
      <pivotArea dataOnly="0" labelOnly="1" outline="0" fieldPosition="0">
        <references count="2">
          <reference field="2" count="2">
            <x v="7"/>
            <x v="10"/>
          </reference>
          <reference field="117" count="1" selected="0">
            <x v="3"/>
          </reference>
        </references>
      </pivotArea>
    </format>
    <format dxfId="303">
      <pivotArea dataOnly="0" labelOnly="1" outline="0" fieldPosition="0">
        <references count="2">
          <reference field="2" count="2">
            <x v="9"/>
            <x v="16"/>
          </reference>
          <reference field="117" count="1" selected="0">
            <x v="5"/>
          </reference>
        </references>
      </pivotArea>
    </format>
    <format dxfId="302">
      <pivotArea dataOnly="0" labelOnly="1" outline="0" fieldPosition="0">
        <references count="2">
          <reference field="2" count="3">
            <x v="11"/>
            <x v="12"/>
            <x v="13"/>
          </reference>
          <reference field="117" count="1" selected="0">
            <x v="6"/>
          </reference>
        </references>
      </pivotArea>
    </format>
    <format dxfId="301">
      <pivotArea dataOnly="0" labelOnly="1" outline="0" fieldPosition="0">
        <references count="2">
          <reference field="2" count="2">
            <x v="14"/>
            <x v="15"/>
          </reference>
          <reference field="117" count="1" selected="0">
            <x v="7"/>
          </reference>
        </references>
      </pivotArea>
    </format>
    <format dxfId="300">
      <pivotArea dataOnly="0" labelOnly="1" outline="0" fieldPosition="0">
        <references count="2">
          <reference field="2" count="1">
            <x v="17"/>
          </reference>
          <reference field="117" count="1" selected="0">
            <x v="8"/>
          </reference>
        </references>
      </pivotArea>
    </format>
    <format dxfId="299">
      <pivotArea dataOnly="0" labelOnly="1" outline="0" fieldPosition="0">
        <references count="1">
          <reference field="124" count="0"/>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P8:AU43" firstHeaderRow="1" firstDataRow="1" firstDataCol="6" rowPageCount="5" colPageCount="1"/>
  <pivotFields count="143">
    <pivotField compact="0" outline="0" showAll="0"/>
    <pivotField axis="axisPage" compact="0" outline="0" showAll="0" defaultSubtotal="0">
      <items count="11">
        <item m="1" x="2"/>
        <item m="1" x="5"/>
        <item m="1" x="7"/>
        <item m="1" x="1"/>
        <item m="1" x="9"/>
        <item m="1" x="3"/>
        <item m="1" x="4"/>
        <item m="1" x="10"/>
        <item m="1" x="6"/>
        <item m="1" x="8"/>
        <item x="0"/>
      </items>
    </pivotField>
    <pivotField axis="axisRow"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axis="axisRow"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axis="axisRow"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axis="axisRow"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x="0"/>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axis="axisRow"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218"/>
        <item m="1" x="46"/>
        <item m="1" x="89"/>
        <item m="1" x="131"/>
        <item m="1" x="169"/>
        <item m="1" x="35"/>
        <item m="1" x="78"/>
        <item m="1" x="120"/>
        <item m="1" x="158"/>
        <item m="1" x="188"/>
        <item m="1" x="221"/>
        <item m="1" x="50"/>
        <item m="1" x="93"/>
        <item m="1" x="135"/>
        <item m="1" x="173"/>
        <item m="1" x="37"/>
        <item m="1" x="80"/>
        <item m="1" x="122"/>
        <item m="1" x="160"/>
        <item m="1" x="191"/>
        <item m="1" x="225"/>
        <item m="1" x="54"/>
        <item m="1" x="97"/>
        <item m="1" x="139"/>
        <item m="1" x="176"/>
        <item m="1" x="39"/>
        <item m="1" x="82"/>
        <item m="1" x="124"/>
        <item m="1" x="162"/>
        <item m="1" x="194"/>
        <item m="1" x="229"/>
        <item m="1" x="58"/>
        <item m="1" x="101"/>
        <item m="1" x="143"/>
        <item m="1" x="179"/>
        <item m="1" x="41"/>
        <item m="1" x="84"/>
        <item m="1" x="126"/>
        <item m="1" x="164"/>
        <item m="1" x="197"/>
        <item m="1" x="233"/>
        <item m="1" x="62"/>
        <item m="1" x="105"/>
        <item m="1" x="147"/>
        <item m="1" x="182"/>
        <item m="1" x="43"/>
        <item m="1" x="86"/>
        <item m="1" x="128"/>
        <item m="1" x="166"/>
        <item m="1" x="199"/>
        <item m="1" x="236"/>
        <item m="1" x="65"/>
        <item m="1" x="108"/>
        <item m="1" x="150"/>
        <item m="1" x="184"/>
        <item m="1" x="47"/>
        <item m="1" x="90"/>
        <item m="1" x="132"/>
        <item m="1" x="170"/>
        <item m="1" x="202"/>
        <item m="1" x="239"/>
        <item m="1" x="68"/>
        <item m="1" x="111"/>
        <item m="1" x="152"/>
        <item m="1" x="185"/>
        <item m="1" x="212"/>
        <item m="1" x="36"/>
        <item m="1" x="79"/>
        <item m="1" x="121"/>
        <item m="1" x="159"/>
        <item m="1" x="189"/>
        <item m="1" x="222"/>
        <item m="1" x="51"/>
        <item m="1" x="94"/>
        <item m="1" x="136"/>
        <item m="1" x="213"/>
        <item m="1" x="38"/>
        <item m="1" x="81"/>
        <item m="1" x="123"/>
        <item m="1" x="161"/>
        <item m="1" x="192"/>
        <item m="1" x="226"/>
        <item m="1" x="55"/>
        <item m="1" x="98"/>
        <item m="1" x="140"/>
        <item m="1" x="214"/>
        <item m="1" x="40"/>
        <item m="1" x="83"/>
        <item m="1" x="125"/>
        <item m="1" x="163"/>
        <item m="1" x="195"/>
        <item m="1" x="230"/>
        <item m="1" x="59"/>
        <item m="1" x="102"/>
        <item m="1" x="144"/>
        <item m="1" x="215"/>
        <item m="1" x="42"/>
        <item m="1" x="85"/>
        <item m="1" x="127"/>
        <item m="1" x="165"/>
        <item m="1" x="198"/>
        <item m="1" x="234"/>
        <item m="1" x="63"/>
        <item m="1" x="106"/>
        <item m="1" x="148"/>
        <item m="1" x="216"/>
        <item m="1" x="44"/>
        <item m="1" x="87"/>
        <item m="1" x="129"/>
        <item m="1" x="167"/>
        <item m="1" x="200"/>
        <item m="1" x="237"/>
        <item m="1" x="66"/>
        <item m="1" x="109"/>
        <item m="1" x="151"/>
        <item m="1" x="219"/>
        <item m="1" x="48"/>
        <item m="1" x="91"/>
        <item m="1" x="133"/>
        <item m="1" x="171"/>
        <item m="1" x="203"/>
        <item m="1" x="240"/>
        <item m="1" x="69"/>
        <item m="1" x="112"/>
        <item m="1" x="153"/>
        <item m="1" x="223"/>
        <item m="1" x="52"/>
        <item m="1" x="95"/>
        <item m="1" x="137"/>
        <item m="1" x="174"/>
        <item m="1" x="205"/>
        <item m="1" x="242"/>
        <item m="1" x="71"/>
        <item m="1" x="114"/>
        <item m="1" x="154"/>
        <item m="1" x="227"/>
        <item m="1" x="56"/>
        <item m="1" x="99"/>
        <item m="1" x="141"/>
        <item m="1" x="177"/>
        <item m="1" x="207"/>
        <item m="1" x="244"/>
        <item m="1" x="73"/>
        <item m="1" x="116"/>
        <item m="1" x="155"/>
        <item m="1" x="231"/>
        <item m="1" x="60"/>
        <item m="1" x="103"/>
        <item m="1" x="145"/>
        <item m="1" x="180"/>
        <item m="1" x="209"/>
        <item m="1" x="246"/>
        <item m="1" x="75"/>
        <item m="1" x="118"/>
        <item m="1" x="156"/>
        <item m="1" x="235"/>
        <item m="1" x="64"/>
        <item m="1" x="107"/>
        <item m="1" x="149"/>
        <item m="1" x="183"/>
        <item m="1" x="211"/>
        <item m="1" x="34"/>
        <item m="1" x="77"/>
        <item m="1" x="119"/>
        <item m="1" x="157"/>
        <item m="1" x="186"/>
        <item m="1" x="217"/>
        <item m="1" x="45"/>
        <item m="1" x="88"/>
        <item m="1" x="130"/>
        <item m="1" x="168"/>
        <item m="1" x="201"/>
        <item m="1" x="238"/>
        <item m="1" x="67"/>
        <item m="1" x="110"/>
        <item m="1" x="187"/>
        <item m="1" x="220"/>
        <item m="1" x="49"/>
        <item m="1" x="92"/>
        <item m="1" x="134"/>
        <item m="1" x="172"/>
        <item m="1" x="204"/>
        <item m="1" x="241"/>
        <item m="1" x="70"/>
        <item m="1" x="113"/>
        <item m="1" x="190"/>
        <item m="1" x="224"/>
        <item m="1" x="53"/>
        <item m="1" x="96"/>
        <item m="1" x="138"/>
        <item m="1" x="175"/>
        <item m="1" x="206"/>
        <item m="1" x="243"/>
        <item m="1" x="72"/>
        <item m="1" x="115"/>
        <item m="1" x="193"/>
        <item m="1" x="228"/>
        <item m="1" x="57"/>
        <item m="1" x="100"/>
        <item m="1" x="142"/>
        <item m="1" x="178"/>
        <item m="1" x="208"/>
        <item m="1" x="245"/>
        <item m="1" x="74"/>
        <item m="1" x="117"/>
        <item m="1" x="196"/>
        <item m="1" x="232"/>
        <item m="1" x="61"/>
        <item m="1" x="104"/>
        <item m="1" x="146"/>
        <item m="1" x="181"/>
        <item m="1" x="210"/>
        <item m="1" x="247"/>
        <item m="1" x="7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7">
    <field x="2"/>
    <field x="9"/>
    <field x="70"/>
    <field x="3"/>
    <field x="4"/>
    <field x="6"/>
    <field x="16"/>
  </rowFields>
  <rowItems count="35">
    <i>
      <x v="20"/>
      <x v="64"/>
    </i>
    <i r="2">
      <x v="1"/>
      <x v="641"/>
      <x v="800"/>
      <x v="694"/>
      <x v="15"/>
    </i>
    <i r="2">
      <x v="2"/>
      <x v="642"/>
      <x v="801"/>
      <x v="695"/>
      <x v="15"/>
    </i>
    <i r="2">
      <x v="3"/>
      <x v="643"/>
      <x v="802"/>
      <x v="696"/>
      <x v="15"/>
    </i>
    <i r="2">
      <x v="4"/>
      <x v="644"/>
      <x v="803"/>
      <x v="697"/>
      <x v="15"/>
    </i>
    <i r="2">
      <x v="5"/>
      <x v="645"/>
      <x v="804"/>
      <x v="698"/>
      <x v="15"/>
    </i>
    <i r="2">
      <x v="6"/>
      <x v="646"/>
      <x v="805"/>
      <x v="699"/>
      <x v="15"/>
    </i>
    <i r="2">
      <x v="7"/>
      <x v="647"/>
      <x v="806"/>
      <x v="700"/>
      <x v="15"/>
    </i>
    <i r="2">
      <x v="8"/>
      <x v="648"/>
      <x v="807"/>
      <x v="701"/>
      <x v="15"/>
    </i>
    <i r="2">
      <x v="9"/>
      <x v="649"/>
      <x v="808"/>
      <x v="702"/>
      <x v="15"/>
    </i>
    <i r="2">
      <x v="10"/>
      <x v="650"/>
      <x v="809"/>
      <x v="703"/>
      <x v="15"/>
    </i>
    <i r="2">
      <x v="11"/>
      <x v="651"/>
      <x v="810"/>
      <x v="704"/>
      <x v="15"/>
    </i>
    <i r="2">
      <x v="12"/>
      <x v="652"/>
      <x v="811"/>
      <x v="705"/>
      <x v="15"/>
    </i>
    <i r="2">
      <x v="13"/>
      <x v="653"/>
      <x v="812"/>
      <x v="706"/>
      <x v="15"/>
    </i>
    <i r="2">
      <x v="14"/>
      <x v="654"/>
      <x v="813"/>
      <x v="707"/>
      <x v="15"/>
    </i>
    <i r="2">
      <x v="15"/>
      <x v="655"/>
      <x v="814"/>
      <x v="708"/>
      <x v="15"/>
    </i>
    <i r="2">
      <x v="16"/>
      <x v="656"/>
      <x v="815"/>
      <x v="709"/>
      <x v="15"/>
    </i>
    <i r="2">
      <x v="17"/>
      <x v="657"/>
      <x v="816"/>
      <x v="709"/>
      <x v="15"/>
    </i>
    <i r="2">
      <x v="18"/>
      <x v="658"/>
      <x v="817"/>
      <x v="710"/>
      <x v="15"/>
    </i>
    <i r="2">
      <x v="19"/>
      <x v="659"/>
      <x v="818"/>
      <x v="711"/>
      <x v="15"/>
    </i>
    <i r="2">
      <x v="20"/>
      <x v="453"/>
      <x v="819"/>
      <x v="712"/>
      <x v="15"/>
    </i>
    <i r="2">
      <x v="21"/>
      <x v="660"/>
      <x v="820"/>
      <x v="713"/>
      <x v="15"/>
    </i>
    <i r="2">
      <x v="22"/>
      <x v="661"/>
      <x v="821"/>
      <x v="714"/>
      <x v="15"/>
    </i>
    <i r="2">
      <x v="23"/>
      <x v="662"/>
      <x v="822"/>
      <x v="715"/>
      <x v="15"/>
    </i>
    <i r="2">
      <x v="24"/>
      <x v="663"/>
      <x v="823"/>
      <x v="716"/>
      <x v="15"/>
    </i>
    <i r="2">
      <x v="25"/>
      <x v="664"/>
      <x v="824"/>
      <x v="717"/>
      <x v="15"/>
    </i>
    <i r="2">
      <x v="26"/>
      <x v="665"/>
      <x v="825"/>
      <x v="718"/>
      <x v="15"/>
    </i>
    <i r="2">
      <x v="27"/>
      <x v="666"/>
      <x v="826"/>
      <x v="719"/>
      <x v="15"/>
    </i>
    <i r="2">
      <x v="28"/>
      <x v="667"/>
      <x v="827"/>
      <x v="720"/>
      <x v="15"/>
    </i>
    <i r="2">
      <x v="29"/>
      <x v="668"/>
      <x v="828"/>
      <x v="721"/>
      <x v="15"/>
    </i>
    <i r="2">
      <x v="30"/>
      <x v="669"/>
      <x v="829"/>
      <x v="722"/>
      <x v="15"/>
    </i>
    <i r="2">
      <x v="31"/>
      <x v="670"/>
      <x v="830"/>
      <x v="723"/>
      <x v="15"/>
    </i>
    <i r="2">
      <x v="32"/>
      <x v="671"/>
      <x v="831"/>
      <x v="724"/>
      <x v="15"/>
    </i>
    <i r="2">
      <x v="33"/>
      <x v="672"/>
      <x v="832"/>
      <x v="725"/>
      <x v="15"/>
    </i>
    <i t="default">
      <x v="20"/>
    </i>
  </rowItems>
  <colItems count="1">
    <i/>
  </colItems>
  <pageFields count="5">
    <pageField fld="118" item="0" hier="-1"/>
    <pageField fld="119" item="0" hier="-1"/>
    <pageField fld="123" item="1" hier="-1"/>
    <pageField fld="1" item="10" hier="-1"/>
    <pageField fld="124" item="0" hier="-1"/>
  </pageFields>
  <formats count="184">
    <format dxfId="503">
      <pivotArea type="all" dataOnly="0" outline="0" fieldPosition="0"/>
    </format>
    <format dxfId="502">
      <pivotArea field="2" type="button" dataOnly="0" labelOnly="1" outline="0" axis="axisRow" fieldPosition="0"/>
    </format>
    <format dxfId="501">
      <pivotArea field="9" type="button" dataOnly="0" labelOnly="1" outline="0" axis="axisRow" fieldPosition="1"/>
    </format>
    <format dxfId="500">
      <pivotArea field="3" type="button" dataOnly="0" labelOnly="1" outline="0" axis="axisRow" fieldPosition="3"/>
    </format>
    <format dxfId="499">
      <pivotArea field="4" type="button" dataOnly="0" labelOnly="1" outline="0" axis="axisRow" fieldPosition="4"/>
    </format>
    <format dxfId="498">
      <pivotArea field="6" type="button" dataOnly="0" labelOnly="1" outline="0" axis="axisRow" fieldPosition="5"/>
    </format>
    <format dxfId="497">
      <pivotArea field="16" type="button" dataOnly="0" labelOnly="1" outline="0" axis="axisRow" fieldPosition="6"/>
    </format>
    <format dxfId="496">
      <pivotArea dataOnly="0" labelOnly="1" outline="0" fieldPosition="0">
        <references count="1">
          <reference field="2" count="1">
            <x v="15"/>
          </reference>
        </references>
      </pivotArea>
    </format>
    <format dxfId="495">
      <pivotArea dataOnly="0" labelOnly="1" outline="0" fieldPosition="0">
        <references count="1">
          <reference field="2" count="1" defaultSubtotal="1">
            <x v="15"/>
          </reference>
        </references>
      </pivotArea>
    </format>
    <format dxfId="494">
      <pivotArea dataOnly="0" labelOnly="1" fieldPosition="0">
        <references count="2">
          <reference field="2" count="1" selected="0">
            <x v="15"/>
          </reference>
          <reference field="9" count="4">
            <x v="48"/>
            <x v="50"/>
            <x v="61"/>
            <x v="64"/>
          </reference>
        </references>
      </pivotArea>
    </format>
    <format dxfId="493">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492">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491">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490">
      <pivotArea dataOnly="0" labelOnly="1" fieldPosition="0">
        <references count="3">
          <reference field="2" count="1" selected="0">
            <x v="15"/>
          </reference>
          <reference field="9" count="1" selected="0">
            <x v="64"/>
          </reference>
          <reference field="70" count="3">
            <x v="3"/>
            <x v="15"/>
            <x v="21"/>
          </reference>
        </references>
      </pivotArea>
    </format>
    <format dxfId="489">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488">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487">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486">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485">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484">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483">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482">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481">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480">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479">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478">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477">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476">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475">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474">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473">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472">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471">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470">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469">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468">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467">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466">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465">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464">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463">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462">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461">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460">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459">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458">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457">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456">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455">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454">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453">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452">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451">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450">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449">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448">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447">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446">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445">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444">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443">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442">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441">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440">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439">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438">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437">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436">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435">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434">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433">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432">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431">
      <pivotArea type="all" dataOnly="0" outline="0" fieldPosition="0"/>
    </format>
    <format dxfId="430">
      <pivotArea field="2" type="button" dataOnly="0" labelOnly="1" outline="0" axis="axisRow" fieldPosition="0"/>
    </format>
    <format dxfId="429">
      <pivotArea field="9" type="button" dataOnly="0" labelOnly="1" outline="0" axis="axisRow" fieldPosition="1"/>
    </format>
    <format dxfId="428">
      <pivotArea field="3" type="button" dataOnly="0" labelOnly="1" outline="0" axis="axisRow" fieldPosition="3"/>
    </format>
    <format dxfId="427">
      <pivotArea field="4" type="button" dataOnly="0" labelOnly="1" outline="0" axis="axisRow" fieldPosition="4"/>
    </format>
    <format dxfId="426">
      <pivotArea field="6" type="button" dataOnly="0" labelOnly="1" outline="0" axis="axisRow" fieldPosition="5"/>
    </format>
    <format dxfId="425">
      <pivotArea field="16" type="button" dataOnly="0" labelOnly="1" outline="0" axis="axisRow" fieldPosition="6"/>
    </format>
    <format dxfId="424">
      <pivotArea dataOnly="0" labelOnly="1" outline="0" fieldPosition="0">
        <references count="1">
          <reference field="2" count="1">
            <x v="15"/>
          </reference>
        </references>
      </pivotArea>
    </format>
    <format dxfId="423">
      <pivotArea dataOnly="0" labelOnly="1" outline="0" fieldPosition="0">
        <references count="1">
          <reference field="2" count="1" defaultSubtotal="1">
            <x v="15"/>
          </reference>
        </references>
      </pivotArea>
    </format>
    <format dxfId="422">
      <pivotArea dataOnly="0" labelOnly="1" fieldPosition="0">
        <references count="2">
          <reference field="2" count="1" selected="0">
            <x v="15"/>
          </reference>
          <reference field="9" count="4">
            <x v="48"/>
            <x v="50"/>
            <x v="61"/>
            <x v="64"/>
          </reference>
        </references>
      </pivotArea>
    </format>
    <format dxfId="421">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420">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419">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418">
      <pivotArea dataOnly="0" labelOnly="1" fieldPosition="0">
        <references count="3">
          <reference field="2" count="1" selected="0">
            <x v="15"/>
          </reference>
          <reference field="9" count="1" selected="0">
            <x v="64"/>
          </reference>
          <reference field="70" count="3">
            <x v="3"/>
            <x v="15"/>
            <x v="21"/>
          </reference>
        </references>
      </pivotArea>
    </format>
    <format dxfId="417">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416">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415">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414">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413">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412">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411">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410">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409">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408">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407">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406">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405">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404">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403">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402">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401">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400">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399">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398">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397">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396">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395">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394">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393">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392">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391">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390">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389">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388">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387">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386">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385">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384">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383">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382">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381">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380">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379">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378">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377">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376">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375">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374">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373">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372">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371">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370">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369">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368">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367">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366">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365">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364">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363">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362">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361">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360">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359">
      <pivotArea dataOnly="0" labelOnly="1" fieldPosition="0">
        <references count="1">
          <reference field="70" count="0"/>
        </references>
      </pivotArea>
    </format>
    <format dxfId="358">
      <pivotArea type="all" dataOnly="0" outline="0" fieldPosition="0"/>
    </format>
    <format dxfId="357">
      <pivotArea field="2" type="button" dataOnly="0" labelOnly="1" outline="0" axis="axisRow" fieldPosition="0"/>
    </format>
    <format dxfId="356">
      <pivotArea field="9" type="button" dataOnly="0" labelOnly="1" outline="0" axis="axisRow" fieldPosition="1"/>
    </format>
    <format dxfId="355">
      <pivotArea field="3" type="button" dataOnly="0" labelOnly="1" outline="0" axis="axisRow" fieldPosition="3"/>
    </format>
    <format dxfId="354">
      <pivotArea field="4" type="button" dataOnly="0" labelOnly="1" outline="0" axis="axisRow" fieldPosition="4"/>
    </format>
    <format dxfId="353">
      <pivotArea field="6" type="button" dataOnly="0" labelOnly="1" outline="0" axis="axisRow" fieldPosition="5"/>
    </format>
    <format dxfId="352">
      <pivotArea field="16" type="button" dataOnly="0" labelOnly="1" outline="0" axis="axisRow" fieldPosition="6"/>
    </format>
    <format dxfId="351">
      <pivotArea dataOnly="0" labelOnly="1" outline="0" fieldPosition="0">
        <references count="1">
          <reference field="2" count="1">
            <x v="14"/>
          </reference>
        </references>
      </pivotArea>
    </format>
    <format dxfId="350">
      <pivotArea dataOnly="0" labelOnly="1" outline="0" fieldPosition="0">
        <references count="1">
          <reference field="2" count="1" defaultSubtotal="1">
            <x v="14"/>
          </reference>
        </references>
      </pivotArea>
    </format>
    <format dxfId="349">
      <pivotArea dataOnly="0" labelOnly="1" fieldPosition="0">
        <references count="2">
          <reference field="2" count="1" selected="0">
            <x v="14"/>
          </reference>
          <reference field="9" count="2">
            <x v="49"/>
            <x v="60"/>
          </reference>
        </references>
      </pivotArea>
    </format>
    <format dxfId="348">
      <pivotArea dataOnly="0" labelOnly="1" fieldPosition="0">
        <references count="3">
          <reference field="2" count="1" selected="0">
            <x v="14"/>
          </reference>
          <reference field="9" count="1" selected="0">
            <x v="49"/>
          </reference>
          <reference field="70" count="8">
            <x v="172"/>
            <x v="173"/>
            <x v="174"/>
            <x v="175"/>
            <x v="176"/>
            <x v="177"/>
            <x v="178"/>
            <x v="179"/>
          </reference>
        </references>
      </pivotArea>
    </format>
    <format dxfId="347">
      <pivotArea dataOnly="0" labelOnly="1" fieldPosition="0">
        <references count="3">
          <reference field="2" count="1" selected="0">
            <x v="14"/>
          </reference>
          <reference field="9" count="1" selected="0">
            <x v="60"/>
          </reference>
          <reference field="70" count="10">
            <x v="161"/>
            <x v="162"/>
            <x v="163"/>
            <x v="164"/>
            <x v="165"/>
            <x v="166"/>
            <x v="167"/>
            <x v="168"/>
            <x v="169"/>
            <x v="170"/>
          </reference>
        </references>
      </pivotArea>
    </format>
    <format dxfId="346">
      <pivotArea dataOnly="0" labelOnly="1" outline="0" fieldPosition="0">
        <references count="4">
          <reference field="2" count="1" selected="0">
            <x v="14"/>
          </reference>
          <reference field="3" count="1">
            <x v="93"/>
          </reference>
          <reference field="9" count="1" selected="0">
            <x v="49"/>
          </reference>
          <reference field="70" count="1" selected="0">
            <x v="174"/>
          </reference>
        </references>
      </pivotArea>
    </format>
    <format dxfId="345">
      <pivotArea dataOnly="0" labelOnly="1" outline="0" fieldPosition="0">
        <references count="4">
          <reference field="2" count="1" selected="0">
            <x v="14"/>
          </reference>
          <reference field="3" count="1">
            <x v="220"/>
          </reference>
          <reference field="9" count="1" selected="0">
            <x v="49"/>
          </reference>
          <reference field="70" count="1" selected="0">
            <x v="175"/>
          </reference>
        </references>
      </pivotArea>
    </format>
    <format dxfId="344">
      <pivotArea dataOnly="0" labelOnly="1" outline="0" fieldPosition="0">
        <references count="4">
          <reference field="2" count="1" selected="0">
            <x v="14"/>
          </reference>
          <reference field="3" count="1">
            <x v="221"/>
          </reference>
          <reference field="9" count="1" selected="0">
            <x v="49"/>
          </reference>
          <reference field="70" count="1" selected="0">
            <x v="176"/>
          </reference>
        </references>
      </pivotArea>
    </format>
    <format dxfId="343">
      <pivotArea dataOnly="0" labelOnly="1" outline="0" fieldPosition="0">
        <references count="4">
          <reference field="2" count="1" selected="0">
            <x v="14"/>
          </reference>
          <reference field="3" count="1">
            <x v="222"/>
          </reference>
          <reference field="9" count="1" selected="0">
            <x v="49"/>
          </reference>
          <reference field="70" count="1" selected="0">
            <x v="177"/>
          </reference>
        </references>
      </pivotArea>
    </format>
    <format dxfId="342">
      <pivotArea dataOnly="0" labelOnly="1" outline="0" fieldPosition="0">
        <references count="4">
          <reference field="2" count="1" selected="0">
            <x v="14"/>
          </reference>
          <reference field="3" count="1">
            <x v="168"/>
          </reference>
          <reference field="9" count="1" selected="0">
            <x v="60"/>
          </reference>
          <reference field="70" count="1" selected="0">
            <x v="162"/>
          </reference>
        </references>
      </pivotArea>
    </format>
    <format dxfId="341">
      <pivotArea dataOnly="0" labelOnly="1" outline="0" fieldPosition="0">
        <references count="4">
          <reference field="2" count="1" selected="0">
            <x v="14"/>
          </reference>
          <reference field="3" count="1">
            <x v="185"/>
          </reference>
          <reference field="9" count="1" selected="0">
            <x v="60"/>
          </reference>
          <reference field="70" count="1" selected="0">
            <x v="163"/>
          </reference>
        </references>
      </pivotArea>
    </format>
    <format dxfId="340">
      <pivotArea dataOnly="0" labelOnly="1" outline="0" fieldPosition="0">
        <references count="4">
          <reference field="2" count="1" selected="0">
            <x v="14"/>
          </reference>
          <reference field="3" count="1">
            <x v="246"/>
          </reference>
          <reference field="9" count="1" selected="0">
            <x v="60"/>
          </reference>
          <reference field="70" count="1" selected="0">
            <x v="164"/>
          </reference>
        </references>
      </pivotArea>
    </format>
    <format dxfId="339">
      <pivotArea dataOnly="0" labelOnly="1" outline="0" fieldPosition="0">
        <references count="4">
          <reference field="2" count="1" selected="0">
            <x v="14"/>
          </reference>
          <reference field="3" count="1">
            <x v="247"/>
          </reference>
          <reference field="9" count="1" selected="0">
            <x v="60"/>
          </reference>
          <reference field="70" count="1" selected="0">
            <x v="166"/>
          </reference>
        </references>
      </pivotArea>
    </format>
    <format dxfId="338">
      <pivotArea dataOnly="0" labelOnly="1" outline="0" fieldPosition="0">
        <references count="4">
          <reference field="2" count="1" selected="0">
            <x v="14"/>
          </reference>
          <reference field="3" count="1">
            <x v="248"/>
          </reference>
          <reference field="9" count="1" selected="0">
            <x v="60"/>
          </reference>
          <reference field="70" count="1" selected="0">
            <x v="168"/>
          </reference>
        </references>
      </pivotArea>
    </format>
    <format dxfId="337">
      <pivotArea dataOnly="0" labelOnly="1" outline="0" fieldPosition="0">
        <references count="4">
          <reference field="2" count="1" selected="0">
            <x v="14"/>
          </reference>
          <reference field="3" count="1">
            <x v="242"/>
          </reference>
          <reference field="9" count="1" selected="0">
            <x v="60"/>
          </reference>
          <reference field="70" count="1" selected="0">
            <x v="169"/>
          </reference>
        </references>
      </pivotArea>
    </format>
    <format dxfId="336">
      <pivotArea dataOnly="0" labelOnly="1" outline="0" fieldPosition="0">
        <references count="4">
          <reference field="2" count="1" selected="0">
            <x v="14"/>
          </reference>
          <reference field="3" count="1">
            <x v="243"/>
          </reference>
          <reference field="9" count="1" selected="0">
            <x v="60"/>
          </reference>
          <reference field="70" count="1" selected="0">
            <x v="170"/>
          </reference>
        </references>
      </pivotArea>
    </format>
    <format dxfId="335">
      <pivotArea dataOnly="0" labelOnly="1" outline="0" fieldPosition="0">
        <references count="5">
          <reference field="2" count="1" selected="0">
            <x v="14"/>
          </reference>
          <reference field="3" count="1" selected="0">
            <x v="93"/>
          </reference>
          <reference field="4" count="1">
            <x v="176"/>
          </reference>
          <reference field="9" count="1" selected="0">
            <x v="49"/>
          </reference>
          <reference field="70" count="1" selected="0">
            <x v="174"/>
          </reference>
        </references>
      </pivotArea>
    </format>
    <format dxfId="334">
      <pivotArea dataOnly="0" labelOnly="1" outline="0" fieldPosition="0">
        <references count="5">
          <reference field="2" count="1" selected="0">
            <x v="14"/>
          </reference>
          <reference field="3" count="1" selected="0">
            <x v="220"/>
          </reference>
          <reference field="4" count="1">
            <x v="175"/>
          </reference>
          <reference field="9" count="1" selected="0">
            <x v="49"/>
          </reference>
          <reference field="70" count="1" selected="0">
            <x v="175"/>
          </reference>
        </references>
      </pivotArea>
    </format>
    <format dxfId="333">
      <pivotArea dataOnly="0" labelOnly="1" outline="0" fieldPosition="0">
        <references count="5">
          <reference field="2" count="1" selected="0">
            <x v="14"/>
          </reference>
          <reference field="3" count="1" selected="0">
            <x v="168"/>
          </reference>
          <reference field="4" count="1">
            <x v="41"/>
          </reference>
          <reference field="9" count="1" selected="0">
            <x v="60"/>
          </reference>
          <reference field="70" count="1" selected="0">
            <x v="162"/>
          </reference>
        </references>
      </pivotArea>
    </format>
    <format dxfId="332">
      <pivotArea dataOnly="0" labelOnly="1" outline="0" fieldPosition="0">
        <references count="5">
          <reference field="2" count="1" selected="0">
            <x v="14"/>
          </reference>
          <reference field="3" count="1" selected="0">
            <x v="185"/>
          </reference>
          <reference field="4" count="1">
            <x v="63"/>
          </reference>
          <reference field="9" count="1" selected="0">
            <x v="60"/>
          </reference>
          <reference field="70" count="1" selected="0">
            <x v="163"/>
          </reference>
        </references>
      </pivotArea>
    </format>
    <format dxfId="331">
      <pivotArea dataOnly="0" labelOnly="1" outline="0" fieldPosition="0">
        <references count="5">
          <reference field="2" count="1" selected="0">
            <x v="14"/>
          </reference>
          <reference field="3" count="1" selected="0">
            <x v="246"/>
          </reference>
          <reference field="4" count="1">
            <x v="221"/>
          </reference>
          <reference field="9" count="1" selected="0">
            <x v="60"/>
          </reference>
          <reference field="70" count="1" selected="0">
            <x v="164"/>
          </reference>
        </references>
      </pivotArea>
    </format>
    <format dxfId="330">
      <pivotArea dataOnly="0" labelOnly="1" outline="0" fieldPosition="0">
        <references count="5">
          <reference field="2" count="1" selected="0">
            <x v="14"/>
          </reference>
          <reference field="3" count="1" selected="0">
            <x v="247"/>
          </reference>
          <reference field="4" count="1">
            <x v="223"/>
          </reference>
          <reference field="9" count="1" selected="0">
            <x v="60"/>
          </reference>
          <reference field="70" count="1" selected="0">
            <x v="166"/>
          </reference>
        </references>
      </pivotArea>
    </format>
    <format dxfId="329">
      <pivotArea dataOnly="0" labelOnly="1" outline="0" fieldPosition="0">
        <references count="5">
          <reference field="2" count="1" selected="0">
            <x v="14"/>
          </reference>
          <reference field="3" count="1" selected="0">
            <x v="243"/>
          </reference>
          <reference field="4" count="1">
            <x v="226"/>
          </reference>
          <reference field="9" count="1" selected="0">
            <x v="60"/>
          </reference>
          <reference field="70" count="1" selected="0">
            <x v="170"/>
          </reference>
        </references>
      </pivotArea>
    </format>
    <format dxfId="328">
      <pivotArea dataOnly="0" labelOnly="1" outline="0" fieldPosition="0">
        <references count="6">
          <reference field="2" count="1" selected="0">
            <x v="14"/>
          </reference>
          <reference field="3" count="1" selected="0">
            <x v="220"/>
          </reference>
          <reference field="4" count="1" selected="0">
            <x v="175"/>
          </reference>
          <reference field="6" count="1">
            <x v="111"/>
          </reference>
          <reference field="9" count="1" selected="0">
            <x v="49"/>
          </reference>
          <reference field="70" count="1" selected="0">
            <x v="175"/>
          </reference>
        </references>
      </pivotArea>
    </format>
    <format dxfId="327">
      <pivotArea dataOnly="0" labelOnly="1" outline="0" fieldPosition="0">
        <references count="6">
          <reference field="2" count="1" selected="0">
            <x v="14"/>
          </reference>
          <reference field="3" count="1" selected="0">
            <x v="168"/>
          </reference>
          <reference field="4" count="1" selected="0">
            <x v="41"/>
          </reference>
          <reference field="6" count="1">
            <x v="110"/>
          </reference>
          <reference field="9" count="1" selected="0">
            <x v="60"/>
          </reference>
          <reference field="70" count="1" selected="0">
            <x v="162"/>
          </reference>
        </references>
      </pivotArea>
    </format>
    <format dxfId="326">
      <pivotArea dataOnly="0" labelOnly="1" outline="0" fieldPosition="0">
        <references count="6">
          <reference field="2" count="1" selected="0">
            <x v="14"/>
          </reference>
          <reference field="3" count="1" selected="0">
            <x v="247"/>
          </reference>
          <reference field="4" count="1" selected="0">
            <x v="223"/>
          </reference>
          <reference field="6" count="1">
            <x v="239"/>
          </reference>
          <reference field="9" count="1" selected="0">
            <x v="60"/>
          </reference>
          <reference field="70" count="1" selected="0">
            <x v="166"/>
          </reference>
        </references>
      </pivotArea>
    </format>
    <format dxfId="325">
      <pivotArea dataOnly="0" labelOnly="1" outline="0" fieldPosition="0">
        <references count="6">
          <reference field="2" count="1" selected="0">
            <x v="14"/>
          </reference>
          <reference field="3" count="1" selected="0">
            <x v="243"/>
          </reference>
          <reference field="4" count="1" selected="0">
            <x v="226"/>
          </reference>
          <reference field="6" count="1">
            <x v="236"/>
          </reference>
          <reference field="9" count="1" selected="0">
            <x v="60"/>
          </reference>
          <reference field="70" count="1" selected="0">
            <x v="170"/>
          </reference>
        </references>
      </pivotArea>
    </format>
    <format dxfId="324">
      <pivotArea dataOnly="0" labelOnly="1" outline="0" fieldPosition="0">
        <references count="7">
          <reference field="2" count="1" selected="0">
            <x v="14"/>
          </reference>
          <reference field="3" count="1" selected="0">
            <x v="220"/>
          </reference>
          <reference field="4" count="1" selected="0">
            <x v="175"/>
          </reference>
          <reference field="6" count="1" selected="0">
            <x v="111"/>
          </reference>
          <reference field="9" count="1" selected="0">
            <x v="49"/>
          </reference>
          <reference field="16" count="1">
            <x v="0"/>
          </reference>
          <reference field="70" count="1" selected="0">
            <x v="175"/>
          </reference>
        </references>
      </pivotArea>
    </format>
    <format dxfId="323">
      <pivotArea dataOnly="0" labelOnly="1" outline="0" fieldPosition="0">
        <references count="7">
          <reference field="2" count="1" selected="0">
            <x v="14"/>
          </reference>
          <reference field="3" count="1" selected="0">
            <x v="168"/>
          </reference>
          <reference field="4" count="1" selected="0">
            <x v="41"/>
          </reference>
          <reference field="6" count="1" selected="0">
            <x v="110"/>
          </reference>
          <reference field="9" count="1" selected="0">
            <x v="60"/>
          </reference>
          <reference field="16" count="1">
            <x v="0"/>
          </reference>
          <reference field="70" count="1" selected="0">
            <x v="162"/>
          </reference>
        </references>
      </pivotArea>
    </format>
    <format dxfId="322">
      <pivotArea dataOnly="0" labelOnly="1" outline="0" fieldPosition="0">
        <references count="7">
          <reference field="2" count="1" selected="0">
            <x v="14"/>
          </reference>
          <reference field="3" count="1" selected="0">
            <x v="185"/>
          </reference>
          <reference field="4" count="1" selected="0">
            <x v="63"/>
          </reference>
          <reference field="6" count="1" selected="0">
            <x v="110"/>
          </reference>
          <reference field="9" count="1" selected="0">
            <x v="60"/>
          </reference>
          <reference field="16" count="1">
            <x v="0"/>
          </reference>
          <reference field="70" count="1" selected="0">
            <x v="163"/>
          </reference>
        </references>
      </pivotArea>
    </format>
    <format dxfId="321">
      <pivotArea dataOnly="0" labelOnly="1" outline="0" fieldPosition="0">
        <references count="7">
          <reference field="2" count="1" selected="0">
            <x v="14"/>
          </reference>
          <reference field="3" count="1" selected="0">
            <x v="247"/>
          </reference>
          <reference field="4" count="1" selected="0">
            <x v="223"/>
          </reference>
          <reference field="6" count="1" selected="0">
            <x v="239"/>
          </reference>
          <reference field="9" count="1" selected="0">
            <x v="60"/>
          </reference>
          <reference field="16" count="1">
            <x v="0"/>
          </reference>
          <reference field="70" count="1" selected="0">
            <x v="166"/>
          </reference>
        </references>
      </pivotArea>
    </format>
    <format dxfId="320">
      <pivotArea dataOnly="0" labelOnly="1" outline="0" fieldPosition="0">
        <references count="7">
          <reference field="2" count="1" selected="0">
            <x v="14"/>
          </reference>
          <reference field="3" count="1" selected="0">
            <x v="243"/>
          </reference>
          <reference field="4" count="1" selected="0">
            <x v="226"/>
          </reference>
          <reference field="6" count="1" selected="0">
            <x v="236"/>
          </reference>
          <reference field="9" count="1" selected="0">
            <x v="60"/>
          </reference>
          <reference field="16" count="1">
            <x v="0"/>
          </reference>
          <reference field="70" count="1" selected="0">
            <x v="170"/>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樞紐分析表5"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K8:M43" firstHeaderRow="1" firstDataRow="3" firstDataCol="2" rowPageCount="5" colPageCount="1"/>
  <pivotFields count="143">
    <pivotField compact="0" outline="0" showAll="0"/>
    <pivotField axis="axisPage" dataField="1" compact="0" outline="0" showAll="0" defaultSubtotal="0">
      <items count="11">
        <item m="1" x="2"/>
        <item m="1" x="5"/>
        <item m="1" x="7"/>
        <item m="1" x="1"/>
        <item m="1" x="9"/>
        <item m="1" x="3"/>
        <item m="1" x="4"/>
        <item m="1" x="10"/>
        <item m="1" x="6"/>
        <item m="1" x="8"/>
        <item x="0"/>
      </items>
    </pivotField>
    <pivotField axis="axisCol" compact="0" outline="0" showAll="0" defaultSubtotal="0">
      <items count="21">
        <item m="1" x="13"/>
        <item m="1" x="9"/>
        <item m="1" x="20"/>
        <item m="1" x="11"/>
        <item m="1" x="18"/>
        <item m="1" x="16"/>
        <item m="1" x="14"/>
        <item m="1" x="3"/>
        <item m="1" x="19"/>
        <item m="1" x="7"/>
        <item m="1" x="17"/>
        <item m="1" x="6"/>
        <item m="1" x="4"/>
        <item m="1" x="8"/>
        <item m="1" x="5"/>
        <item m="1" x="12"/>
        <item m="1" x="10"/>
        <item m="1" x="15"/>
        <item m="1" x="1"/>
        <item m="1" x="2"/>
        <item x="0"/>
      </items>
    </pivotField>
    <pivotField axis="axisRow"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axis="axisCol"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x="0"/>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5">
        <item x="0"/>
        <item m="1" x="2"/>
        <item m="1" x="3"/>
        <item x="1"/>
        <item m="1"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84"/>
    <field x="3"/>
  </rowFields>
  <rowItems count="33">
    <i>
      <x v="3"/>
      <x v="453"/>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rowItems>
  <colFields count="2">
    <field x="2"/>
    <field x="9"/>
  </colFields>
  <colItems count="1">
    <i>
      <x v="20"/>
      <x v="64"/>
    </i>
  </colItems>
  <pageFields count="5">
    <pageField fld="118" item="0" hier="-1"/>
    <pageField fld="119" item="0" hier="-1"/>
    <pageField fld="123" item="1" hier="-1"/>
    <pageField fld="1" item="10" hier="-1"/>
    <pageField fld="124" item="0" hier="-1"/>
  </pageFields>
  <dataFields count="1">
    <dataField name="計數 - 負責領域" fld="1" subtotal="count" baseField="0" baseItem="0"/>
  </dataFields>
  <formats count="34">
    <format dxfId="167">
      <pivotArea type="all" dataOnly="0" outline="0" fieldPosition="0"/>
    </format>
    <format dxfId="166">
      <pivotArea field="2" type="button" dataOnly="0" labelOnly="1" outline="0" axis="axisCol" fieldPosition="0"/>
    </format>
    <format dxfId="165">
      <pivotArea field="9" type="button" dataOnly="0" labelOnly="1" outline="0" axis="axisCol" fieldPosition="1"/>
    </format>
    <format dxfId="164">
      <pivotArea field="3" type="button" dataOnly="0" labelOnly="1" outline="0" axis="axisRow" fieldPosition="1"/>
    </format>
    <format dxfId="163">
      <pivotArea field="4" type="button" dataOnly="0" labelOnly="1" outline="0"/>
    </format>
    <format dxfId="162">
      <pivotArea field="6" type="button" dataOnly="0" labelOnly="1" outline="0"/>
    </format>
    <format dxfId="161">
      <pivotArea field="16" type="button" dataOnly="0" labelOnly="1" outline="0"/>
    </format>
    <format dxfId="160">
      <pivotArea dataOnly="0" labelOnly="1" outline="0" fieldPosition="0">
        <references count="1">
          <reference field="2" count="1">
            <x v="15"/>
          </reference>
        </references>
      </pivotArea>
    </format>
    <format dxfId="159">
      <pivotArea dataOnly="0" labelOnly="1" outline="0" fieldPosition="0">
        <references count="1">
          <reference field="2" count="1" defaultSubtotal="1">
            <x v="15"/>
          </reference>
        </references>
      </pivotArea>
    </format>
    <format dxfId="158">
      <pivotArea dataOnly="0" labelOnly="1" fieldPosition="0">
        <references count="2">
          <reference field="2" count="1" selected="0">
            <x v="15"/>
          </reference>
          <reference field="9" count="4">
            <x v="48"/>
            <x v="50"/>
            <x v="61"/>
            <x v="64"/>
          </reference>
        </references>
      </pivotArea>
    </format>
    <format dxfId="157">
      <pivotArea type="all" dataOnly="0" outline="0" fieldPosition="0"/>
    </format>
    <format dxfId="156">
      <pivotArea field="2" type="button" dataOnly="0" labelOnly="1" outline="0" axis="axisCol" fieldPosition="0"/>
    </format>
    <format dxfId="155">
      <pivotArea field="9" type="button" dataOnly="0" labelOnly="1" outline="0" axis="axisCol" fieldPosition="1"/>
    </format>
    <format dxfId="154">
      <pivotArea field="3" type="button" dataOnly="0" labelOnly="1" outline="0" axis="axisRow" fieldPosition="1"/>
    </format>
    <format dxfId="153">
      <pivotArea field="4" type="button" dataOnly="0" labelOnly="1" outline="0"/>
    </format>
    <format dxfId="152">
      <pivotArea field="6" type="button" dataOnly="0" labelOnly="1" outline="0"/>
    </format>
    <format dxfId="151">
      <pivotArea field="16" type="button" dataOnly="0" labelOnly="1" outline="0"/>
    </format>
    <format dxfId="150">
      <pivotArea dataOnly="0" labelOnly="1" outline="0" fieldPosition="0">
        <references count="1">
          <reference field="2" count="1">
            <x v="15"/>
          </reference>
        </references>
      </pivotArea>
    </format>
    <format dxfId="149">
      <pivotArea dataOnly="0" labelOnly="1" outline="0" fieldPosition="0">
        <references count="1">
          <reference field="2" count="1" defaultSubtotal="1">
            <x v="15"/>
          </reference>
        </references>
      </pivotArea>
    </format>
    <format dxfId="148">
      <pivotArea dataOnly="0" labelOnly="1" fieldPosition="0">
        <references count="2">
          <reference field="2" count="1" selected="0">
            <x v="15"/>
          </reference>
          <reference field="9" count="4">
            <x v="48"/>
            <x v="50"/>
            <x v="61"/>
            <x v="64"/>
          </reference>
        </references>
      </pivotArea>
    </format>
    <format dxfId="147">
      <pivotArea outline="0" collapsedLevelsAreSubtotals="1" fieldPosition="0"/>
    </format>
    <format dxfId="146">
      <pivotArea type="all" dataOnly="0" outline="0" fieldPosition="0"/>
    </format>
    <format dxfId="145">
      <pivotArea outline="0" collapsedLevelsAreSubtotals="1" fieldPosition="0"/>
    </format>
    <format dxfId="144">
      <pivotArea type="origin" dataOnly="0" labelOnly="1" outline="0" fieldPosition="0"/>
    </format>
    <format dxfId="143">
      <pivotArea field="2" type="button" dataOnly="0" labelOnly="1" outline="0" axis="axisCol" fieldPosition="0"/>
    </format>
    <format dxfId="142">
      <pivotArea field="9" type="button" dataOnly="0" labelOnly="1" outline="0" axis="axisCol" fieldPosition="1"/>
    </format>
    <format dxfId="141">
      <pivotArea type="topRight" dataOnly="0" labelOnly="1" outline="0" fieldPosition="0"/>
    </format>
    <format dxfId="140">
      <pivotArea field="84" type="button" dataOnly="0" labelOnly="1" outline="0" axis="axisRow" fieldPosition="0"/>
    </format>
    <format dxfId="139">
      <pivotArea field="3" type="button" dataOnly="0" labelOnly="1" outline="0" axis="axisRow" fieldPosition="1"/>
    </format>
    <format dxfId="138">
      <pivotArea dataOnly="0" labelOnly="1" outline="0" fieldPosition="0">
        <references count="1">
          <reference field="84" count="2">
            <x v="1"/>
            <x v="2"/>
          </reference>
        </references>
      </pivotArea>
    </format>
    <format dxfId="137">
      <pivotArea dataOnly="0" labelOnly="1" outline="0" fieldPosition="0">
        <references count="2">
          <reference field="3" count="5">
            <x v="93"/>
            <x v="168"/>
            <x v="185"/>
            <x v="246"/>
            <x v="247"/>
          </reference>
          <reference field="84" count="1" selected="0">
            <x v="1"/>
          </reference>
        </references>
      </pivotArea>
    </format>
    <format dxfId="136">
      <pivotArea dataOnly="0" labelOnly="1" outline="0" fieldPosition="0">
        <references count="2">
          <reference field="3" count="6">
            <x v="220"/>
            <x v="221"/>
            <x v="222"/>
            <x v="242"/>
            <x v="243"/>
            <x v="248"/>
          </reference>
          <reference field="84" count="1" selected="0">
            <x v="2"/>
          </reference>
        </references>
      </pivotArea>
    </format>
    <format dxfId="135">
      <pivotArea dataOnly="0" labelOnly="1" outline="0" fieldPosition="0">
        <references count="1">
          <reference field="2" count="1">
            <x v="15"/>
          </reference>
        </references>
      </pivotArea>
    </format>
    <format dxfId="134">
      <pivotArea dataOnly="0" labelOnly="1" fieldPosition="0">
        <references count="2">
          <reference field="2" count="1" selected="0">
            <x v="15"/>
          </reference>
          <reference field="9" count="3">
            <x v="48"/>
            <x v="50"/>
            <x v="61"/>
          </reference>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vtTerms" cacheId="78" dataOnRows="1"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7:AG41" firstHeaderRow="1" firstDataRow="1" firstDataCol="31" rowPageCount="5" colPageCount="1"/>
  <pivotFields count="143">
    <pivotField compact="0" outline="0" showAll="0"/>
    <pivotField axis="axisPage" compact="0" outline="0" multipleItemSelectionAllowed="1" showAll="0">
      <items count="12">
        <item m="1" x="2"/>
        <item m="1" x="5"/>
        <item m="1" x="7"/>
        <item m="1" x="1"/>
        <item m="1" x="9"/>
        <item m="1" x="3"/>
        <item m="1" x="4"/>
        <item m="1" x="10"/>
        <item m="1" x="6"/>
        <item m="1" x="8"/>
        <item x="0"/>
        <item t="default"/>
      </items>
    </pivotField>
    <pivotField compact="0" outline="0" showAll="0"/>
    <pivotField compact="0" outline="0" showAll="0" defaultSubtotal="0"/>
    <pivotField axis="axisRow" compact="0" outline="0" showAll="0" defaultSubtotal="0">
      <items count="833">
        <item m="1" x="165"/>
        <item m="1" x="425"/>
        <item m="1" x="767"/>
        <item m="1" x="715"/>
        <item m="1" x="71"/>
        <item m="1" x="40"/>
        <item m="1" x="278"/>
        <item m="1" x="801"/>
        <item m="1" x="608"/>
        <item m="1" x="657"/>
        <item m="1" x="149"/>
        <item m="1" x="211"/>
        <item m="1" x="527"/>
        <item m="1" x="670"/>
        <item m="1" x="757"/>
        <item m="1" x="319"/>
        <item m="1" x="530"/>
        <item m="1" x="352"/>
        <item m="1" x="604"/>
        <item m="1" x="49"/>
        <item m="1" x="662"/>
        <item m="1" x="282"/>
        <item m="1" x="465"/>
        <item m="1" x="135"/>
        <item m="1" x="128"/>
        <item m="1" x="286"/>
        <item m="1" x="405"/>
        <item m="1" x="427"/>
        <item m="1" x="459"/>
        <item m="1" x="95"/>
        <item m="1" x="145"/>
        <item m="1" x="47"/>
        <item m="1" x="458"/>
        <item m="1" x="717"/>
        <item m="1" x="809"/>
        <item m="1" x="358"/>
        <item m="1" x="643"/>
        <item m="1" x="103"/>
        <item m="1" x="409"/>
        <item m="1" x="661"/>
        <item m="1" x="645"/>
        <item m="1" x="620"/>
        <item m="1" x="53"/>
        <item m="1" x="554"/>
        <item m="1" x="315"/>
        <item m="1" x="613"/>
        <item m="1" x="773"/>
        <item m="1" x="35"/>
        <item m="1" x="271"/>
        <item m="1" x="375"/>
        <item m="1" x="217"/>
        <item m="1" x="139"/>
        <item m="1" x="749"/>
        <item m="1" x="258"/>
        <item m="1" x="167"/>
        <item m="1" x="664"/>
        <item m="1" x="426"/>
        <item m="1" x="493"/>
        <item m="1" x="341"/>
        <item m="1" x="625"/>
        <item m="1" x="821"/>
        <item m="1" x="235"/>
        <item m="1" x="607"/>
        <item m="1" x="823"/>
        <item m="1" x="725"/>
        <item m="1" x="653"/>
        <item m="1" x="609"/>
        <item m="1" x="335"/>
        <item m="1" x="176"/>
        <item m="1" x="712"/>
        <item m="1" x="437"/>
        <item m="1" x="468"/>
        <item m="1" x="479"/>
        <item m="1" x="476"/>
        <item m="1" x="724"/>
        <item m="1" x="266"/>
        <item m="1" x="487"/>
        <item m="1" x="301"/>
        <item m="1" x="434"/>
        <item m="1" x="498"/>
        <item m="1" x="549"/>
        <item m="1" x="751"/>
        <item m="1" x="43"/>
        <item m="1" x="155"/>
        <item m="1" x="531"/>
        <item m="1" x="678"/>
        <item m="1" x="62"/>
        <item m="1" x="743"/>
        <item m="1" x="722"/>
        <item m="1" x="342"/>
        <item m="1" x="818"/>
        <item m="1" x="180"/>
        <item m="1" x="763"/>
        <item m="1" x="133"/>
        <item m="1" x="621"/>
        <item m="1" x="616"/>
        <item m="1" x="374"/>
        <item m="1" x="41"/>
        <item m="1" x="761"/>
        <item m="1" x="260"/>
        <item m="1" x="817"/>
        <item m="1" x="161"/>
        <item m="1" x="699"/>
        <item m="1" x="683"/>
        <item m="1" x="206"/>
        <item m="1" x="124"/>
        <item m="1" x="97"/>
        <item m="1" x="36"/>
        <item m="1" x="188"/>
        <item m="1" x="381"/>
        <item n="BU Code" m="1" x="322"/>
        <item m="1" x="92"/>
        <item m="1" x="792"/>
        <item m="1" x="75"/>
        <item m="1" x="249"/>
        <item m="1" x="117"/>
        <item m="1" x="366"/>
        <item m="1" x="83"/>
        <item m="1" x="814"/>
        <item m="1" x="389"/>
        <item m="1" x="737"/>
        <item m="1" x="86"/>
        <item m="1" x="295"/>
        <item m="1" x="815"/>
        <item m="1" x="239"/>
        <item m="1" x="398"/>
        <item m="1" x="469"/>
        <item m="1" x="137"/>
        <item m="1" x="471"/>
        <item m="1" x="265"/>
        <item m="1" x="577"/>
        <item m="1" x="251"/>
        <item m="1" x="477"/>
        <item m="1" x="519"/>
        <item m="1" x="38"/>
        <item m="1" x="728"/>
        <item m="1" x="114"/>
        <item m="1" x="513"/>
        <item m="1" x="247"/>
        <item m="1" x="109"/>
        <item m="1" x="442"/>
        <item m="1" x="730"/>
        <item m="1" x="630"/>
        <item m="1" x="679"/>
        <item m="1" x="460"/>
        <item m="1" x="51"/>
        <item m="1" x="521"/>
        <item m="1" x="367"/>
        <item m="1" x="336"/>
        <item m="1" x="433"/>
        <item m="1" x="799"/>
        <item m="1" x="79"/>
        <item m="1" x="416"/>
        <item m="1" x="411"/>
        <item m="1" x="395"/>
        <item m="1" x="273"/>
        <item m="1" x="413"/>
        <item m="1" x="520"/>
        <item m="1" x="536"/>
        <item m="1" x="559"/>
        <item m="1" x="766"/>
        <item m="1" x="528"/>
        <item m="1" x="829"/>
        <item m="1" x="734"/>
        <item m="1" x="736"/>
        <item m="1" x="550"/>
        <item m="1" x="475"/>
        <item m="1" x="394"/>
        <item m="1" x="535"/>
        <item m="1" x="629"/>
        <item m="1" x="287"/>
        <item m="1" x="105"/>
        <item m="1" x="451"/>
        <item m="1" x="396"/>
        <item m="1" x="812"/>
        <item m="1" x="826"/>
        <item m="1" x="706"/>
        <item m="1" x="714"/>
        <item m="1" x="197"/>
        <item m="1" x="795"/>
        <item m="1" x="508"/>
        <item m="1" x="401"/>
        <item m="1" x="490"/>
        <item m="1" x="436"/>
        <item m="1" x="115"/>
        <item m="1" x="551"/>
        <item m="1" x="332"/>
        <item m="1" x="696"/>
        <item m="1" x="759"/>
        <item m="1" x="80"/>
        <item m="1" x="707"/>
        <item m="1" x="779"/>
        <item m="1" x="506"/>
        <item m="1" x="825"/>
        <item m="1" x="259"/>
        <item m="1" x="150"/>
        <item m="1" x="324"/>
        <item m="1" x="614"/>
        <item m="1" x="350"/>
        <item m="1" x="245"/>
        <item m="1" x="777"/>
        <item m="1" x="81"/>
        <item m="1" x="644"/>
        <item m="1" x="87"/>
        <item m="1" x="119"/>
        <item m="1" x="726"/>
        <item m="1" x="828"/>
        <item m="1" x="523"/>
        <item m="1" x="720"/>
        <item m="1" x="415"/>
        <item m="1" x="704"/>
        <item m="1" x="432"/>
        <item m="1" x="102"/>
        <item m="1" x="674"/>
        <item m="1" x="218"/>
        <item m="1" x="590"/>
        <item m="1" x="144"/>
        <item m="1" x="166"/>
        <item m="1" x="45"/>
        <item m="1" x="403"/>
        <item m="1" x="232"/>
        <item m="1" x="553"/>
        <item m="1" x="316"/>
        <item m="1" x="584"/>
        <item m="1" x="328"/>
        <item m="1" x="54"/>
        <item m="1" x="665"/>
        <item m="1" x="391"/>
        <item m="1" x="742"/>
        <item m="1" x="104"/>
        <item m="1" x="612"/>
        <item m="1" x="194"/>
        <item m="1" x="267"/>
        <item m="1" x="705"/>
        <item m="1" x="376"/>
        <item m="1" x="377"/>
        <item m="1" x="781"/>
        <item m="1" x="570"/>
        <item m="1" x="39"/>
        <item m="1" x="752"/>
        <item m="1" x="277"/>
        <item m="1" x="583"/>
        <item m="1" x="402"/>
        <item m="1" x="151"/>
        <item m="1" x="362"/>
        <item m="1" x="673"/>
        <item m="1" x="160"/>
        <item m="1" x="491"/>
        <item m="1" x="214"/>
        <item m="1" x="417"/>
        <item m="1" x="209"/>
        <item m="1" x="179"/>
        <item m="1" x="270"/>
        <item m="1" x="392"/>
        <item m="1" x="532"/>
        <item m="1" x="420"/>
        <item m="1" x="339"/>
        <item m="1" x="703"/>
        <item m="1" x="685"/>
        <item m="1" x="439"/>
        <item m="1" x="68"/>
        <item m="1" x="175"/>
        <item m="1" x="441"/>
        <item m="1" x="311"/>
        <item m="1" x="804"/>
        <item m="1" x="650"/>
        <item m="1" x="538"/>
        <item m="1" x="509"/>
        <item m="1" x="412"/>
        <item m="1" x="58"/>
        <item m="1" x="173"/>
        <item m="1" x="142"/>
        <item m="1" x="236"/>
        <item m="1" x="578"/>
        <item m="1" x="76"/>
        <item m="1" x="555"/>
        <item m="1" x="675"/>
        <item m="1" x="283"/>
        <item m="1" x="782"/>
        <item m="1" x="37"/>
        <item m="1" x="760"/>
        <item m="1" x="168"/>
        <item m="1" x="254"/>
        <item m="1" x="537"/>
        <item m="1" x="298"/>
        <item m="1" x="483"/>
        <item m="1" x="747"/>
        <item m="1" x="816"/>
        <item m="1" x="611"/>
        <item m="1" x="601"/>
        <item m="1" x="598"/>
        <item m="1" x="827"/>
        <item m="1" x="632"/>
        <item m="1" x="210"/>
        <item m="1" x="156"/>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UpdateSource" axis="axisRow" compact="0" outline="0" showAll="0" defaultSubtotal="0">
      <items count="34">
        <item m="1" x="11"/>
        <item m="1" x="31"/>
        <item m="1" x="30"/>
        <item m="1" x="23"/>
        <item m="1" x="22"/>
        <item m="1" x="2"/>
        <item m="1" x="12"/>
        <item m="1" x="3"/>
        <item m="1" x="9"/>
        <item m="1" x="6"/>
        <item m="1" x="28"/>
        <item m="1" x="13"/>
        <item m="1" x="10"/>
        <item m="1" x="8"/>
        <item m="1" x="5"/>
        <item m="1" x="7"/>
        <item m="1" x="25"/>
        <item m="1" x="4"/>
        <item m="1" x="21"/>
        <item m="1" x="17"/>
        <item m="1" x="16"/>
        <item m="1" x="19"/>
        <item m="1" x="20"/>
        <item m="1" x="1"/>
        <item m="1" x="24"/>
        <item m="1" x="33"/>
        <item m="1" x="15"/>
        <item m="1" x="26"/>
        <item m="1" x="27"/>
        <item m="1" x="32"/>
        <item m="1" x="18"/>
        <item m="1" x="29"/>
        <item m="1" x="14"/>
        <item x="0"/>
      </items>
    </pivotField>
    <pivotField compact="0" outline="0" showAll="0"/>
    <pivotField compact="0" outline="0" showAll="0" defaultSubtotal="0"/>
    <pivotField axis="axisRow" compact="0" outline="0" showAll="0" defaultSubtotal="0">
      <items count="21">
        <item m="1" x="16"/>
        <item m="1" x="19"/>
        <item m="1" x="3"/>
        <item m="1" x="14"/>
        <item m="1" x="13"/>
        <item m="1" x="11"/>
        <item m="1" x="18"/>
        <item m="1" x="20"/>
        <item m="1" x="9"/>
        <item m="1" x="7"/>
        <item m="1" x="17"/>
        <item m="1" x="6"/>
        <item m="1" x="4"/>
        <item m="1" x="8"/>
        <item m="1" x="5"/>
        <item m="1" x="12"/>
        <item m="1" x="10"/>
        <item m="1" x="15"/>
        <item m="1" x="1"/>
        <item m="1" x="2"/>
        <item x="0"/>
      </items>
    </pivotField>
    <pivotField compact="0" outline="0" showAll="0"/>
    <pivotField compact="0" outline="0" showAll="0" defaultSubtotal="0"/>
    <pivotField name="Name" axis="axisRow" compact="0" outline="0" showAll="0" sortType="ascending" defaultSubtotal="0">
      <items count="833">
        <item m="1" x="261"/>
        <item m="1" x="498"/>
        <item m="1" x="200"/>
        <item m="1" x="207"/>
        <item m="1" x="630"/>
        <item m="1" x="221"/>
        <item m="1" x="721"/>
        <item m="1" x="109"/>
        <item m="1" x="542"/>
        <item m="1" x="136"/>
        <item m="1" x="216"/>
        <item m="1" x="780"/>
        <item m="1" x="473"/>
        <item m="1" x="377"/>
        <item m="1" x="718"/>
        <item m="1" x="73"/>
        <item m="1" x="74"/>
        <item m="1" x="110"/>
        <item m="1" x="808"/>
        <item m="1" x="111"/>
        <item m="1" x="262"/>
        <item m="1" x="263"/>
        <item m="1" x="266"/>
        <item m="1" x="709"/>
        <item m="1" x="698"/>
        <item m="1" x="413"/>
        <item m="1" x="321"/>
        <item m="1" x="511"/>
        <item m="1" x="426"/>
        <item m="1" x="697"/>
        <item m="1" x="730"/>
        <item m="1" x="512"/>
        <item m="1" x="210"/>
        <item m="1" x="679"/>
        <item m="1" x="782"/>
        <item m="1" x="573"/>
        <item m="1" x="385"/>
        <item m="1" x="767"/>
        <item m="1" x="122"/>
        <item m="1" x="94"/>
        <item m="1" x="259"/>
        <item m="1" x="293"/>
        <item m="1" x="435"/>
        <item x="5"/>
        <item m="1" x="547"/>
        <item m="1" x="232"/>
        <item m="1" x="433"/>
        <item m="1" x="92"/>
        <item m="1" x="572"/>
        <item m="1" x="430"/>
        <item m="1" x="451"/>
        <item m="1" x="305"/>
        <item m="1" x="162"/>
        <item m="1" x="592"/>
        <item m="1" x="477"/>
        <item m="1" x="832"/>
        <item m="1" x="81"/>
        <item m="1" x="100"/>
        <item m="1" x="809"/>
        <item m="1" x="252"/>
        <item m="1" x="244"/>
        <item m="1" x="681"/>
        <item m="1" x="155"/>
        <item m="1" x="483"/>
        <item m="1" x="280"/>
        <item m="1" x="235"/>
        <item m="1" x="670"/>
        <item m="1" x="773"/>
        <item m="1" x="372"/>
        <item m="1" x="143"/>
        <item m="1" x="144"/>
        <item m="1" x="253"/>
        <item m="1" x="85"/>
        <item x="27"/>
        <item m="1" x="281"/>
        <item m="1" x="124"/>
        <item m="1" x="595"/>
        <item m="1" x="610"/>
        <item m="1" x="488"/>
        <item m="1" x="269"/>
        <item m="1" x="815"/>
        <item m="1" x="177"/>
        <item m="1" x="276"/>
        <item m="1" x="561"/>
        <item m="1" x="618"/>
        <item m="1" x="790"/>
        <item m="1" x="119"/>
        <item m="1" x="459"/>
        <item m="1" x="627"/>
        <item m="1" x="566"/>
        <item m="1" x="659"/>
        <item m="1" x="99"/>
        <item m="1" x="522"/>
        <item m="1" x="562"/>
        <item m="1" x="619"/>
        <item m="1" x="218"/>
        <item m="1" x="719"/>
        <item m="1" x="596"/>
        <item m="1" x="528"/>
        <item m="1" x="696"/>
        <item m="1" x="753"/>
        <item m="1" x="727"/>
        <item m="1" x="499"/>
        <item m="1" x="422"/>
        <item m="1" x="824"/>
        <item m="1" x="35"/>
        <item x="7"/>
        <item m="1" x="810"/>
        <item m="1" x="666"/>
        <item m="1" x="378"/>
        <item m="1" x="621"/>
        <item m="1" x="132"/>
        <item x="2"/>
        <item m="1" x="46"/>
        <item m="1" x="306"/>
        <item m="1" x="179"/>
        <item m="1" x="754"/>
        <item m="1" x="531"/>
        <item m="1" x="594"/>
        <item m="1" x="169"/>
        <item m="1" x="748"/>
        <item m="1" x="643"/>
        <item m="1" x="331"/>
        <item m="1" x="272"/>
        <item m="1" x="148"/>
        <item m="1" x="527"/>
        <item m="1" x="250"/>
        <item m="1" x="578"/>
        <item m="1" x="45"/>
        <item m="1" x="425"/>
        <item m="1" x="481"/>
        <item m="1" x="274"/>
        <item m="1" x="732"/>
        <item m="1" x="209"/>
        <item m="1" x="774"/>
        <item m="1" x="487"/>
        <item m="1" x="546"/>
        <item m="1" x="658"/>
        <item m="1" x="64"/>
        <item m="1" x="362"/>
        <item m="1" x="650"/>
        <item m="1" x="113"/>
        <item x="14"/>
        <item x="15"/>
        <item x="32"/>
        <item x="12"/>
        <item m="1" x="68"/>
        <item m="1" x="606"/>
        <item m="1" x="678"/>
        <item m="1" x="620"/>
        <item m="1" x="495"/>
        <item m="1" x="183"/>
        <item m="1" x="222"/>
        <item m="1" x="292"/>
        <item m="1" x="248"/>
        <item m="1" x="461"/>
        <item m="1" x="731"/>
        <item x="6"/>
        <item m="1" x="779"/>
        <item m="1" x="418"/>
        <item m="1" x="514"/>
        <item m="1" x="187"/>
        <item m="1" x="758"/>
        <item m="1" x="776"/>
        <item m="1" x="193"/>
        <item m="1" x="125"/>
        <item m="1" x="61"/>
        <item m="1" x="396"/>
        <item m="1" x="352"/>
        <item m="1" x="44"/>
        <item m="1" x="804"/>
        <item m="1" x="96"/>
        <item m="1" x="62"/>
        <item m="1" x="83"/>
        <item m="1" x="322"/>
        <item m="1" x="397"/>
        <item m="1" x="770"/>
        <item m="1" x="240"/>
        <item m="1" x="615"/>
        <item m="1" x="345"/>
        <item m="1" x="398"/>
        <item m="1" x="694"/>
        <item m="1" x="693"/>
        <item m="1" x="490"/>
        <item m="1" x="128"/>
        <item m="1" x="309"/>
        <item m="1" x="230"/>
        <item m="1" x="97"/>
        <item m="1" x="63"/>
        <item m="1" x="275"/>
        <item m="1" x="491"/>
        <item m="1" x="194"/>
        <item m="1" x="139"/>
        <item m="1" x="310"/>
        <item m="1" x="156"/>
        <item m="1" x="365"/>
        <item m="1" x="743"/>
        <item m="1" x="190"/>
        <item m="1" x="344"/>
        <item m="1" x="285"/>
        <item m="1" x="557"/>
        <item m="1" x="759"/>
        <item m="1" x="771"/>
        <item m="1" x="157"/>
        <item m="1" x="777"/>
        <item m="1" x="267"/>
        <item m="1" x="441"/>
        <item m="1" x="635"/>
        <item m="1" x="135"/>
        <item m="1" x="346"/>
        <item m="1" x="58"/>
        <item m="1" x="158"/>
        <item m="1" x="664"/>
        <item m="1" x="208"/>
        <item m="1" x="569"/>
        <item m="1" x="538"/>
        <item m="1" x="257"/>
        <item m="1" x="268"/>
        <item m="1" x="452"/>
        <item m="1" x="587"/>
        <item m="1" x="159"/>
        <item m="1" x="570"/>
        <item m="1" x="88"/>
        <item m="1" x="419"/>
        <item m="1" x="120"/>
        <item m="1" x="828"/>
        <item m="1" x="366"/>
        <item m="1" x="737"/>
        <item m="1" x="551"/>
        <item m="1" x="817"/>
        <item m="1" x="489"/>
        <item m="1" x="121"/>
        <item m="1" x="494"/>
        <item m="1" x="484"/>
        <item m="1" x="665"/>
        <item m="1" x="442"/>
        <item m="1" x="829"/>
        <item m="1" x="214"/>
        <item m="1" x="429"/>
        <item m="1" x="238"/>
        <item m="1" x="446"/>
        <item m="1" x="291"/>
        <item m="1" x="420"/>
        <item m="1" x="706"/>
        <item m="1" x="497"/>
        <item m="1" x="176"/>
        <item m="1" x="311"/>
        <item m="1" x="513"/>
        <item m="1" x="765"/>
        <item m="1" x="443"/>
        <item m="1" x="164"/>
        <item m="1" x="738"/>
        <item m="1" x="312"/>
        <item m="1" x="830"/>
        <item m="1" x="447"/>
        <item m="1" x="588"/>
        <item m="1" x="440"/>
        <item m="1" x="66"/>
        <item m="1" x="823"/>
        <item m="1" x="725"/>
        <item m="1" x="414"/>
        <item m="1" x="317"/>
        <item m="1" x="115"/>
        <item m="1" x="189"/>
        <item m="1" x="660"/>
        <item m="1" x="797"/>
        <item m="1" x="586"/>
        <item m="1" x="67"/>
        <item m="1" x="575"/>
        <item m="1" x="318"/>
        <item m="1" x="395"/>
        <item m="1" x="457"/>
        <item m="1" x="75"/>
        <item m="1" x="319"/>
        <item m="1" x="458"/>
        <item m="1" x="662"/>
        <item m="1" x="651"/>
        <item m="1" x="42"/>
        <item m="1" x="687"/>
        <item m="1" x="361"/>
        <item m="1" x="295"/>
        <item m="1" x="178"/>
        <item m="1" x="93"/>
        <item m="1" x="672"/>
        <item m="1" x="740"/>
        <item m="1" x="386"/>
        <item m="1" x="38"/>
        <item m="1" x="639"/>
        <item m="1" x="686"/>
        <item m="1" x="676"/>
        <item m="1" x="434"/>
        <item m="1" x="364"/>
        <item m="1" x="496"/>
        <item m="1" x="673"/>
        <item m="1" x="640"/>
        <item m="1" x="601"/>
        <item m="1" x="485"/>
        <item m="1" x="255"/>
        <item m="1" x="677"/>
        <item m="1" x="641"/>
        <item m="1" x="486"/>
        <item m="1" x="256"/>
        <item m="1" x="98"/>
        <item m="1" x="580"/>
        <item m="1" x="646"/>
        <item m="1" x="633"/>
        <item m="1" x="65"/>
        <item m="1" x="130"/>
        <item m="1" x="36"/>
        <item m="1" x="279"/>
        <item m="1" x="728"/>
        <item m="1" x="131"/>
        <item m="1" x="493"/>
        <item x="1"/>
        <item m="1" x="448"/>
        <item m="1" x="287"/>
        <item m="1" x="277"/>
        <item m="1" x="581"/>
        <item m="1" x="653"/>
        <item m="1" x="338"/>
        <item m="1" x="470"/>
        <item m="1" x="172"/>
        <item m="1" x="399"/>
        <item m="1" x="524"/>
        <item m="1" x="816"/>
        <item m="1" x="764"/>
        <item m="1" x="278"/>
        <item m="1" x="359"/>
        <item m="1" x="192"/>
        <item m="1" x="525"/>
        <item m="1" x="684"/>
        <item m="1" x="339"/>
        <item m="1" x="138"/>
        <item m="1" x="152"/>
        <item m="1" x="518"/>
        <item m="1" x="340"/>
        <item m="1" x="585"/>
        <item m="1" x="349"/>
        <item m="1" x="714"/>
        <item m="1" x="671"/>
        <item m="1" x="400"/>
        <item m="1" x="820"/>
        <item m="1" x="60"/>
        <item m="1" x="284"/>
        <item m="1" x="369"/>
        <item m="1" x="375"/>
        <item m="1" x="523"/>
        <item m="1" x="577"/>
        <item m="1" x="471"/>
        <item m="1" x="545"/>
        <item m="1" x="337"/>
        <item m="1" x="691"/>
        <item m="1" x="713"/>
        <item m="1" x="745"/>
        <item m="1" x="628"/>
        <item m="1" x="668"/>
        <item m="1" x="722"/>
        <item m="1" x="456"/>
        <item m="1" x="401"/>
        <item m="1" x="236"/>
        <item m="1" x="794"/>
        <item m="1" x="251"/>
        <item m="1" x="707"/>
        <item m="1" x="140"/>
        <item m="1" x="505"/>
        <item m="1" x="408"/>
        <item m="1" x="384"/>
        <item m="1" x="811"/>
        <item m="1" x="47"/>
        <item m="1" x="634"/>
        <item m="1" x="147"/>
        <item m="1" x="417"/>
        <item m="1" x="582"/>
        <item m="1" x="116"/>
        <item m="1" x="175"/>
        <item x="4"/>
        <item m="1" x="509"/>
        <item m="1" x="597"/>
        <item m="1" x="510"/>
        <item m="1" x="118"/>
        <item m="1" x="576"/>
        <item m="1" x="273"/>
        <item m="1" x="796"/>
        <item m="1" x="760"/>
        <item m="1" x="205"/>
        <item m="1" x="360"/>
        <item m="1" x="558"/>
        <item m="1" x="508"/>
        <item m="1" x="245"/>
        <item x="17"/>
        <item m="1" x="421"/>
        <item m="1" x="805"/>
        <item m="1" x="335"/>
        <item m="1" x="723"/>
        <item m="1" x="699"/>
        <item m="1" x="792"/>
        <item m="1" x="308"/>
        <item m="1" x="629"/>
        <item m="1" x="282"/>
        <item m="1" x="645"/>
        <item m="1" x="591"/>
        <item m="1" x="612"/>
        <item m="1" x="55"/>
        <item m="1" x="95"/>
        <item m="1" x="831"/>
        <item m="1" x="265"/>
        <item m="1" x="735"/>
        <item m="1" x="726"/>
        <item m="1" x="537"/>
        <item m="1" x="742"/>
        <item m="1" x="37"/>
        <item x="28"/>
        <item x="24"/>
        <item m="1" x="145"/>
        <item m="1" x="153"/>
        <item m="1" x="704"/>
        <item m="1" x="539"/>
        <item m="1" x="149"/>
        <item m="1" x="806"/>
        <item m="1" x="424"/>
        <item m="1" x="826"/>
        <item m="1" x="715"/>
        <item m="1" x="568"/>
        <item m="1" x="674"/>
        <item m="1" x="229"/>
        <item m="1" x="39"/>
        <item m="1" x="449"/>
        <item m="1" x="353"/>
        <item m="1" x="264"/>
        <item m="1" x="237"/>
        <item m="1" x="800"/>
        <item m="1" x="801"/>
        <item m="1" x="258"/>
        <item m="1" x="734"/>
        <item m="1" x="347"/>
        <item m="1" x="202"/>
        <item m="1" x="695"/>
        <item m="1" x="160"/>
        <item m="1" x="492"/>
        <item m="1" x="733"/>
        <item m="1" x="215"/>
        <item m="1" x="616"/>
        <item m="1" x="778"/>
        <item m="1" x="239"/>
        <item m="1" x="636"/>
        <item m="1" x="469"/>
        <item m="1" x="744"/>
        <item m="1" x="608"/>
        <item m="1" x="515"/>
        <item m="1" x="465"/>
        <item m="1" x="466"/>
        <item m="1" x="814"/>
        <item m="1" x="341"/>
        <item m="1" x="603"/>
        <item m="1" x="299"/>
        <item m="1" x="288"/>
        <item m="1" x="300"/>
        <item m="1" x="467"/>
        <item m="1" x="438"/>
        <item m="1" x="649"/>
        <item m="1" x="84"/>
        <item m="1" x="455"/>
        <item m="1" x="614"/>
        <item m="1" x="574"/>
        <item m="1" x="354"/>
        <item m="1" x="204"/>
        <item m="1" x="213"/>
        <item m="1" x="271"/>
        <item m="1" x="137"/>
        <item m="1" x="323"/>
        <item m="1" x="217"/>
        <item m="1" x="112"/>
        <item m="1" x="333"/>
        <item m="1" x="675"/>
        <item m="1" x="571"/>
        <item m="1" x="503"/>
        <item m="1" x="584"/>
        <item m="1" x="326"/>
        <item m="1" x="393"/>
        <item m="1" x="407"/>
        <item m="1" x="611"/>
        <item m="1" x="504"/>
        <item m="1" x="379"/>
        <item x="30"/>
        <item m="1" x="501"/>
        <item m="1" x="380"/>
        <item m="1" x="565"/>
        <item m="1" x="180"/>
        <item m="1" x="184"/>
        <item m="1" x="181"/>
        <item m="1" x="480"/>
        <item m="1" x="530"/>
        <item m="1" x="450"/>
        <item m="1" x="415"/>
        <item m="1" x="444"/>
        <item m="1" x="482"/>
        <item m="1" x="357"/>
        <item m="1" x="133"/>
        <item m="1" x="188"/>
        <item m="1" x="411"/>
        <item m="1" x="775"/>
        <item m="1" x="296"/>
        <item m="1" x="388"/>
        <item m="1" x="746"/>
        <item m="1" x="134"/>
        <item m="1" x="297"/>
        <item m="1" x="500"/>
        <item m="1" x="752"/>
        <item m="1" x="772"/>
        <item m="1" x="468"/>
        <item m="1" x="692"/>
        <item m="1" x="516"/>
        <item m="1" x="373"/>
        <item m="1" x="818"/>
        <item m="1" x="453"/>
        <item m="1" x="225"/>
        <item m="1" x="191"/>
        <item m="1" x="166"/>
        <item m="1" x="390"/>
        <item m="1" x="623"/>
        <item m="1" x="655"/>
        <item m="1" x="381"/>
        <item m="1" x="755"/>
        <item m="1" x="701"/>
        <item m="1" x="123"/>
        <item m="1" x="784"/>
        <item m="1" x="79"/>
        <item m="1" x="302"/>
        <item m="1" x="763"/>
        <item m="1" x="376"/>
        <item m="1" x="351"/>
        <item m="1" x="555"/>
        <item m="1" x="478"/>
        <item m="1" x="761"/>
        <item m="1" x="72"/>
        <item m="1" x="559"/>
        <item m="1" x="437"/>
        <item m="1" x="289"/>
        <item m="1" x="741"/>
        <item m="1" x="785"/>
        <item m="1" x="667"/>
        <item m="1" x="669"/>
        <item m="1" x="40"/>
        <item m="1" x="51"/>
        <item m="1" x="717"/>
        <item m="1" x="564"/>
        <item m="1" x="825"/>
        <item m="1" x="211"/>
        <item m="1" x="358"/>
        <item m="1" x="304"/>
        <item m="1" x="34"/>
        <item m="1" x="54"/>
        <item m="1" x="479"/>
        <item m="1" x="246"/>
        <item m="1" x="325"/>
        <item m="1" x="52"/>
        <item m="1" x="48"/>
        <item m="1" x="334"/>
        <item m="1" x="460"/>
        <item m="1" x="387"/>
        <item x="29"/>
        <item x="3"/>
        <item m="1" x="812"/>
        <item m="1" x="231"/>
        <item m="1" x="290"/>
        <item m="1" x="631"/>
        <item m="1" x="412"/>
        <item m="1" x="394"/>
        <item m="1" x="203"/>
        <item m="1" x="142"/>
        <item m="1" x="416"/>
        <item m="1" x="827"/>
        <item m="1" x="241"/>
        <item m="1" x="270"/>
        <item m="1" x="439"/>
        <item m="1" x="71"/>
        <item m="1" x="548"/>
        <item m="1" x="556"/>
        <item m="1" x="436"/>
        <item m="1" x="736"/>
        <item m="1" x="146"/>
        <item m="1" x="150"/>
        <item x="9"/>
        <item m="1" x="105"/>
        <item m="1" x="762"/>
        <item m="1" x="462"/>
        <item m="1" x="783"/>
        <item m="1" x="403"/>
        <item m="1" x="151"/>
        <item m="1" x="316"/>
        <item m="1" x="589"/>
        <item m="1" x="540"/>
        <item m="1" x="170"/>
        <item m="1" x="690"/>
        <item m="1" x="663"/>
        <item m="1" x="532"/>
        <item m="1" x="626"/>
        <item m="1" x="602"/>
        <item m="1" x="41"/>
        <item m="1" x="195"/>
        <item m="1" x="647"/>
        <item m="1" x="206"/>
        <item m="1" x="604"/>
        <item m="1" x="711"/>
        <item m="1" x="102"/>
        <item m="1" x="683"/>
        <item m="1" x="242"/>
        <item m="1" x="476"/>
        <item m="1" x="613"/>
        <item m="1" x="324"/>
        <item m="1" x="154"/>
        <item m="1" x="53"/>
        <item m="1" x="404"/>
        <item m="1" x="103"/>
        <item m="1" x="82"/>
        <item m="1" x="163"/>
        <item m="1" x="286"/>
        <item m="1" x="182"/>
        <item m="1" x="59"/>
        <item m="1" x="599"/>
        <item m="1" x="688"/>
        <item m="1" x="791"/>
        <item m="1" x="327"/>
        <item m="1" x="328"/>
        <item m="1" x="336"/>
        <item m="1" x="185"/>
        <item m="1" x="600"/>
        <item m="1" x="609"/>
        <item m="1" x="700"/>
        <item m="1" x="356"/>
        <item m="1" x="747"/>
        <item m="1" x="526"/>
        <item m="1" x="363"/>
        <item m="1" x="632"/>
        <item m="1" x="405"/>
        <item m="1" x="329"/>
        <item m="1" x="330"/>
        <item m="1" x="813"/>
        <item m="1" x="201"/>
        <item m="1" x="710"/>
        <item m="1" x="529"/>
        <item m="1" x="117"/>
        <item m="1" x="89"/>
        <item m="1" x="90"/>
        <item m="1" x="223"/>
        <item m="1" x="260"/>
        <item m="1" x="69"/>
        <item m="1" x="174"/>
        <item m="1" x="167"/>
        <item m="1" x="391"/>
        <item m="1" x="624"/>
        <item m="1" x="656"/>
        <item m="1" x="382"/>
        <item m="1" x="756"/>
        <item m="1" x="702"/>
        <item m="1" x="320"/>
        <item m="1" x="101"/>
        <item m="1" x="234"/>
        <item m="1" x="739"/>
        <item m="1" x="638"/>
        <item m="1" x="298"/>
        <item m="1" x="579"/>
        <item m="1" x="593"/>
        <item m="1" x="712"/>
        <item m="1" x="716"/>
        <item m="1" x="80"/>
        <item m="1" x="227"/>
        <item m="1" x="724"/>
        <item m="1" x="368"/>
        <item x="13"/>
        <item m="1" x="212"/>
        <item x="10"/>
        <item x="26"/>
        <item x="25"/>
        <item x="23"/>
        <item m="1" x="705"/>
        <item m="1" x="106"/>
        <item m="1" x="243"/>
        <item m="1" x="307"/>
        <item m="1" x="507"/>
        <item m="1" x="370"/>
        <item m="1" x="464"/>
        <item m="1" x="786"/>
        <item m="1" x="541"/>
        <item m="1" x="171"/>
        <item m="1" x="799"/>
        <item m="1" x="787"/>
        <item m="1" x="114"/>
        <item m="1" x="107"/>
        <item m="1" x="750"/>
        <item m="1" x="583"/>
        <item m="1" x="314"/>
        <item m="1" x="410"/>
        <item m="1" x="445"/>
        <item m="1" x="807"/>
        <item x="11"/>
        <item m="1" x="56"/>
        <item m="1" x="534"/>
        <item m="1" x="520"/>
        <item m="1" x="622"/>
        <item m="1" x="431"/>
        <item m="1" x="607"/>
        <item m="1" x="432"/>
        <item m="1" x="781"/>
        <item m="1" x="474"/>
        <item m="1" x="788"/>
        <item m="1" x="720"/>
        <item m="1" x="247"/>
        <item m="1" x="751"/>
        <item m="1" x="463"/>
        <item m="1" x="535"/>
        <item x="21"/>
        <item x="22"/>
        <item x="19"/>
        <item x="20"/>
        <item m="1" x="254"/>
        <item m="1" x="57"/>
        <item m="1" x="590"/>
        <item m="1" x="793"/>
        <item x="16"/>
        <item m="1" x="76"/>
        <item m="1" x="367"/>
        <item m="1" x="680"/>
        <item m="1" x="108"/>
        <item m="1" x="563"/>
        <item m="1" x="682"/>
        <item m="1" x="795"/>
        <item m="1" x="50"/>
        <item m="1" x="165"/>
        <item m="1" x="301"/>
        <item m="1" x="567"/>
        <item m="1" x="409"/>
        <item m="1" x="355"/>
        <item m="1" x="685"/>
        <item m="1" x="766"/>
        <item m="1" x="129"/>
        <item m="1" x="749"/>
        <item m="1" x="224"/>
        <item m="1" x="519"/>
        <item m="1" x="536"/>
        <item m="1" x="644"/>
        <item x="33"/>
        <item x="18"/>
        <item x="0"/>
        <item x="8"/>
        <item m="1" x="533"/>
        <item m="1" x="803"/>
        <item m="1" x="343"/>
        <item m="1" x="502"/>
        <item m="1" x="543"/>
        <item m="1" x="560"/>
        <item m="1" x="315"/>
        <item m="1" x="423"/>
        <item m="1" x="389"/>
        <item m="1" x="821"/>
        <item m="1" x="427"/>
        <item m="1" x="196"/>
        <item x="31"/>
        <item m="1" x="822"/>
        <item m="1" x="428"/>
        <item m="1" x="197"/>
        <item m="1" x="554"/>
        <item m="1" x="406"/>
        <item m="1" x="233"/>
        <item m="1" x="552"/>
        <item m="1" x="49"/>
        <item m="1" x="126"/>
        <item m="1" x="127"/>
        <item m="1" x="637"/>
        <item m="1" x="617"/>
        <item m="1" x="506"/>
        <item m="1" x="199"/>
        <item m="1" x="729"/>
        <item m="1" x="402"/>
        <item m="1" x="768"/>
        <item m="1" x="77"/>
        <item m="1" x="769"/>
        <item m="1" x="78"/>
        <item m="1" x="313"/>
        <item m="1" x="789"/>
        <item m="1" x="521"/>
        <item m="1" x="598"/>
        <item m="1" x="654"/>
        <item m="1" x="642"/>
        <item m="1" x="86"/>
        <item m="1" x="605"/>
        <item m="1" x="294"/>
        <item m="1" x="219"/>
        <item m="1" x="802"/>
        <item m="1" x="198"/>
        <item m="1" x="708"/>
        <item m="1" x="228"/>
        <item m="1" x="798"/>
        <item m="1" x="549"/>
        <item m="1" x="332"/>
        <item m="1" x="161"/>
        <item m="1" x="652"/>
        <item m="1" x="43"/>
        <item m="1" x="689"/>
        <item m="1" x="283"/>
        <item m="1" x="173"/>
        <item m="1" x="472"/>
        <item m="1" x="553"/>
        <item m="1" x="350"/>
        <item m="1" x="648"/>
        <item m="1" x="87"/>
        <item m="1" x="141"/>
        <item m="1" x="371"/>
        <item m="1" x="342"/>
        <item m="1" x="550"/>
        <item m="1" x="544"/>
        <item m="1" x="249"/>
        <item m="1" x="819"/>
        <item m="1" x="475"/>
        <item m="1" x="303"/>
        <item m="1" x="661"/>
        <item m="1" x="220"/>
        <item m="1" x="186"/>
        <item m="1" x="348"/>
        <item m="1" x="91"/>
        <item m="1" x="168"/>
        <item m="1" x="392"/>
        <item m="1" x="625"/>
        <item m="1" x="657"/>
        <item m="1" x="383"/>
        <item m="1" x="757"/>
        <item m="1" x="703"/>
        <item m="1" x="104"/>
        <item m="1" x="70"/>
        <item m="1" x="517"/>
        <item m="1" x="374"/>
        <item m="1" x="454"/>
        <item m="1" x="226"/>
      </items>
    </pivotField>
    <pivotField axis="axisRow" compact="0" outline="0" showAll="0" defaultSubtotal="0">
      <items count="321">
        <item x="0"/>
        <item m="1" x="57"/>
        <item m="1" x="16"/>
        <item m="1" x="29"/>
        <item m="1" x="299"/>
        <item m="1" x="158"/>
        <item m="1" x="105"/>
        <item m="1" x="89"/>
        <item m="1" x="90"/>
        <item m="1" x="4"/>
        <item m="1" x="284"/>
        <item m="1" x="94"/>
        <item m="1" x="302"/>
        <item m="1" x="252"/>
        <item m="1" x="247"/>
        <item m="1" x="240"/>
        <item m="1" x="268"/>
        <item m="1" x="301"/>
        <item m="1" x="267"/>
        <item m="1" x="251"/>
        <item m="1" x="169"/>
        <item m="1" x="68"/>
        <item m="1" x="85"/>
        <item m="1" x="157"/>
        <item m="1" x="172"/>
        <item m="1" x="184"/>
        <item m="1" x="207"/>
        <item m="1" x="70"/>
        <item m="1" x="125"/>
        <item m="1" x="303"/>
        <item m="1" x="12"/>
        <item m="1" x="297"/>
        <item m="1" x="162"/>
        <item m="1" x="266"/>
        <item m="1" x="98"/>
        <item m="1" x="314"/>
        <item m="1" x="242"/>
        <item m="1" x="144"/>
        <item m="1" x="7"/>
        <item m="1" x="308"/>
        <item m="1" x="55"/>
        <item m="1" x="21"/>
        <item m="1" x="228"/>
        <item m="1" x="154"/>
        <item m="1" x="42"/>
        <item m="1" x="41"/>
        <item m="1" x="75"/>
        <item m="1" x="236"/>
        <item m="1" x="54"/>
        <item m="1" x="164"/>
        <item m="1" x="104"/>
        <item m="1" x="262"/>
        <item m="1" x="139"/>
        <item m="1" x="304"/>
        <item m="1" x="67"/>
        <item m="1" x="218"/>
        <item m="1" x="24"/>
        <item m="1" x="276"/>
        <item m="1" x="96"/>
        <item m="1" x="272"/>
        <item m="1" x="285"/>
        <item m="1" x="229"/>
        <item m="1" x="239"/>
        <item m="1" x="182"/>
        <item m="1" x="107"/>
        <item m="1" x="238"/>
        <item m="1" x="101"/>
        <item m="1" x="293"/>
        <item m="1" x="43"/>
        <item m="1" x="171"/>
        <item m="1" x="320"/>
        <item m="1" x="269"/>
        <item m="1" x="227"/>
        <item m="1" x="181"/>
        <item m="1" x="14"/>
        <item m="1" x="232"/>
        <item m="1" x="307"/>
        <item m="1" x="306"/>
        <item m="1" x="11"/>
        <item m="1" x="215"/>
        <item m="1" x="275"/>
        <item m="1" x="250"/>
        <item m="1" x="40"/>
        <item m="1" x="2"/>
        <item m="1" x="109"/>
        <item m="1" x="310"/>
        <item m="1" x="179"/>
        <item m="1" x="280"/>
        <item m="1" x="28"/>
        <item m="1" x="241"/>
        <item m="1" x="220"/>
        <item m="1" x="298"/>
        <item m="1" x="126"/>
        <item m="1" x="292"/>
        <item m="1" x="318"/>
        <item m="1" x="213"/>
        <item m="1" x="100"/>
        <item m="1" x="271"/>
        <item m="1" x="186"/>
        <item m="1" x="221"/>
        <item m="1" x="106"/>
        <item m="1" x="201"/>
        <item m="1" x="200"/>
        <item m="1" x="135"/>
        <item m="1" x="140"/>
        <item m="1" x="160"/>
        <item m="1" x="270"/>
        <item m="1" x="156"/>
        <item m="1" x="249"/>
        <item m="1" x="248"/>
        <item m="1" x="136"/>
        <item m="1" x="165"/>
        <item m="1" x="198"/>
        <item m="1" x="15"/>
        <item m="1" x="230"/>
        <item m="1" x="3"/>
        <item m="1" x="1"/>
        <item m="1" x="137"/>
        <item m="1" x="263"/>
        <item m="1" x="281"/>
        <item m="1" x="38"/>
        <item m="1" x="254"/>
        <item m="1" x="35"/>
        <item m="1" x="146"/>
        <item m="1" x="170"/>
        <item m="1" x="319"/>
        <item m="1" x="99"/>
        <item m="1" x="265"/>
        <item m="1" x="253"/>
        <item m="1" x="196"/>
        <item m="1" x="159"/>
        <item m="1" x="175"/>
        <item m="1" x="311"/>
        <item m="1" x="173"/>
        <item m="1" x="290"/>
        <item m="1" x="291"/>
        <item m="1" x="183"/>
        <item m="1" x="20"/>
        <item m="1" x="185"/>
        <item m="1" x="145"/>
        <item m="1" x="288"/>
        <item m="1" x="264"/>
        <item m="1" x="13"/>
        <item m="1" x="58"/>
        <item m="1" x="237"/>
        <item m="1" x="286"/>
        <item m="1" x="309"/>
        <item m="1" x="88"/>
        <item m="1" x="124"/>
        <item m="1" x="163"/>
        <item m="1" x="8"/>
        <item m="1" x="231"/>
        <item m="1" x="59"/>
        <item m="1" x="289"/>
        <item m="1" x="37"/>
        <item m="1" x="10"/>
        <item m="1" x="5"/>
        <item m="1" x="30"/>
        <item m="1" x="197"/>
        <item m="1" x="19"/>
        <item m="1" x="50"/>
        <item m="1" x="80"/>
        <item m="1" x="167"/>
        <item m="1" x="46"/>
        <item m="1" x="77"/>
        <item m="1" x="168"/>
        <item m="1" x="51"/>
        <item m="1" x="82"/>
        <item m="1" x="47"/>
        <item m="1" x="300"/>
        <item m="1" x="45"/>
        <item m="1" x="76"/>
        <item m="1" x="48"/>
        <item m="1" x="217"/>
        <item m="1" x="208"/>
        <item m="1" x="78"/>
        <item m="1" x="226"/>
        <item m="1" x="282"/>
        <item m="1" x="283"/>
        <item m="1" x="287"/>
        <item m="1" x="23"/>
        <item m="1" x="315"/>
        <item m="1" x="278"/>
        <item m="1" x="279"/>
        <item m="1" x="49"/>
        <item m="1" x="79"/>
        <item m="1" x="102"/>
        <item m="1" x="25"/>
        <item m="1" x="31"/>
        <item m="1" x="294"/>
        <item m="1" x="149"/>
        <item m="1" x="33"/>
        <item m="1" x="103"/>
        <item m="1" x="26"/>
        <item m="1" x="32"/>
        <item m="1" x="150"/>
        <item m="1" x="34"/>
        <item m="1" x="316"/>
        <item m="1" x="113"/>
        <item m="1" x="153"/>
        <item m="1" x="180"/>
        <item m="1" x="81"/>
        <item m="1" x="66"/>
        <item m="1" x="209"/>
        <item m="1" x="110"/>
        <item m="1" x="72"/>
        <item m="1" x="211"/>
        <item m="1" x="243"/>
        <item m="1" x="214"/>
        <item m="1" x="177"/>
        <item m="1" x="244"/>
        <item m="1" x="312"/>
        <item m="1" x="317"/>
        <item m="1" x="114"/>
        <item m="1" x="52"/>
        <item m="1" x="83"/>
        <item m="1" x="6"/>
        <item m="1" x="210"/>
        <item m="1" x="176"/>
        <item m="1" x="73"/>
        <item m="1" x="212"/>
        <item m="1" x="245"/>
        <item m="1" x="53"/>
        <item m="1" x="84"/>
        <item m="1" x="74"/>
        <item m="1" x="174"/>
        <item m="1" x="246"/>
        <item m="1" x="313"/>
        <item m="1" x="108"/>
        <item m="1" x="69"/>
        <item m="1" x="27"/>
        <item m="1" x="161"/>
        <item m="1" x="296"/>
        <item m="1" x="191"/>
        <item m="1" x="86"/>
        <item m="1" x="152"/>
        <item m="1" x="261"/>
        <item m="1" x="87"/>
        <item m="1" x="295"/>
        <item m="1" x="39"/>
        <item m="1" x="22"/>
        <item m="1" x="142"/>
        <item m="1" x="18"/>
        <item m="1" x="9"/>
        <item m="1" x="141"/>
        <item m="1" x="17"/>
        <item m="1" x="305"/>
        <item m="1" x="132"/>
        <item m="1" x="120"/>
        <item m="1" x="128"/>
        <item m="1" x="127"/>
        <item m="1" x="115"/>
        <item m="1" x="129"/>
        <item m="1" x="116"/>
        <item m="1" x="95"/>
        <item m="1" x="223"/>
        <item m="1" x="91"/>
        <item m="1" x="255"/>
        <item m="1" x="147"/>
        <item m="1" x="111"/>
        <item m="1" x="257"/>
        <item m="1" x="224"/>
        <item m="1" x="92"/>
        <item m="1" x="256"/>
        <item m="1" x="148"/>
        <item m="1" x="112"/>
        <item m="1" x="258"/>
        <item m="1" x="259"/>
        <item m="1" x="225"/>
        <item m="1" x="93"/>
        <item m="1" x="151"/>
        <item m="1" x="199"/>
        <item m="1" x="130"/>
        <item m="1" x="117"/>
        <item m="1" x="194"/>
        <item m="1" x="62"/>
        <item m="1" x="60"/>
        <item m="1" x="118"/>
        <item m="1" x="131"/>
        <item m="1" x="119"/>
        <item m="1" x="187"/>
        <item m="1" x="233"/>
        <item m="1" x="189"/>
        <item m="1" x="202"/>
        <item m="1" x="273"/>
        <item m="1" x="143"/>
        <item m="1" x="190"/>
        <item m="1" x="203"/>
        <item m="1" x="195"/>
        <item m="1" x="63"/>
        <item m="1" x="133"/>
        <item m="1" x="121"/>
        <item m="1" x="61"/>
        <item m="1" x="122"/>
        <item m="1" x="274"/>
        <item m="1" x="234"/>
        <item m="1" x="192"/>
        <item m="1" x="204"/>
        <item m="1" x="134"/>
        <item m="1" x="123"/>
        <item m="1" x="188"/>
        <item m="1" x="235"/>
        <item m="1" x="193"/>
        <item m="1" x="205"/>
        <item m="1" x="71"/>
        <item m="1" x="178"/>
        <item m="1" x="138"/>
        <item m="1" x="206"/>
        <item m="1" x="65"/>
        <item m="1" x="260"/>
        <item m="1" x="216"/>
        <item m="1" x="166"/>
        <item m="1" x="64"/>
        <item m="1" x="97"/>
        <item m="1" x="277"/>
        <item m="1" x="155"/>
        <item m="1" x="219"/>
        <item m="1" x="222"/>
        <item m="1" x="44"/>
        <item m="1" x="56"/>
        <item m="1" x="36"/>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name="Description" axis="axisRow" compact="0" outline="0" showAll="0" defaultSubtotal="0">
      <items count="726">
        <item m="1" x="182"/>
        <item m="1" x="338"/>
        <item m="1" x="281"/>
        <item m="1" x="246"/>
        <item m="1" x="654"/>
        <item m="1" x="655"/>
        <item m="1" x="671"/>
        <item m="1" x="324"/>
        <item m="1" x="56"/>
        <item m="1" x="389"/>
        <item m="1" x="73"/>
        <item m="1" x="116"/>
        <item m="1" x="314"/>
        <item m="1" x="451"/>
        <item m="1" x="103"/>
        <item m="1" x="109"/>
        <item m="1" x="658"/>
        <item m="1" x="104"/>
        <item m="1" x="204"/>
        <item m="1" x="140"/>
        <item m="1" x="360"/>
        <item m="1" x="706"/>
        <item m="1" x="707"/>
        <item m="1" x="720"/>
        <item m="1" x="613"/>
        <item m="1" x="614"/>
        <item m="1" x="615"/>
        <item m="1" x="354"/>
        <item m="1" x="559"/>
        <item m="1" x="136"/>
        <item m="1" x="564"/>
        <item m="1" x="335"/>
        <item m="1" x="256"/>
        <item m="1" x="196"/>
        <item m="1" x="128"/>
        <item m="1" x="406"/>
        <item m="1" x="686"/>
        <item m="1" x="590"/>
        <item m="1" x="393"/>
        <item m="1" x="405"/>
        <item m="1" x="394"/>
        <item m="1" x="142"/>
        <item m="1" x="179"/>
        <item m="1" x="583"/>
        <item m="1" x="345"/>
        <item m="1" x="609"/>
        <item m="1" x="468"/>
        <item m="1" x="626"/>
        <item m="1" x="630"/>
        <item m="1" x="249"/>
        <item m="1" x="287"/>
        <item m="1" x="361"/>
        <item m="1" x="77"/>
        <item m="1" x="721"/>
        <item m="1" x="722"/>
        <item m="1" x="78"/>
        <item m="1" x="386"/>
        <item m="1" x="191"/>
        <item m="1" x="629"/>
        <item m="1" x="582"/>
        <item m="1" x="647"/>
        <item m="1" x="42"/>
        <item m="1" x="688"/>
        <item m="1" x="646"/>
        <item m="1" x="41"/>
        <item m="1" x="687"/>
        <item m="1" x="329"/>
        <item m="1" x="74"/>
        <item m="1" x="35"/>
        <item m="1" x="483"/>
        <item m="1" x="440"/>
        <item m="1" x="121"/>
        <item m="1" x="343"/>
        <item m="1" x="552"/>
        <item m="1" x="279"/>
        <item m="1" x="567"/>
        <item m="1" x="158"/>
        <item m="1" x="70"/>
        <item m="1" x="592"/>
        <item m="1" x="214"/>
        <item m="1" x="709"/>
        <item m="1" x="134"/>
        <item m="1" x="560"/>
        <item m="1" x="645"/>
        <item m="1" x="237"/>
        <item m="1" x="496"/>
        <item m="1" x="712"/>
        <item m="1" x="698"/>
        <item m="1" x="542"/>
        <item m="1" x="469"/>
        <item m="1" x="259"/>
        <item m="1" x="282"/>
        <item m="1" x="278"/>
        <item m="1" x="635"/>
        <item m="1" x="207"/>
        <item m="1" x="374"/>
        <item m="1" x="494"/>
        <item m="1" x="245"/>
        <item m="1" x="563"/>
        <item m="1" x="413"/>
        <item m="1" x="412"/>
        <item m="1" x="402"/>
        <item m="1" x="403"/>
        <item m="1" x="426"/>
        <item m="1" x="430"/>
        <item m="1" x="650"/>
        <item m="1" x="428"/>
        <item m="1" x="612"/>
        <item m="1" x="380"/>
        <item m="1" x="509"/>
        <item m="1" x="570"/>
        <item m="1" x="231"/>
        <item m="1" x="644"/>
        <item m="1" x="716"/>
        <item m="1" x="127"/>
        <item m="1" x="717"/>
        <item m="1" x="224"/>
        <item m="1" x="499"/>
        <item m="1" x="88"/>
        <item m="1" x="217"/>
        <item m="1" x="456"/>
        <item m="1" x="387"/>
        <item m="1" x="565"/>
        <item m="1" x="656"/>
        <item m="1" x="212"/>
        <item m="1" x="130"/>
        <item m="1" x="556"/>
        <item m="1" x="291"/>
        <item m="1" x="100"/>
        <item m="1" x="378"/>
        <item m="1" x="539"/>
        <item m="1" x="129"/>
        <item m="1" x="457"/>
        <item m="1" x="48"/>
        <item m="1" x="471"/>
        <item m="1" x="89"/>
        <item m="1" x="549"/>
        <item m="1" x="33"/>
        <item m="1" x="510"/>
        <item m="1" x="371"/>
        <item m="1" x="637"/>
        <item m="1" x="547"/>
        <item m="1" x="473"/>
        <item m="1" x="362"/>
        <item m="1" x="508"/>
        <item m="1" x="379"/>
        <item m="1" x="59"/>
        <item m="1" x="723"/>
        <item m="1" x="589"/>
        <item m="1" x="472"/>
        <item m="1" x="318"/>
        <item m="1" x="317"/>
        <item m="1" x="315"/>
        <item m="1" x="316"/>
        <item m="1" x="222"/>
        <item m="1" x="205"/>
        <item m="1" x="209"/>
        <item m="1" x="139"/>
        <item m="1" x="411"/>
        <item m="1" x="536"/>
        <item m="1" x="309"/>
        <item m="1" x="101"/>
        <item m="1" x="359"/>
        <item m="1" x="427"/>
        <item m="1" x="299"/>
        <item m="1" x="535"/>
        <item m="1" x="341"/>
        <item m="1" x="484"/>
        <item m="1" x="337"/>
        <item m="1" x="578"/>
        <item m="1" x="180"/>
        <item m="1" x="328"/>
        <item m="1" x="327"/>
        <item m="1" x="46"/>
        <item m="1" x="181"/>
        <item m="1" x="439"/>
        <item m="1" x="711"/>
        <item m="1" x="75"/>
        <item m="1" x="143"/>
        <item m="1" x="607"/>
        <item m="1" x="514"/>
        <item m="1" x="512"/>
        <item m="1" x="513"/>
        <item m="1" x="511"/>
        <item m="1" x="234"/>
        <item m="1" x="593"/>
        <item m="1" x="306"/>
        <item m="1" x="385"/>
        <item m="1" x="307"/>
        <item m="1" x="377"/>
        <item m="1" x="152"/>
        <item m="1" x="228"/>
        <item m="1" x="119"/>
        <item m="1" x="555"/>
        <item m="1" x="319"/>
        <item m="1" x="240"/>
        <item m="1" x="243"/>
        <item m="1" x="155"/>
        <item m="1" x="668"/>
        <item m="1" x="274"/>
        <item m="1" x="670"/>
        <item m="1" x="200"/>
        <item m="1" x="631"/>
        <item m="1" x="310"/>
        <item m="1" x="250"/>
        <item m="1" x="575"/>
        <item m="1" x="147"/>
        <item m="1" x="252"/>
        <item m="1" x="550"/>
        <item m="1" x="197"/>
        <item m="1" x="229"/>
        <item m="1" x="308"/>
        <item m="1" x="303"/>
        <item m="1" x="489"/>
        <item m="1" x="432"/>
        <item m="1" x="203"/>
        <item m="1" x="334"/>
        <item m="1" x="151"/>
        <item m="1" x="301"/>
        <item m="1" x="628"/>
        <item m="1" x="347"/>
        <item m="1" x="518"/>
        <item m="1" x="302"/>
        <item m="1" x="84"/>
        <item m="1" x="105"/>
        <item m="1" x="422"/>
        <item m="1" x="44"/>
        <item m="1" x="470"/>
        <item m="1" x="304"/>
        <item m="1" x="417"/>
        <item m="1" x="183"/>
        <item m="1" x="117"/>
        <item m="1" x="502"/>
        <item m="1" x="346"/>
        <item m="1" x="407"/>
        <item m="1" x="545"/>
        <item m="1" x="649"/>
        <item m="1" x="57"/>
        <item m="1" x="437"/>
        <item m="1" x="478"/>
        <item m="1" x="357"/>
        <item m="1" x="690"/>
        <item m="1" x="677"/>
        <item m="1" x="125"/>
        <item m="1" x="719"/>
        <item m="1" x="261"/>
        <item m="1" x="232"/>
        <item m="1" x="625"/>
        <item m="1" x="673"/>
        <item m="1" x="266"/>
        <item m="1" x="39"/>
        <item m="1" x="632"/>
        <item m="1" x="262"/>
        <item m="1" x="66"/>
        <item m="1" x="49"/>
        <item m="1" x="490"/>
        <item m="1" x="624"/>
        <item m="1" x="534"/>
        <item m="1" x="333"/>
        <item m="1" x="144"/>
        <item m="1" x="409"/>
        <item m="1" x="528"/>
        <item m="1" x="527"/>
        <item m="1" x="215"/>
        <item m="1" x="216"/>
        <item m="1" x="531"/>
        <item m="1" x="177"/>
        <item m="1" x="176"/>
        <item m="1" x="601"/>
        <item m="1" x="602"/>
        <item m="1" x="603"/>
        <item m="1" x="604"/>
        <item m="1" x="383"/>
        <item m="1" x="529"/>
        <item m="1" x="523"/>
        <item m="1" x="168"/>
        <item m="1" x="170"/>
        <item m="1" x="172"/>
        <item m="1" x="174"/>
        <item m="1" x="160"/>
        <item m="1" x="530"/>
        <item m="1" x="524"/>
        <item m="1" x="169"/>
        <item m="1" x="171"/>
        <item m="1" x="173"/>
        <item m="1" x="175"/>
        <item m="1" x="161"/>
        <item m="1" x="96"/>
        <item m="1" x="110"/>
        <item m="1" x="553"/>
        <item m="1" x="365"/>
        <item m="1" x="93"/>
        <item m="1" x="111"/>
        <item m="1" x="368"/>
        <item m="1" x="679"/>
        <item m="1" x="684"/>
        <item m="1" x="114"/>
        <item m="1" x="90"/>
        <item m="1" x="264"/>
        <item m="1" x="639"/>
        <item m="1" x="284"/>
        <item m="1" x="206"/>
        <item m="1" x="480"/>
        <item m="1" x="702"/>
        <item m="1" x="691"/>
        <item m="1" x="85"/>
        <item m="1" x="445"/>
        <item m="1" x="692"/>
        <item m="1" x="126"/>
        <item m="1" x="98"/>
        <item m="1" x="447"/>
        <item m="1" x="263"/>
        <item m="1" x="265"/>
        <item m="1" x="689"/>
        <item m="1" x="401"/>
        <item m="1" x="91"/>
        <item m="1" x="419"/>
        <item m="1" x="664"/>
        <item m="1" x="118"/>
        <item m="1" x="115"/>
        <item m="1" x="164"/>
        <item m="1" x="107"/>
        <item m="1" x="223"/>
        <item m="1" x="382"/>
        <item m="1" x="680"/>
        <item m="1" x="220"/>
        <item m="1" x="597"/>
        <item m="1" x="414"/>
        <item m="1" x="694"/>
        <item m="1" x="295"/>
        <item m="1" x="598"/>
        <item m="1" x="198"/>
        <item m="1" x="376"/>
        <item m="1" x="349"/>
        <item m="1" x="353"/>
        <item m="1" x="515"/>
        <item m="1" x="418"/>
        <item m="1" x="461"/>
        <item m="1" x="293"/>
        <item m="1" x="71"/>
        <item m="1" x="561"/>
        <item m="1" x="640"/>
        <item m="1" x="350"/>
        <item m="1" x="642"/>
        <item m="1" x="467"/>
        <item m="1" x="415"/>
        <item m="1" x="576"/>
        <item m="1" x="464"/>
        <item m="1" x="554"/>
        <item m="1" x="541"/>
        <item m="1" x="43"/>
        <item m="1" x="292"/>
        <item m="1" x="657"/>
        <item m="1" x="477"/>
        <item m="1" x="61"/>
        <item m="1" x="221"/>
        <item m="1" x="546"/>
        <item m="1" x="617"/>
        <item m="1" x="459"/>
        <item m="1" x="226"/>
        <item m="1" x="290"/>
        <item m="1" x="373"/>
        <item m="1" x="280"/>
        <item m="1" x="268"/>
        <item m="1" x="137"/>
        <item m="1" x="421"/>
        <item m="1" x="498"/>
        <item m="1" x="95"/>
        <item m="1" x="146"/>
        <item m="1" x="108"/>
        <item m="1" x="605"/>
        <item m="1" x="538"/>
        <item m="1" x="444"/>
        <item m="1" x="76"/>
        <item m="1" x="653"/>
        <item m="1" x="429"/>
        <item m="1" x="68"/>
        <item m="1" x="340"/>
        <item m="1" x="460"/>
        <item m="1" x="662"/>
        <item m="1" x="660"/>
        <item m="1" x="659"/>
        <item m="1" x="661"/>
        <item m="1" x="663"/>
        <item m="1" x="369"/>
        <item m="1" x="124"/>
        <item m="1" x="581"/>
        <item m="1" x="636"/>
        <item m="1" x="355"/>
        <item m="1" x="493"/>
        <item m="1" x="201"/>
        <item m="1" x="87"/>
        <item m="1" x="452"/>
        <item m="1" x="715"/>
        <item m="1" x="703"/>
        <item m="1" x="458"/>
        <item m="1" x="189"/>
        <item m="1" x="725"/>
        <item m="1" x="99"/>
        <item m="1" x="449"/>
        <item m="1" x="586"/>
        <item m="1" x="667"/>
        <item m="1" x="82"/>
        <item m="1" x="366"/>
        <item m="1" x="112"/>
        <item m="1" x="159"/>
        <item m="1" x="540"/>
        <item m="1" x="123"/>
        <item m="1" x="505"/>
        <item m="1" x="40"/>
        <item m="1" x="584"/>
        <item m="1" x="585"/>
        <item m="1" x="708"/>
        <item m="1" x="184"/>
        <item m="1" x="167"/>
        <item m="1" x="693"/>
        <item m="1" x="294"/>
        <item m="1" x="665"/>
        <item m="1" x="666"/>
        <item m="1" x="348"/>
        <item m="1" x="351"/>
        <item m="1" x="97"/>
        <item m="1" x="446"/>
        <item m="1" x="600"/>
        <item m="1" x="548"/>
        <item m="1" x="321"/>
        <item m="1" x="462"/>
        <item m="1" x="38"/>
        <item m="1" x="714"/>
        <item m="1" x="131"/>
        <item m="1" x="211"/>
        <item m="1" x="500"/>
        <item m="1" x="618"/>
        <item m="1" x="190"/>
        <item m="1" x="37"/>
        <item m="1" x="424"/>
        <item m="1" x="463"/>
        <item m="1" x="242"/>
        <item m="1" x="208"/>
        <item m="1" x="36"/>
        <item m="1" x="672"/>
        <item m="1" x="133"/>
        <item m="1" x="675"/>
        <item m="1" x="238"/>
        <item m="1" x="254"/>
        <item m="1" x="255"/>
        <item m="1" x="218"/>
        <item m="1" x="283"/>
        <item m="1" x="606"/>
        <item m="1" x="476"/>
        <item m="1" x="587"/>
        <item m="1" x="247"/>
        <item m="1" x="503"/>
        <item m="1" x="573"/>
        <item m="1" x="305"/>
        <item m="1" x="381"/>
        <item m="1" x="55"/>
        <item m="1" x="275"/>
        <item m="1" x="358"/>
        <item m="1" x="325"/>
        <item m="1" x="120"/>
        <item m="1" x="270"/>
        <item m="1" x="225"/>
        <item m="1" x="194"/>
        <item m="1" x="681"/>
        <item m="1" x="438"/>
        <item m="1" x="52"/>
        <item m="1" x="162"/>
        <item m="1" x="277"/>
        <item m="1" x="339"/>
        <item m="1" x="195"/>
        <item m="1" x="132"/>
        <item m="1" x="258"/>
        <item m="1" x="54"/>
        <item m="1" x="392"/>
        <item m="1" x="53"/>
        <item m="1" x="395"/>
        <item m="1" x="434"/>
        <item m="1" x="433"/>
        <item m="1" x="298"/>
        <item m="1" x="544"/>
        <item m="1" x="372"/>
        <item m="1" x="591"/>
        <item m="1" x="400"/>
        <item m="1" x="80"/>
        <item m="1" x="474"/>
        <item m="1" x="410"/>
        <item m="1" x="272"/>
        <item m="1" x="620"/>
        <item m="1" x="227"/>
        <item m="1" x="621"/>
        <item m="1" x="557"/>
        <item m="1" x="269"/>
        <item m="1" x="627"/>
        <item m="1" x="622"/>
        <item m="1" x="558"/>
        <item m="1" x="643"/>
        <item m="1" x="537"/>
        <item m="1" x="79"/>
        <item m="1" x="397"/>
        <item m="1" x="441"/>
        <item m="1" x="331"/>
        <item m="1" x="710"/>
        <item m="1" x="623"/>
        <item m="1" x="481"/>
        <item m="1" x="431"/>
        <item m="1" x="251"/>
        <item m="1" x="148"/>
        <item m="1" x="551"/>
        <item m="1" x="230"/>
        <item m="1" x="599"/>
        <item m="1" x="199"/>
        <item m="1" x="516"/>
        <item m="1" x="619"/>
        <item m="1" x="63"/>
        <item m="1" x="332"/>
        <item m="1" x="442"/>
        <item m="1" x="296"/>
        <item m="1" x="669"/>
        <item m="1" x="248"/>
        <item m="1" x="210"/>
        <item m="1" x="580"/>
        <item m="1" x="135"/>
        <item m="1" x="367"/>
        <item m="1" x="113"/>
        <item m="1" x="399"/>
        <item m="1" x="423"/>
        <item m="1" x="641"/>
        <item m="1" x="416"/>
        <item m="1" x="352"/>
        <item m="1" x="577"/>
        <item m="1" x="86"/>
        <item m="1" x="678"/>
        <item m="1" x="288"/>
        <item m="1" x="562"/>
        <item m="1" x="533"/>
        <item m="1" x="448"/>
        <item m="1" x="571"/>
        <item m="1" x="506"/>
        <item m="1" x="610"/>
        <item m="1" x="450"/>
        <item m="1" x="572"/>
        <item m="1" x="507"/>
        <item m="1" x="611"/>
        <item m="1" x="595"/>
        <item m="1" x="652"/>
        <item m="1" x="241"/>
        <item m="1" x="455"/>
        <item m="1" x="219"/>
        <item m="1" x="188"/>
        <item m="1" x="390"/>
        <item m="1" x="244"/>
        <item m="1" x="398"/>
        <item m="1" x="336"/>
        <item m="1" x="342"/>
        <item m="1" x="696"/>
        <item m="1" x="192"/>
        <item m="1" x="465"/>
        <item m="1" x="165"/>
        <item m="1" x="705"/>
        <item m="1" x="517"/>
        <item m="1" x="62"/>
        <item m="1" x="568"/>
        <item m="1" x="185"/>
        <item m="1" x="65"/>
        <item m="1" x="497"/>
        <item m="1" x="579"/>
        <item m="1" x="704"/>
        <item m="1" x="233"/>
        <item m="1" x="213"/>
        <item m="1" x="154"/>
        <item m="1" x="504"/>
        <item m="1" x="633"/>
        <item m="1" x="64"/>
        <item m="1" x="363"/>
        <item m="1" x="425"/>
        <item m="1" x="388"/>
        <item m="1" x="638"/>
        <item m="1" x="150"/>
        <item m="1" x="83"/>
        <item m="1" x="685"/>
        <item m="1" x="566"/>
        <item m="1" x="364"/>
        <item m="1" x="202"/>
        <item m="1" x="102"/>
        <item m="1" x="236"/>
        <item m="1" x="253"/>
        <item m="1" x="695"/>
        <item m="1" x="495"/>
        <item m="1" x="453"/>
        <item m="1" x="454"/>
        <item m="1" x="569"/>
        <item m="1" x="391"/>
        <item m="1" x="138"/>
        <item m="1" x="648"/>
        <item m="1" x="608"/>
        <item m="1" x="300"/>
        <item m="1" x="312"/>
        <item m="1" x="235"/>
        <item m="1" x="311"/>
        <item m="1" x="384"/>
        <item m="1" x="697"/>
        <item m="1" x="436"/>
        <item m="1" x="522"/>
        <item m="1" x="521"/>
        <item m="1" x="543"/>
        <item m="1" x="520"/>
        <item m="1" x="519"/>
        <item m="1" x="330"/>
        <item m="1" x="156"/>
        <item m="1" x="72"/>
        <item m="1" x="396"/>
        <item m="1" x="51"/>
        <item m="1" x="166"/>
        <item m="1" x="141"/>
        <item m="1" x="443"/>
        <item m="1" x="286"/>
        <item m="1" x="344"/>
        <item m="1" x="718"/>
        <item m="1" x="356"/>
        <item m="1" x="683"/>
        <item m="1" x="50"/>
        <item m="1" x="699"/>
        <item m="1" x="67"/>
        <item m="1" x="475"/>
        <item m="1" x="674"/>
        <item m="1" x="145"/>
        <item m="1" x="153"/>
        <item m="1" x="122"/>
        <item m="1" x="491"/>
        <item m="1" x="485"/>
        <item m="1" x="492"/>
        <item m="1" x="486"/>
        <item m="1" x="34"/>
        <item m="1" x="92"/>
        <item m="1" x="186"/>
        <item m="1" x="239"/>
        <item m="1" x="163"/>
        <item m="1" x="271"/>
        <item m="1" x="713"/>
        <item m="1" x="297"/>
        <item m="1" x="375"/>
        <item m="1" x="47"/>
        <item m="1" x="700"/>
        <item m="1" x="323"/>
        <item m="1" x="701"/>
        <item m="1" x="676"/>
        <item m="1" x="289"/>
        <item m="1" x="178"/>
        <item m="1" x="501"/>
        <item m="1" x="404"/>
        <item m="1" x="488"/>
        <item m="1" x="187"/>
        <item m="1" x="532"/>
        <item m="1" x="260"/>
        <item m="1" x="526"/>
        <item m="1" x="525"/>
        <item m="1" x="322"/>
        <item m="1" x="94"/>
        <item m="1" x="285"/>
        <item m="1" x="257"/>
        <item m="1" x="479"/>
        <item m="1" x="634"/>
        <item m="1" x="435"/>
        <item m="1" x="313"/>
        <item m="1" x="58"/>
        <item m="1" x="69"/>
        <item m="1" x="149"/>
        <item m="1" x="482"/>
        <item m="1" x="651"/>
        <item m="1" x="106"/>
        <item m="1" x="157"/>
        <item m="1" x="420"/>
        <item m="1" x="370"/>
        <item m="1" x="45"/>
        <item m="1" x="408"/>
        <item m="1" x="60"/>
        <item m="1" x="588"/>
        <item m="1" x="616"/>
        <item m="1" x="81"/>
        <item m="1" x="574"/>
        <item m="1" x="267"/>
        <item m="1" x="682"/>
        <item m="1" x="594"/>
        <item m="1" x="466"/>
        <item m="1" x="724"/>
        <item m="1" x="596"/>
        <item m="1" x="326"/>
        <item m="1" x="193"/>
        <item m="1" x="273"/>
        <item m="1" x="276"/>
        <item m="1" x="487"/>
        <item m="1" x="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axis="axisRow" compact="0" outline="0" showAll="0" defaultSubtotal="0">
      <items count="5">
        <item x="0"/>
        <item x="1"/>
        <item m="1" x="3"/>
        <item m="1" x="4"/>
        <item m="1" x="2"/>
      </items>
      <extLst>
        <ext xmlns:x14="http://schemas.microsoft.com/office/spreadsheetml/2009/9/main" uri="{2946ED86-A175-432a-8AC1-64E0C546D7DE}">
          <x14:pivotField fillDownLabels="1"/>
        </ext>
      </extLst>
    </pivotField>
    <pivotField axis="axisRow" compact="0" outline="0" showAll="0" defaultSubtotal="0">
      <items count="4">
        <item x="0"/>
        <item m="1" x="3"/>
        <item m="1" x="2"/>
        <item m="1" x="1"/>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30">
        <item x="0"/>
        <item m="1" x="228"/>
        <item m="1" x="381"/>
        <item m="1" x="142"/>
        <item m="1" x="177"/>
        <item m="1" x="266"/>
        <item m="1" x="178"/>
        <item m="1" x="127"/>
        <item m="1" x="83"/>
        <item m="1" x="377"/>
        <item m="1" x="388"/>
        <item m="1" x="254"/>
        <item m="1" x="108"/>
        <item m="1" x="96"/>
        <item m="1" x="262"/>
        <item m="1" x="154"/>
        <item m="1" x="292"/>
        <item m="1" x="38"/>
        <item m="1" x="293"/>
        <item m="1" x="286"/>
        <item m="1" x="218"/>
        <item m="1" x="367"/>
        <item m="1" x="279"/>
        <item m="1" x="306"/>
        <item m="1" x="336"/>
        <item m="1" x="358"/>
        <item m="1" x="184"/>
        <item m="1" x="140"/>
        <item m="1" x="215"/>
        <item m="1" x="152"/>
        <item m="1" x="196"/>
        <item m="1" x="257"/>
        <item m="1" x="13"/>
        <item m="1" x="238"/>
        <item m="1" x="245"/>
        <item m="1" x="268"/>
        <item m="1" x="224"/>
        <item m="1" x="265"/>
        <item m="1" x="202"/>
        <item m="1" x="22"/>
        <item m="1" x="80"/>
        <item m="1" x="81"/>
        <item m="1" x="227"/>
        <item m="1" x="189"/>
        <item m="1" x="90"/>
        <item m="1" x="44"/>
        <item m="1" x="427"/>
        <item m="1" x="391"/>
        <item m="1" x="225"/>
        <item m="1" x="345"/>
        <item m="1" x="149"/>
        <item m="1" x="78"/>
        <item m="1" x="213"/>
        <item m="1" x="323"/>
        <item m="1" x="368"/>
        <item m="1" x="355"/>
        <item m="1" x="303"/>
        <item m="1" x="341"/>
        <item m="1" x="364"/>
        <item m="1" x="208"/>
        <item m="1" x="194"/>
        <item m="1" x="217"/>
        <item m="1" x="55"/>
        <item m="1" x="295"/>
        <item m="1" x="423"/>
        <item m="1" x="88"/>
        <item m="1" x="137"/>
        <item m="1" x="182"/>
        <item m="1" x="84"/>
        <item m="1" x="3"/>
        <item m="1" x="417"/>
        <item m="1" x="314"/>
        <item m="1" x="296"/>
        <item m="1" x="171"/>
        <item m="1" x="6"/>
        <item m="1" x="30"/>
        <item m="1" x="321"/>
        <item m="1" x="320"/>
        <item m="1" x="252"/>
        <item m="1" x="163"/>
        <item m="1" x="274"/>
        <item m="1" x="77"/>
        <item m="1" x="376"/>
        <item m="1" x="139"/>
        <item m="1" x="146"/>
        <item m="1" x="385"/>
        <item m="1" x="389"/>
        <item m="1" x="281"/>
        <item m="1" x="407"/>
        <item m="1" x="329"/>
        <item m="1" x="121"/>
        <item m="1" x="214"/>
        <item m="1" x="4"/>
        <item m="1" x="17"/>
        <item m="1" x="428"/>
        <item m="1" x="350"/>
        <item m="1" x="203"/>
        <item m="1" x="98"/>
        <item m="1" x="206"/>
        <item m="1" x="384"/>
        <item m="1" x="66"/>
        <item m="1" x="332"/>
        <item m="1" x="226"/>
        <item m="1" x="424"/>
        <item m="1" x="413"/>
        <item m="1" x="322"/>
        <item m="1" x="129"/>
        <item m="1" x="62"/>
        <item m="1" x="120"/>
        <item m="1" x="418"/>
        <item m="1" x="362"/>
        <item m="1" x="79"/>
        <item m="1" x="144"/>
        <item m="1" x="289"/>
        <item m="1" x="256"/>
        <item m="1" x="28"/>
        <item m="1" x="87"/>
        <item m="1" x="308"/>
        <item m="1" x="408"/>
        <item m="1" x="209"/>
        <item m="1" x="167"/>
        <item m="1" x="169"/>
        <item m="1" x="278"/>
        <item m="1" x="324"/>
        <item m="1" x="101"/>
        <item m="1" x="383"/>
        <item m="1" x="199"/>
        <item m="1" x="230"/>
        <item m="1" x="153"/>
        <item m="1" x="267"/>
        <item m="1" x="195"/>
        <item m="1" x="10"/>
        <item m="1" x="236"/>
        <item m="1" x="122"/>
        <item m="1" x="102"/>
        <item m="1" x="240"/>
        <item m="1" x="147"/>
        <item m="1" x="69"/>
        <item m="1" x="70"/>
        <item m="1" x="64"/>
        <item m="1" x="373"/>
        <item m="1" x="374"/>
        <item m="1" x="7"/>
        <item m="1" x="272"/>
        <item m="1" x="68"/>
        <item m="1" x="157"/>
        <item m="1" x="416"/>
        <item m="1" x="387"/>
        <item m="1" x="175"/>
        <item m="1" x="9"/>
        <item m="1" x="259"/>
        <item m="1" x="42"/>
        <item m="1" x="317"/>
        <item m="1" x="354"/>
        <item m="1" x="63"/>
        <item m="1" x="119"/>
        <item m="1" x="159"/>
        <item m="1" x="392"/>
        <item m="1" x="86"/>
        <item m="1" x="411"/>
        <item m="1" x="241"/>
        <item m="1" x="263"/>
        <item m="1" x="419"/>
        <item m="1" x="116"/>
        <item m="1" x="216"/>
        <item m="1" x="404"/>
        <item m="1" x="328"/>
        <item m="1" x="302"/>
        <item m="1" x="170"/>
        <item m="1" x="110"/>
        <item m="1" x="112"/>
        <item m="1" x="271"/>
        <item m="1" x="305"/>
        <item m="1" x="75"/>
        <item m="1" x="304"/>
        <item m="1" x="246"/>
        <item m="1" x="173"/>
        <item m="1" x="412"/>
        <item m="1" x="71"/>
        <item m="1" x="118"/>
        <item m="1" x="273"/>
        <item m="1" x="191"/>
        <item m="1" x="393"/>
        <item m="1" x="359"/>
        <item m="1" x="18"/>
        <item m="1" x="105"/>
        <item m="1" x="396"/>
        <item m="1" x="325"/>
        <item m="1" x="192"/>
        <item m="1" x="394"/>
        <item m="1" x="360"/>
        <item m="1" x="19"/>
        <item m="1" x="106"/>
        <item m="1" x="397"/>
        <item m="1" x="326"/>
        <item m="1" x="193"/>
        <item m="1" x="395"/>
        <item m="1" x="361"/>
        <item m="1" x="20"/>
        <item m="1" x="107"/>
        <item m="1" x="398"/>
        <item m="1" x="327"/>
        <item m="1" x="183"/>
        <item m="1" x="114"/>
        <item m="1" x="260"/>
        <item m="1" x="135"/>
        <item m="1" x="56"/>
        <item m="1" x="221"/>
        <item m="1" x="14"/>
        <item m="1" x="298"/>
        <item m="1" x="151"/>
        <item m="1" x="37"/>
        <item m="1" x="201"/>
        <item m="1" x="380"/>
        <item m="1" x="126"/>
        <item m="1" x="145"/>
        <item m="1" x="352"/>
        <item m="1" x="363"/>
        <item m="1" x="290"/>
        <item m="1" x="197"/>
        <item m="1" x="403"/>
        <item m="1" x="43"/>
        <item m="1" x="231"/>
        <item m="1" x="288"/>
        <item m="1" x="32"/>
        <item m="1" x="93"/>
        <item m="1" x="270"/>
        <item m="1" x="375"/>
        <item m="1" x="47"/>
        <item m="1" x="318"/>
        <item m="1" x="207"/>
        <item m="1" x="301"/>
        <item m="1" x="34"/>
        <item m="1" x="40"/>
        <item m="1" x="339"/>
        <item m="1" x="330"/>
        <item m="1" x="181"/>
        <item m="1" x="264"/>
        <item m="1" x="61"/>
        <item m="1" x="113"/>
        <item m="1" x="276"/>
        <item m="1" x="160"/>
        <item m="1" x="58"/>
        <item m="1" x="386"/>
        <item m="1" x="247"/>
        <item m="1" x="103"/>
        <item m="1" x="72"/>
        <item m="1" x="334"/>
        <item m="1" x="319"/>
        <item m="1" x="211"/>
        <item m="1" x="26"/>
        <item m="1" x="100"/>
        <item m="1" x="31"/>
        <item m="1" x="33"/>
        <item m="1" x="168"/>
        <item m="1" x="164"/>
        <item m="1" x="138"/>
        <item m="1" x="402"/>
        <item m="1" x="232"/>
        <item m="1" x="249"/>
        <item m="1" x="233"/>
        <item m="1" x="310"/>
        <item m="1" x="405"/>
        <item m="1" x="312"/>
        <item m="1" x="313"/>
        <item m="1" x="1"/>
        <item m="1" x="60"/>
        <item m="1" x="243"/>
        <item m="1" x="283"/>
        <item m="1" x="29"/>
        <item m="1" x="143"/>
        <item m="1" x="212"/>
        <item m="1" x="410"/>
        <item m="1" x="12"/>
        <item m="1" x="340"/>
        <item m="1" x="180"/>
        <item m="1" x="342"/>
        <item m="1" x="150"/>
        <item m="1" x="357"/>
        <item m="1" x="190"/>
        <item m="1" x="429"/>
        <item m="1" x="162"/>
        <item m="1" x="426"/>
        <item m="1" x="95"/>
        <item m="1" x="248"/>
        <item m="1" x="378"/>
        <item m="1" x="299"/>
        <item m="1" x="349"/>
        <item m="1" x="399"/>
        <item m="1" x="92"/>
        <item m="1" x="337"/>
        <item m="1" x="97"/>
        <item m="1" x="333"/>
        <item m="1" x="109"/>
        <item m="1" x="111"/>
        <item m="1" x="210"/>
        <item m="1" x="280"/>
        <item m="1" x="50"/>
        <item m="1" x="414"/>
        <item m="1" x="204"/>
        <item m="1" x="250"/>
        <item m="1" x="134"/>
        <item m="1" x="198"/>
        <item m="1" x="338"/>
        <item m="1" x="369"/>
        <item m="1" x="316"/>
        <item m="1" x="370"/>
        <item m="1" x="117"/>
        <item m="1" x="372"/>
        <item m="1" x="57"/>
        <item m="1" x="297"/>
        <item m="1" x="5"/>
        <item m="1" x="123"/>
        <item m="1" x="275"/>
        <item m="1" x="148"/>
        <item m="1" x="237"/>
        <item m="1" x="234"/>
        <item m="1" x="425"/>
        <item m="1" x="94"/>
        <item m="1" x="156"/>
        <item m="1" x="187"/>
        <item m="1" x="174"/>
        <item m="1" x="343"/>
        <item m="1" x="353"/>
        <item m="1" x="39"/>
        <item m="1" x="25"/>
        <item m="1" x="161"/>
        <item m="1" x="351"/>
        <item m="1" x="89"/>
        <item m="1" x="48"/>
        <item m="1" x="76"/>
        <item m="1" x="365"/>
        <item m="1" x="165"/>
        <item m="1" x="291"/>
        <item m="1" x="366"/>
        <item m="1" x="348"/>
        <item m="1" x="235"/>
        <item m="1" x="315"/>
        <item m="1" x="166"/>
        <item m="1" x="251"/>
        <item m="1" x="282"/>
        <item m="1" x="244"/>
        <item m="1" x="331"/>
        <item m="1" x="284"/>
        <item m="1" x="239"/>
        <item m="1" x="8"/>
        <item m="1" x="382"/>
        <item m="1" x="53"/>
        <item m="1" x="261"/>
        <item m="1" x="172"/>
        <item m="1" x="65"/>
        <item m="1" x="229"/>
        <item m="1" x="409"/>
        <item m="1" x="258"/>
        <item m="1" x="186"/>
        <item m="1" x="379"/>
        <item m="1" x="99"/>
        <item m="1" x="176"/>
        <item m="1" x="52"/>
        <item m="1" x="133"/>
        <item m="1" x="51"/>
        <item m="1" x="132"/>
        <item m="1" x="344"/>
        <item m="1" x="130"/>
        <item m="1" x="253"/>
        <item m="1" x="300"/>
        <item m="1" x="269"/>
        <item m="1" x="104"/>
        <item m="1" x="421"/>
        <item m="1" x="422"/>
        <item m="1" x="136"/>
        <item m="1" x="222"/>
        <item m="1" x="223"/>
        <item m="1" x="85"/>
        <item m="1" x="74"/>
        <item m="1" x="420"/>
        <item m="1" x="36"/>
        <item m="1" x="346"/>
        <item m="1" x="188"/>
        <item m="1" x="41"/>
        <item m="1" x="46"/>
        <item m="1" x="45"/>
        <item m="1" x="356"/>
        <item m="1" x="24"/>
        <item m="1" x="131"/>
        <item m="1" x="91"/>
        <item m="1" x="128"/>
        <item m="1" x="27"/>
        <item m="1" x="54"/>
        <item m="1" x="307"/>
        <item m="1" x="371"/>
        <item m="1" x="285"/>
        <item m="1" x="82"/>
        <item m="1" x="415"/>
        <item m="1" x="115"/>
        <item m="1" x="309"/>
        <item m="1" x="335"/>
        <item m="1" x="185"/>
        <item m="1" x="59"/>
        <item m="1" x="400"/>
        <item m="1" x="277"/>
        <item m="1" x="390"/>
        <item m="1" x="242"/>
        <item m="1" x="294"/>
        <item m="1" x="11"/>
        <item m="1" x="21"/>
        <item m="1" x="205"/>
        <item m="1" x="220"/>
        <item m="1" x="23"/>
        <item m="1" x="255"/>
        <item m="1" x="49"/>
        <item m="1" x="287"/>
        <item m="1" x="2"/>
        <item m="1" x="67"/>
        <item m="1" x="347"/>
        <item m="1" x="35"/>
        <item m="1" x="141"/>
        <item m="1" x="73"/>
        <item m="1" x="124"/>
        <item m="1" x="200"/>
        <item m="1" x="219"/>
        <item m="1" x="158"/>
        <item m="1" x="401"/>
        <item m="1" x="311"/>
        <item m="1" x="15"/>
        <item m="1" x="179"/>
        <item m="1" x="155"/>
        <item m="1" x="406"/>
        <item m="1" x="125"/>
        <item m="1" x="16"/>
      </items>
    </pivotField>
    <pivotField compact="0" outline="0" showAll="0" defaultSubtotal="0"/>
    <pivotField axis="axisRow" compact="0" outline="0" showAll="0" defaultSubtotal="0">
      <items count="161">
        <item x="0"/>
        <item m="1" x="132"/>
        <item m="1" x="63"/>
        <item m="1" x="118"/>
        <item m="1" x="160"/>
        <item m="1" x="69"/>
        <item m="1" x="150"/>
        <item m="1" x="126"/>
        <item m="1" x="48"/>
        <item m="1" x="70"/>
        <item m="1" x="60"/>
        <item m="1" x="12"/>
        <item m="1" x="127"/>
        <item m="1" x="133"/>
        <item m="1" x="22"/>
        <item m="1" x="46"/>
        <item m="1" x="65"/>
        <item m="1" x="107"/>
        <item m="1" x="78"/>
        <item m="1" x="131"/>
        <item m="1" x="59"/>
        <item m="1" x="109"/>
        <item m="1" x="104"/>
        <item m="1" x="81"/>
        <item m="1" x="31"/>
        <item m="1" x="158"/>
        <item m="1" x="53"/>
        <item m="1" x="139"/>
        <item m="1" x="99"/>
        <item m="1" x="84"/>
        <item m="1" x="8"/>
        <item m="1" x="106"/>
        <item m="1" x="18"/>
        <item m="1" x="19"/>
        <item m="1" x="129"/>
        <item m="1" x="6"/>
        <item m="1" x="141"/>
        <item m="1" x="72"/>
        <item m="1" x="5"/>
        <item m="1" x="66"/>
        <item m="1" x="140"/>
        <item m="1" x="14"/>
        <item m="1" x="55"/>
        <item m="1" x="111"/>
        <item m="1" x="21"/>
        <item m="1" x="144"/>
        <item m="1" x="85"/>
        <item m="1" x="54"/>
        <item m="1" x="39"/>
        <item m="1" x="148"/>
        <item m="1" x="17"/>
        <item m="1" x="10"/>
        <item m="1" x="37"/>
        <item m="1" x="122"/>
        <item m="1" x="96"/>
        <item m="1" x="92"/>
        <item m="1" x="58"/>
        <item m="1" x="142"/>
        <item m="1" x="62"/>
        <item m="1" x="121"/>
        <item m="1" x="87"/>
        <item m="1" x="147"/>
        <item m="1" x="98"/>
        <item m="1" x="82"/>
        <item m="1" x="77"/>
        <item m="1" x="51"/>
        <item m="1" x="52"/>
        <item m="1" x="157"/>
        <item m="1" x="67"/>
        <item m="1" x="159"/>
        <item m="1" x="4"/>
        <item m="1" x="95"/>
        <item m="1" x="26"/>
        <item m="1" x="114"/>
        <item m="1" x="125"/>
        <item m="1" x="110"/>
        <item m="1" x="45"/>
        <item m="1" x="16"/>
        <item m="1" x="108"/>
        <item m="1" x="102"/>
        <item m="1" x="57"/>
        <item m="1" x="94"/>
        <item m="1" x="80"/>
        <item m="1" x="27"/>
        <item m="1" x="38"/>
        <item m="1" x="35"/>
        <item m="1" x="135"/>
        <item m="1" x="30"/>
        <item m="1" x="24"/>
        <item m="1" x="117"/>
        <item m="1" x="88"/>
        <item m="1" x="3"/>
        <item m="1" x="1"/>
        <item m="1" x="68"/>
        <item m="1" x="47"/>
        <item m="1" x="44"/>
        <item m="1" x="79"/>
        <item m="1" x="143"/>
        <item m="1" x="134"/>
        <item m="1" x="49"/>
        <item m="1" x="145"/>
        <item m="1" x="116"/>
        <item m="1" x="64"/>
        <item m="1" x="146"/>
        <item m="1" x="2"/>
        <item m="1" x="42"/>
        <item m="1" x="136"/>
        <item m="1" x="36"/>
        <item m="1" x="76"/>
        <item m="1" x="43"/>
        <item m="1" x="137"/>
        <item m="1" x="103"/>
        <item m="1" x="155"/>
        <item m="1" x="128"/>
        <item m="1" x="41"/>
        <item m="1" x="90"/>
        <item m="1" x="100"/>
        <item m="1" x="115"/>
        <item m="1" x="105"/>
        <item m="1" x="56"/>
        <item m="1" x="120"/>
        <item m="1" x="152"/>
        <item m="1" x="83"/>
        <item m="1" x="23"/>
        <item m="1" x="156"/>
        <item m="1" x="86"/>
        <item m="1" x="11"/>
        <item m="1" x="7"/>
        <item m="1" x="91"/>
        <item m="1" x="112"/>
        <item m="1" x="33"/>
        <item m="1" x="25"/>
        <item m="1" x="40"/>
        <item m="1" x="113"/>
        <item m="1" x="34"/>
        <item m="1" x="15"/>
        <item m="1" x="28"/>
        <item m="1" x="32"/>
        <item m="1" x="29"/>
        <item m="1" x="124"/>
        <item m="1" x="149"/>
        <item m="1" x="61"/>
        <item m="1" x="50"/>
        <item m="1" x="13"/>
        <item m="1" x="89"/>
        <item m="1" x="123"/>
        <item m="1" x="138"/>
        <item m="1" x="9"/>
        <item m="1" x="75"/>
        <item m="1" x="101"/>
        <item m="1" x="130"/>
        <item m="1" x="97"/>
        <item m="1" x="93"/>
        <item m="1" x="119"/>
        <item m="1" x="154"/>
        <item m="1" x="153"/>
        <item m="1" x="71"/>
        <item m="1" x="151"/>
        <item m="1" x="73"/>
        <item m="1" x="20"/>
        <item m="1" x="74"/>
      </items>
    </pivotField>
    <pivotField compact="0" outline="0" showAll="0"/>
    <pivotField axis="axisRow" compact="0" outline="0" showAll="0" defaultSubtotal="0">
      <items count="210">
        <item x="0"/>
        <item m="1" x="13"/>
        <item m="1" x="154"/>
        <item m="1" x="194"/>
        <item m="1" x="162"/>
        <item m="1" x="190"/>
        <item m="1" x="174"/>
        <item m="1" x="82"/>
        <item m="1" x="133"/>
        <item m="1" x="88"/>
        <item m="1" x="200"/>
        <item m="1" x="42"/>
        <item m="1" x="209"/>
        <item m="1" x="69"/>
        <item m="1" x="128"/>
        <item m="1" x="65"/>
        <item m="1" x="184"/>
        <item m="1" x="38"/>
        <item m="1" x="10"/>
        <item m="1" x="150"/>
        <item m="1" x="147"/>
        <item m="1" x="183"/>
        <item m="1" x="188"/>
        <item m="1" x="81"/>
        <item m="1" x="170"/>
        <item m="1" x="208"/>
        <item m="1" x="75"/>
        <item m="1" x="193"/>
        <item m="1" x="44"/>
        <item m="1" x="192"/>
        <item m="1" x="76"/>
        <item m="1" x="169"/>
        <item m="1" x="86"/>
        <item m="1" x="106"/>
        <item m="1" x="89"/>
        <item m="1" x="199"/>
        <item m="1" x="51"/>
        <item m="1" x="167"/>
        <item m="1" x="87"/>
        <item m="1" x="39"/>
        <item m="1" x="198"/>
        <item m="1" x="63"/>
        <item m="1" x="41"/>
        <item m="1" x="134"/>
        <item m="1" x="73"/>
        <item m="1" x="60"/>
        <item m="1" x="207"/>
        <item m="1" x="32"/>
        <item m="1" x="57"/>
        <item m="1" x="180"/>
        <item m="1" x="48"/>
        <item m="1" x="16"/>
        <item m="1" x="139"/>
        <item m="1" x="157"/>
        <item m="1" x="191"/>
        <item m="1" x="34"/>
        <item m="1" x="99"/>
        <item m="1" x="117"/>
        <item m="1" x="114"/>
        <item m="1" x="85"/>
        <item m="1" x="137"/>
        <item m="1" x="131"/>
        <item m="1" x="168"/>
        <item m="1" x="142"/>
        <item m="1" x="151"/>
        <item m="1" x="12"/>
        <item m="1" x="102"/>
        <item m="1" x="161"/>
        <item m="1" x="78"/>
        <item m="1" x="205"/>
        <item m="1" x="163"/>
        <item m="1" x="98"/>
        <item m="1" x="197"/>
        <item m="1" x="74"/>
        <item m="1" x="206"/>
        <item m="1" x="103"/>
        <item m="1" x="119"/>
        <item m="1" x="159"/>
        <item m="1" x="64"/>
        <item m="1" x="24"/>
        <item m="1" x="153"/>
        <item m="1" x="18"/>
        <item m="1" x="6"/>
        <item m="1" x="122"/>
        <item m="1" x="118"/>
        <item m="1" x="111"/>
        <item m="1" x="124"/>
        <item m="1" x="201"/>
        <item m="1" x="185"/>
        <item m="1" x="126"/>
        <item m="1" x="45"/>
        <item m="1" x="187"/>
        <item m="1" x="132"/>
        <item m="1" x="164"/>
        <item m="1" x="95"/>
        <item m="1" x="83"/>
        <item m="1" x="121"/>
        <item m="1" x="143"/>
        <item m="1" x="1"/>
        <item m="1" x="43"/>
        <item m="1" x="50"/>
        <item m="1" x="136"/>
        <item m="1" x="173"/>
        <item m="1" x="47"/>
        <item m="1" x="31"/>
        <item m="1" x="109"/>
        <item m="1" x="21"/>
        <item m="1" x="26"/>
        <item m="1" x="129"/>
        <item m="1" x="123"/>
        <item m="1" x="29"/>
        <item m="1" x="52"/>
        <item m="1" x="115"/>
        <item m="1" x="66"/>
        <item m="1" x="148"/>
        <item m="1" x="20"/>
        <item m="1" x="72"/>
        <item m="1" x="3"/>
        <item m="1" x="125"/>
        <item m="1" x="91"/>
        <item m="1" x="97"/>
        <item m="1" x="54"/>
        <item m="1" x="195"/>
        <item m="1" x="30"/>
        <item m="1" x="120"/>
        <item m="1" x="177"/>
        <item m="1" x="8"/>
        <item m="1" x="140"/>
        <item m="1" x="171"/>
        <item m="1" x="79"/>
        <item m="1" x="17"/>
        <item m="1" x="141"/>
        <item m="1" x="110"/>
        <item m="1" x="116"/>
        <item m="1" x="53"/>
        <item m="1" x="130"/>
        <item m="1" x="40"/>
        <item m="1" x="186"/>
        <item m="1" x="22"/>
        <item m="1" x="149"/>
        <item m="1" x="84"/>
        <item m="1" x="175"/>
        <item m="1" x="96"/>
        <item m="1" x="68"/>
        <item m="1" x="28"/>
        <item m="1" x="127"/>
        <item m="1" x="107"/>
        <item m="1" x="202"/>
        <item m="1" x="80"/>
        <item m="1" x="61"/>
        <item m="1" x="204"/>
        <item m="1" x="92"/>
        <item m="1" x="4"/>
        <item m="1" x="7"/>
        <item m="1" x="70"/>
        <item m="1" x="203"/>
        <item m="1" x="196"/>
        <item m="1" x="33"/>
        <item m="1" x="37"/>
        <item m="1" x="59"/>
        <item m="1" x="46"/>
        <item m="1" x="55"/>
        <item m="1" x="11"/>
        <item m="1" x="100"/>
        <item m="1" x="172"/>
        <item m="1" x="14"/>
        <item m="1" x="145"/>
        <item m="1" x="146"/>
        <item m="1" x="23"/>
        <item m="1" x="113"/>
        <item m="1" x="135"/>
        <item m="1" x="35"/>
        <item m="1" x="15"/>
        <item m="1" x="19"/>
        <item m="1" x="112"/>
        <item m="1" x="179"/>
        <item m="1" x="5"/>
        <item m="1" x="67"/>
        <item m="1" x="182"/>
        <item m="1" x="178"/>
        <item m="1" x="62"/>
        <item m="1" x="2"/>
        <item m="1" x="56"/>
        <item m="1" x="9"/>
        <item m="1" x="93"/>
        <item m="1" x="181"/>
        <item m="1" x="160"/>
        <item m="1" x="25"/>
        <item m="1" x="156"/>
        <item m="1" x="152"/>
        <item m="1" x="144"/>
        <item m="1" x="49"/>
        <item m="1" x="104"/>
        <item m="1" x="90"/>
        <item m="1" x="165"/>
        <item m="1" x="138"/>
        <item m="1" x="176"/>
        <item m="1" x="77"/>
        <item m="1" x="108"/>
        <item m="1" x="105"/>
        <item m="1" x="94"/>
        <item m="1" x="71"/>
        <item m="1" x="166"/>
        <item m="1" x="27"/>
        <item m="1" x="189"/>
        <item m="1" x="58"/>
        <item m="1" x="101"/>
        <item m="1" x="158"/>
        <item m="1" x="36"/>
        <item m="1" x="155"/>
      </items>
    </pivotField>
    <pivotField compact="0" outline="0" showAll="0"/>
    <pivotField axis="axisRow"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96"/>
        <item m="1" x="165"/>
        <item m="1" x="132"/>
        <item m="1" x="98"/>
        <item m="1" x="64"/>
        <item m="1" x="246"/>
        <item m="1" x="216"/>
        <item m="1" x="185"/>
        <item m="1" x="153"/>
        <item m="1" x="120"/>
        <item m="1" x="86"/>
        <item m="1" x="52"/>
        <item m="1" x="235"/>
        <item m="1" x="205"/>
        <item m="1" x="174"/>
        <item m="1" x="142"/>
        <item m="1" x="109"/>
        <item m="1" x="75"/>
        <item m="1" x="42"/>
        <item m="1" x="226"/>
        <item m="1" x="195"/>
        <item m="1" x="164"/>
        <item m="1" x="131"/>
        <item m="1" x="97"/>
        <item m="1" x="63"/>
        <item m="1" x="245"/>
        <item m="1" x="215"/>
        <item m="1" x="184"/>
        <item m="1" x="152"/>
        <item m="1" x="119"/>
        <item m="1" x="103"/>
        <item m="1" x="85"/>
        <item m="1" x="69"/>
        <item m="1" x="51"/>
        <item m="1" x="36"/>
        <item m="1" x="234"/>
        <item m="1" x="220"/>
        <item m="1" x="204"/>
        <item m="1" x="189"/>
        <item m="1" x="173"/>
        <item m="1" x="158"/>
        <item m="1" x="141"/>
        <item m="1" x="125"/>
        <item m="1" x="108"/>
        <item m="1" x="91"/>
        <item m="1" x="74"/>
        <item m="1" x="57"/>
        <item m="1" x="41"/>
        <item m="1" x="240"/>
        <item m="1" x="225"/>
        <item m="1" x="210"/>
        <item m="1" x="194"/>
        <item m="1" x="179"/>
        <item m="1" x="163"/>
        <item m="1" x="147"/>
        <item m="1" x="130"/>
        <item m="1" x="114"/>
        <item m="1" x="96"/>
        <item m="1" x="80"/>
        <item m="1" x="62"/>
        <item m="1" x="46"/>
        <item m="1" x="244"/>
        <item m="1" x="230"/>
        <item m="1" x="214"/>
        <item m="1" x="200"/>
        <item m="1" x="183"/>
        <item m="1" x="169"/>
        <item m="1" x="151"/>
        <item m="1" x="136"/>
        <item m="1" x="118"/>
        <item m="1" x="102"/>
        <item m="1" x="84"/>
        <item m="1" x="68"/>
        <item m="1" x="50"/>
        <item m="1" x="35"/>
        <item m="1" x="233"/>
        <item m="1" x="219"/>
        <item m="1" x="203"/>
        <item m="1" x="188"/>
        <item m="1" x="172"/>
        <item m="1" x="157"/>
        <item m="1" x="140"/>
        <item m="1" x="124"/>
        <item m="1" x="107"/>
        <item m="1" x="90"/>
        <item m="1" x="73"/>
        <item m="1" x="56"/>
        <item m="1" x="40"/>
        <item m="1" x="239"/>
        <item m="1" x="224"/>
        <item m="1" x="209"/>
        <item m="1" x="193"/>
        <item m="1" x="178"/>
        <item m="1" x="162"/>
        <item m="1" x="155"/>
        <item m="1" x="146"/>
        <item m="1" x="138"/>
        <item m="1" x="129"/>
        <item m="1" x="122"/>
        <item m="1" x="113"/>
        <item m="1" x="105"/>
        <item m="1" x="95"/>
        <item m="1" x="88"/>
        <item m="1" x="79"/>
        <item m="1" x="71"/>
        <item m="1" x="61"/>
        <item m="1" x="54"/>
        <item m="1" x="45"/>
        <item m="1" x="38"/>
        <item m="1" x="243"/>
        <item m="1" x="237"/>
        <item m="1" x="229"/>
        <item m="1" x="222"/>
        <item m="1" x="213"/>
        <item m="1" x="207"/>
        <item m="1" x="199"/>
        <item m="1" x="191"/>
        <item m="1" x="182"/>
        <item m="1" x="176"/>
        <item m="1" x="168"/>
        <item m="1" x="160"/>
        <item m="1" x="150"/>
        <item m="1" x="144"/>
        <item m="1" x="135"/>
        <item m="1" x="127"/>
        <item m="1" x="117"/>
        <item m="1" x="111"/>
        <item m="1" x="101"/>
        <item m="1" x="93"/>
        <item m="1" x="83"/>
        <item m="1" x="77"/>
        <item m="1" x="67"/>
        <item m="1" x="59"/>
        <item m="1" x="49"/>
        <item m="1" x="43"/>
        <item m="1" x="34"/>
        <item m="1" x="241"/>
        <item m="1" x="232"/>
        <item m="1" x="227"/>
        <item m="1" x="218"/>
        <item m="1" x="211"/>
        <item m="1" x="202"/>
        <item m="1" x="197"/>
        <item m="1" x="187"/>
        <item m="1" x="180"/>
        <item m="1" x="171"/>
        <item m="1" x="166"/>
        <item m="1" x="156"/>
        <item m="1" x="148"/>
        <item m="1" x="139"/>
        <item m="1" x="133"/>
        <item m="1" x="123"/>
        <item m="1" x="115"/>
        <item m="1" x="106"/>
        <item m="1" x="99"/>
        <item m="1" x="89"/>
        <item m="1" x="81"/>
        <item m="1" x="72"/>
        <item m="1" x="65"/>
        <item m="1" x="55"/>
        <item m="1" x="47"/>
        <item m="1" x="39"/>
        <item m="1" x="247"/>
        <item m="1" x="238"/>
        <item m="1" x="231"/>
        <item m="1" x="223"/>
        <item m="1" x="217"/>
        <item m="1" x="208"/>
        <item m="1" x="201"/>
        <item m="1" x="192"/>
        <item m="1" x="186"/>
        <item m="1" x="177"/>
        <item m="1" x="170"/>
        <item m="1" x="161"/>
        <item m="1" x="154"/>
        <item m="1" x="145"/>
        <item m="1" x="137"/>
        <item m="1" x="128"/>
        <item m="1" x="121"/>
        <item m="1" x="112"/>
        <item m="1" x="104"/>
        <item m="1" x="94"/>
        <item m="1" x="87"/>
        <item m="1" x="78"/>
        <item m="1" x="70"/>
        <item m="1" x="60"/>
        <item m="1" x="53"/>
        <item m="1" x="44"/>
        <item m="1" x="37"/>
        <item m="1" x="242"/>
        <item m="1" x="236"/>
        <item m="1" x="228"/>
        <item m="1" x="221"/>
        <item m="1" x="212"/>
        <item m="1" x="206"/>
        <item m="1" x="198"/>
        <item m="1" x="190"/>
        <item m="1" x="181"/>
        <item m="1" x="175"/>
        <item m="1" x="167"/>
        <item m="1" x="159"/>
        <item m="1" x="149"/>
        <item m="1" x="143"/>
        <item m="1" x="134"/>
        <item m="1" x="126"/>
        <item m="1" x="116"/>
        <item m="1" x="110"/>
        <item m="1" x="100"/>
        <item m="1" x="92"/>
        <item m="1" x="82"/>
        <item m="1" x="76"/>
        <item m="1" x="66"/>
        <item m="1" x="58"/>
        <item m="1" x="48"/>
      </items>
    </pivotField>
    <pivotField axis="axisRow"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218"/>
        <item m="1" x="46"/>
        <item m="1" x="89"/>
        <item m="1" x="131"/>
        <item m="1" x="169"/>
        <item m="1" x="35"/>
        <item m="1" x="78"/>
        <item m="1" x="120"/>
        <item m="1" x="158"/>
        <item m="1" x="188"/>
        <item m="1" x="221"/>
        <item m="1" x="50"/>
        <item m="1" x="93"/>
        <item m="1" x="135"/>
        <item m="1" x="173"/>
        <item m="1" x="37"/>
        <item m="1" x="80"/>
        <item m="1" x="122"/>
        <item m="1" x="160"/>
        <item m="1" x="191"/>
        <item m="1" x="225"/>
        <item m="1" x="54"/>
        <item m="1" x="97"/>
        <item m="1" x="139"/>
        <item m="1" x="176"/>
        <item m="1" x="39"/>
        <item m="1" x="82"/>
        <item m="1" x="124"/>
        <item m="1" x="162"/>
        <item m="1" x="194"/>
        <item m="1" x="229"/>
        <item m="1" x="58"/>
        <item m="1" x="101"/>
        <item m="1" x="143"/>
        <item m="1" x="179"/>
        <item m="1" x="41"/>
        <item m="1" x="84"/>
        <item m="1" x="126"/>
        <item m="1" x="164"/>
        <item m="1" x="197"/>
        <item m="1" x="233"/>
        <item m="1" x="62"/>
        <item m="1" x="105"/>
        <item m="1" x="147"/>
        <item m="1" x="182"/>
        <item m="1" x="43"/>
        <item m="1" x="86"/>
        <item m="1" x="128"/>
        <item m="1" x="166"/>
        <item m="1" x="199"/>
        <item m="1" x="236"/>
        <item m="1" x="65"/>
        <item m="1" x="108"/>
        <item m="1" x="150"/>
        <item m="1" x="184"/>
        <item m="1" x="47"/>
        <item m="1" x="90"/>
        <item m="1" x="132"/>
        <item m="1" x="170"/>
        <item m="1" x="202"/>
        <item m="1" x="239"/>
        <item m="1" x="68"/>
        <item m="1" x="111"/>
        <item m="1" x="152"/>
        <item m="1" x="185"/>
        <item m="1" x="212"/>
        <item m="1" x="36"/>
        <item m="1" x="79"/>
        <item m="1" x="121"/>
        <item m="1" x="159"/>
        <item m="1" x="189"/>
        <item m="1" x="222"/>
        <item m="1" x="51"/>
        <item m="1" x="94"/>
        <item m="1" x="136"/>
        <item m="1" x="213"/>
        <item m="1" x="38"/>
        <item m="1" x="81"/>
        <item m="1" x="123"/>
        <item m="1" x="161"/>
        <item m="1" x="192"/>
        <item m="1" x="226"/>
        <item m="1" x="55"/>
        <item m="1" x="98"/>
        <item m="1" x="140"/>
        <item m="1" x="214"/>
        <item m="1" x="40"/>
        <item m="1" x="83"/>
        <item m="1" x="125"/>
        <item m="1" x="163"/>
        <item m="1" x="195"/>
        <item m="1" x="230"/>
        <item m="1" x="59"/>
        <item m="1" x="102"/>
        <item m="1" x="144"/>
        <item m="1" x="215"/>
        <item m="1" x="42"/>
        <item m="1" x="85"/>
        <item m="1" x="127"/>
        <item m="1" x="165"/>
        <item m="1" x="198"/>
        <item m="1" x="234"/>
        <item m="1" x="63"/>
        <item m="1" x="106"/>
        <item m="1" x="148"/>
        <item m="1" x="216"/>
        <item m="1" x="44"/>
        <item m="1" x="87"/>
        <item m="1" x="129"/>
        <item m="1" x="167"/>
        <item m="1" x="200"/>
        <item m="1" x="237"/>
        <item m="1" x="66"/>
        <item m="1" x="109"/>
        <item m="1" x="151"/>
        <item m="1" x="219"/>
        <item m="1" x="48"/>
        <item m="1" x="91"/>
        <item m="1" x="133"/>
        <item m="1" x="171"/>
        <item m="1" x="203"/>
        <item m="1" x="240"/>
        <item m="1" x="69"/>
        <item m="1" x="112"/>
        <item m="1" x="153"/>
        <item m="1" x="223"/>
        <item m="1" x="52"/>
        <item m="1" x="95"/>
        <item m="1" x="137"/>
        <item m="1" x="174"/>
        <item m="1" x="205"/>
        <item m="1" x="242"/>
        <item m="1" x="71"/>
        <item m="1" x="114"/>
        <item m="1" x="154"/>
        <item m="1" x="227"/>
        <item m="1" x="56"/>
        <item m="1" x="99"/>
        <item m="1" x="141"/>
        <item m="1" x="177"/>
        <item m="1" x="207"/>
        <item m="1" x="244"/>
        <item m="1" x="73"/>
        <item m="1" x="116"/>
        <item m="1" x="155"/>
        <item m="1" x="231"/>
        <item m="1" x="60"/>
        <item m="1" x="103"/>
        <item m="1" x="145"/>
        <item m="1" x="180"/>
        <item m="1" x="209"/>
        <item m="1" x="246"/>
        <item m="1" x="75"/>
        <item m="1" x="118"/>
        <item m="1" x="156"/>
        <item m="1" x="235"/>
        <item m="1" x="64"/>
        <item m="1" x="107"/>
        <item m="1" x="149"/>
        <item m="1" x="183"/>
        <item m="1" x="211"/>
        <item m="1" x="34"/>
        <item m="1" x="77"/>
        <item m="1" x="119"/>
        <item m="1" x="157"/>
        <item m="1" x="186"/>
        <item m="1" x="217"/>
        <item m="1" x="45"/>
        <item m="1" x="88"/>
        <item m="1" x="130"/>
        <item m="1" x="168"/>
        <item m="1" x="201"/>
        <item m="1" x="238"/>
        <item m="1" x="67"/>
        <item m="1" x="110"/>
        <item m="1" x="187"/>
        <item m="1" x="220"/>
        <item m="1" x="49"/>
        <item m="1" x="92"/>
        <item m="1" x="134"/>
        <item m="1" x="172"/>
        <item m="1" x="204"/>
        <item m="1" x="241"/>
        <item m="1" x="70"/>
        <item m="1" x="113"/>
        <item m="1" x="190"/>
        <item m="1" x="224"/>
        <item m="1" x="53"/>
        <item m="1" x="96"/>
        <item m="1" x="138"/>
        <item m="1" x="175"/>
        <item m="1" x="206"/>
        <item m="1" x="243"/>
        <item m="1" x="72"/>
        <item m="1" x="115"/>
        <item m="1" x="193"/>
        <item m="1" x="228"/>
        <item m="1" x="57"/>
        <item m="1" x="100"/>
        <item m="1" x="142"/>
        <item m="1" x="178"/>
        <item m="1" x="208"/>
        <item m="1" x="245"/>
        <item m="1" x="74"/>
        <item m="1" x="117"/>
        <item m="1" x="196"/>
        <item m="1" x="232"/>
        <item m="1" x="61"/>
        <item m="1" x="104"/>
        <item m="1" x="146"/>
        <item m="1" x="181"/>
        <item m="1" x="210"/>
        <item m="1" x="247"/>
        <item m="1" x="76"/>
      </items>
    </pivotField>
    <pivotField axis="axisRow" compact="0" outline="0" showAll="0" defaultSubtotal="0">
      <items count="8000">
        <item m="1" x="718"/>
        <item m="1" x="727"/>
        <item m="1" x="740"/>
        <item m="1" x="761"/>
        <item m="1" x="769"/>
        <item m="1" x="789"/>
        <item m="1" x="796"/>
        <item m="1" x="819"/>
        <item m="1" x="826"/>
        <item m="1" x="7387"/>
        <item m="1" x="7406"/>
        <item m="1" x="7410"/>
        <item m="1" x="7427"/>
        <item m="1" x="7449"/>
        <item m="1" x="7465"/>
        <item m="1" x="7480"/>
        <item m="1" x="7494"/>
        <item m="1" x="7513"/>
        <item m="1" x="7527"/>
        <item m="1" x="5917"/>
        <item m="1" x="5935"/>
        <item m="1" x="5945"/>
        <item m="1" x="5958"/>
        <item m="1" x="5996"/>
        <item m="1" x="6009"/>
        <item m="1" x="6049"/>
        <item m="1" x="6056"/>
        <item m="1" x="6095"/>
        <item m="1" x="6100"/>
        <item m="1" x="4515"/>
        <item m="1" x="4536"/>
        <item m="1" x="4546"/>
        <item m="1" x="4559"/>
        <item m="1" x="4566"/>
        <item m="1" x="4574"/>
        <item m="1" x="4582"/>
        <item m="1" x="4601"/>
        <item m="1" x="4607"/>
        <item m="1" x="4623"/>
        <item m="1" x="3231"/>
        <item m="1" x="3252"/>
        <item m="1" x="3268"/>
        <item m="1" x="3290"/>
        <item m="1" x="3304"/>
        <item m="1" x="3319"/>
        <item m="1" x="3327"/>
        <item m="1" x="3345"/>
        <item m="1" x="3352"/>
        <item m="1" x="3369"/>
        <item m="1" x="1680"/>
        <item m="1" x="1694"/>
        <item m="1" x="1702"/>
        <item m="1" x="1715"/>
        <item m="1" x="1722"/>
        <item m="1" x="1747"/>
        <item m="1" x="1757"/>
        <item m="1" x="1782"/>
        <item m="1" x="542"/>
        <item m="1" x="554"/>
        <item m="1" x="4649"/>
        <item m="1" x="4024"/>
        <item m="1" x="3395"/>
        <item m="1" x="2702"/>
        <item m="1" x="6998"/>
        <item m="1" x="6241"/>
        <item m="1" x="5508"/>
        <item m="1" x="4698"/>
        <item m="1" x="4078"/>
        <item m="1" x="453"/>
        <item m="1" x="7722"/>
        <item m="1" x="7090"/>
        <item m="1" x="6367"/>
        <item m="1" x="5560"/>
        <item m="1" x="1787"/>
        <item m="1" x="1176"/>
        <item m="1" x="578"/>
        <item m="1" x="7821"/>
        <item m="1" x="7161"/>
        <item m="1" x="3469"/>
        <item m="1" x="2751"/>
        <item m="1" x="1878"/>
        <item m="1" x="1305"/>
        <item m="1" x="644"/>
        <item m="1" x="4737"/>
        <item m="1" x="4106"/>
        <item m="1" x="3516"/>
        <item m="1" x="2856"/>
        <item m="1" x="1997"/>
        <item m="1" x="6428"/>
        <item m="1" x="5596"/>
        <item m="1" x="4846"/>
        <item m="1" x="4187"/>
        <item m="1" x="3571"/>
        <item m="1" x="7894"/>
        <item m="1" x="7204"/>
        <item m="1" x="7218"/>
        <item m="1" x="7229"/>
        <item m="1" x="7240"/>
        <item m="1" x="7254"/>
        <item m="1" x="5690"/>
        <item m="1" x="5700"/>
        <item m="1" x="5713"/>
        <item m="1" x="5722"/>
        <item m="1" x="5739"/>
        <item m="1" x="5750"/>
        <item m="1" x="5768"/>
        <item m="1" x="5787"/>
        <item m="1" x="5808"/>
        <item m="1" x="4263"/>
        <item m="1" x="4275"/>
        <item m="1" x="2451"/>
        <item m="1" x="2463"/>
        <item m="1" x="2482"/>
        <item m="1" x="2498"/>
        <item m="1" x="2516"/>
        <item m="1" x="2536"/>
        <item m="1" x="5408"/>
        <item m="1" x="5324"/>
        <item m="1" x="5411"/>
        <item m="1" x="5327"/>
        <item m="1" x="5414"/>
        <item m="1" x="5330"/>
        <item m="1" x="5418"/>
        <item m="1" x="1024"/>
        <item m="1" x="2659"/>
        <item m="1" x="4063"/>
        <item m="1" x="5541"/>
        <item m="1" x="7130"/>
        <item m="1" x="1048"/>
        <item m="1" x="2684"/>
        <item m="1" x="4074"/>
        <item m="1" x="5553"/>
        <item m="1" x="7143"/>
        <item m="1" x="1086"/>
        <item m="1" x="2706"/>
        <item m="1" x="4081"/>
        <item m="1" x="5563"/>
        <item m="1" x="7164"/>
        <item m="1" x="5929"/>
        <item m="1" x="5951"/>
        <item m="1" x="6003"/>
        <item m="1" x="5897"/>
        <item m="1" x="5930"/>
        <item m="1" x="5952"/>
        <item m="1" x="6004"/>
        <item m="1" x="5899"/>
        <item m="1" x="5932"/>
        <item m="1" x="5954"/>
        <item m="1" x="6006"/>
        <item m="1" x="1126"/>
        <item m="1" x="2728"/>
        <item m="1" x="4092"/>
        <item m="1" x="5581"/>
        <item m="1" x="7191"/>
        <item m="1" x="1172"/>
        <item m="1" x="2749"/>
        <item m="1" x="4105"/>
        <item m="1" x="5595"/>
        <item m="1" x="1214"/>
        <item m="1" x="5900"/>
        <item m="1" x="5933"/>
        <item m="1" x="5956"/>
        <item m="1" x="6007"/>
        <item m="1" x="91"/>
        <item m="1" x="1465"/>
        <item m="1" x="3071"/>
        <item m="1" x="75"/>
        <item m="1" x="100"/>
        <item m="1" x="132"/>
        <item m="1" x="52"/>
        <item m="1" x="77"/>
        <item m="1" x="102"/>
        <item m="1" x="134"/>
        <item m="1" x="54"/>
        <item m="1" x="79"/>
        <item m="1" x="104"/>
        <item m="1" x="136"/>
        <item m="1" x="56"/>
        <item m="1" x="81"/>
        <item m="1" x="106"/>
        <item m="1" x="138"/>
        <item m="1" x="58"/>
        <item m="1" x="83"/>
        <item m="1" x="108"/>
        <item m="1" x="140"/>
        <item m="1" x="61"/>
        <item m="1" x="86"/>
        <item m="1" x="112"/>
        <item m="1" x="142"/>
        <item m="1" x="63"/>
        <item m="1" x="88"/>
        <item m="1" x="114"/>
        <item m="1" x="144"/>
        <item m="1" x="65"/>
        <item m="1" x="90"/>
        <item m="1" x="116"/>
        <item m="1" x="146"/>
        <item m="1" x="67"/>
        <item m="1" x="93"/>
        <item m="1" x="119"/>
        <item m="1" x="149"/>
        <item m="1" x="69"/>
        <item m="1" x="96"/>
        <item m="1" x="121"/>
        <item m="1" x="151"/>
        <item m="1" x="3951"/>
        <item m="1" x="3977"/>
        <item m="1" x="4002"/>
        <item m="1" x="3926"/>
        <item m="1" x="3953"/>
        <item m="1" x="3979"/>
        <item m="1" x="4003"/>
        <item m="1" x="3927"/>
        <item m="1" x="3954"/>
        <item m="1" x="3980"/>
        <item m="1" x="4004"/>
        <item m="1" x="3928"/>
        <item m="1" x="3955"/>
        <item m="1" x="3981"/>
        <item m="1" x="4005"/>
        <item m="1" x="3930"/>
        <item m="1" x="3957"/>
        <item m="1" x="3983"/>
        <item m="1" x="4007"/>
        <item m="1" x="3933"/>
        <item m="1" x="3960"/>
        <item m="1" x="3987"/>
        <item m="1" x="4009"/>
        <item m="1" x="3934"/>
        <item m="1" x="3962"/>
        <item m="1" x="3989"/>
        <item m="1" x="4011"/>
        <item m="1" x="3935"/>
        <item m="1" x="3963"/>
        <item m="1" x="3990"/>
        <item m="1" x="4012"/>
        <item m="1" x="3936"/>
        <item m="1" x="3964"/>
        <item m="1" x="3991"/>
        <item m="1" x="4013"/>
        <item m="1" x="3937"/>
        <item m="1" x="3965"/>
        <item m="1" x="3992"/>
        <item m="1" x="4015"/>
        <item m="1" x="4446"/>
        <item m="1" x="5934"/>
        <item m="1" x="117"/>
        <item m="1" x="1486"/>
        <item m="1" x="3086"/>
        <item m="1" x="4467"/>
        <item m="1" x="5957"/>
        <item m="1" x="147"/>
        <item m="1" x="1505"/>
        <item m="1" x="3099"/>
        <item m="1" x="4485"/>
        <item m="1" x="6008"/>
        <item m="1" x="174"/>
        <item m="1" x="1526"/>
        <item m="1" x="3118"/>
        <item m="1" x="4510"/>
        <item m="1" x="6055"/>
        <item m="1" x="200"/>
        <item m="1" x="1546"/>
        <item m="1" x="3135"/>
        <item m="1" x="4541"/>
        <item m="1" x="218"/>
        <item m="1" x="1565"/>
        <item m="1" x="3158"/>
        <item m="1" x="235"/>
        <item m="1" x="1577"/>
        <item m="1" x="5397"/>
        <item m="1" x="256"/>
        <item m="1" x="3925"/>
        <item m="1" x="5415"/>
        <item m="1" x="2555"/>
        <item m="1" x="3952"/>
        <item m="1" x="5445"/>
        <item m="1" x="923"/>
        <item m="1" x="2566"/>
        <item m="1" x="3978"/>
        <item m="1" x="5473"/>
        <item m="1" x="94"/>
        <item m="1" x="1468"/>
        <item m="1" x="3072"/>
        <item m="1" x="4447"/>
        <item m="1" x="5936"/>
        <item m="1" x="1457"/>
        <item m="1" x="1477"/>
        <item m="1" x="1497"/>
        <item m="1" x="1438"/>
        <item m="1" x="1458"/>
        <item m="1" x="1478"/>
        <item m="1" x="1498"/>
        <item m="1" x="1439"/>
        <item m="1" x="1459"/>
        <item m="1" x="1479"/>
        <item m="1" x="1499"/>
        <item m="1" x="1440"/>
        <item m="1" x="1460"/>
        <item m="1" x="1480"/>
        <item m="1" x="1500"/>
        <item m="1" x="1441"/>
        <item m="1" x="1461"/>
        <item m="1" x="1481"/>
        <item m="1" x="1501"/>
        <item m="1" x="1442"/>
        <item m="1" x="1462"/>
        <item m="1" x="1483"/>
        <item m="1" x="1502"/>
        <item m="1" x="1443"/>
        <item m="1" x="1463"/>
        <item m="1" x="1484"/>
        <item m="1" x="1503"/>
        <item m="1" x="1444"/>
        <item m="1" x="1464"/>
        <item m="1" x="1485"/>
        <item m="1" x="1504"/>
        <item m="1" x="1446"/>
        <item m="1" x="1467"/>
        <item m="1" x="1488"/>
        <item m="1" x="1507"/>
        <item m="1" x="1447"/>
        <item m="1" x="1469"/>
        <item m="1" x="1489"/>
        <item m="1" x="1508"/>
        <item m="1" x="5300"/>
        <item m="1" x="5316"/>
        <item m="1" x="5326"/>
        <item m="1" x="5338"/>
        <item m="1" x="5349"/>
        <item m="1" x="5369"/>
        <item m="1" x="5376"/>
        <item m="1" x="5384"/>
        <item m="1" x="5393"/>
        <item m="1" x="3904"/>
        <item m="1" x="3908"/>
        <item m="1" x="3916"/>
        <item m="1" x="3921"/>
        <item m="1" x="3931"/>
        <item m="1" x="3941"/>
        <item m="1" x="3958"/>
        <item m="1" x="3971"/>
        <item m="1" x="3984"/>
        <item m="1" x="3995"/>
        <item m="1" x="2564"/>
        <item m="1" x="2568"/>
        <item m="1" x="2585"/>
        <item m="1" x="2590"/>
        <item m="1" x="2606"/>
        <item m="1" x="2610"/>
        <item m="1" x="2626"/>
        <item m="1" x="2634"/>
        <item m="1" x="2654"/>
        <item m="1" x="2662"/>
        <item m="1" x="1069"/>
        <item m="1" x="1080"/>
        <item m="1" x="1104"/>
        <item m="1" x="1118"/>
        <item m="1" x="1146"/>
        <item m="1" x="1165"/>
        <item m="1" x="7808"/>
        <item m="1" x="6109"/>
        <item m="1" x="7635"/>
        <item m="1" x="1008"/>
        <item m="1" x="2642"/>
        <item m="1" x="3199"/>
        <item m="1" x="4585"/>
        <item m="1" x="6153"/>
        <item m="1" x="7674"/>
        <item m="1" x="1056"/>
        <item m="1" x="713"/>
        <item m="1" x="155"/>
        <item m="1" x="7393"/>
        <item m="1" x="6799"/>
        <item m="1" x="5926"/>
        <item m="1" x="2360"/>
        <item m="1" x="1511"/>
        <item m="1" x="815"/>
        <item m="1" x="236"/>
        <item m="1" x="7509"/>
        <item m="1" x="3829"/>
        <item m="1" x="3100"/>
        <item m="1" x="2477"/>
        <item m="1" x="1578"/>
        <item m="1" x="905"/>
        <item m="1" x="5274"/>
        <item m="1" x="4486"/>
        <item m="1" x="3886"/>
        <item m="1" x="3190"/>
        <item m="1" x="2544"/>
        <item m="1" x="6830"/>
        <item m="1" x="6020"/>
        <item m="1" x="5359"/>
        <item m="1" x="4576"/>
        <item m="1" x="3947"/>
        <item m="1" x="293"/>
        <item m="1" x="7587"/>
        <item m="1" x="6919"/>
        <item m="1" x="6145"/>
        <item m="1" x="5438"/>
        <item m="1" x="1618"/>
        <item m="1" x="954"/>
        <item m="1" x="371"/>
        <item m="1" x="7666"/>
        <item m="1" x="7009"/>
        <item m="1" x="5019"/>
        <item m="1" x="5033"/>
        <item m="1" x="5053"/>
        <item m="1" x="5070"/>
        <item m="1" x="5094"/>
        <item m="1" x="5109"/>
        <item m="1" x="5132"/>
        <item m="1" x="5146"/>
        <item m="1" x="5170"/>
        <item m="1" x="3638"/>
        <item m="1" x="3667"/>
        <item m="1" x="3675"/>
        <item m="1" x="3707"/>
        <item m="1" x="3717"/>
        <item m="1" x="3747"/>
        <item m="1" x="3756"/>
        <item m="1" x="3775"/>
        <item m="1" x="3780"/>
        <item m="1" x="3797"/>
        <item m="1" x="2241"/>
        <item m="1" x="2268"/>
        <item m="1" x="2280"/>
        <item m="1" x="2308"/>
        <item m="1" x="2321"/>
        <item m="1" x="2349"/>
        <item m="1" x="2364"/>
        <item m="1" x="2391"/>
        <item m="1" x="2405"/>
        <item m="1" x="2438"/>
        <item m="1" x="736"/>
        <item m="1" x="750"/>
        <item m="1" x="5416"/>
        <item m="1" x="5332"/>
        <item m="1" x="5419"/>
        <item m="1" x="5334"/>
        <item m="1" x="5421"/>
        <item m="1" x="5339"/>
        <item m="1" x="5426"/>
        <item m="1" x="1109"/>
        <item m="1" x="2721"/>
        <item m="1" x="4084"/>
        <item m="1" x="5567"/>
        <item m="1" x="7179"/>
        <item m="1" x="1153"/>
        <item m="1" x="2741"/>
        <item m="1" x="4095"/>
        <item m="1" x="5589"/>
        <item m="1" x="7207"/>
        <item m="1" x="1196"/>
        <item m="1" x="2764"/>
        <item m="1" x="4109"/>
        <item m="1" x="5599"/>
        <item m="1" x="1238"/>
        <item m="1" x="2791"/>
        <item m="1" x="4131"/>
        <item m="1" x="6556"/>
        <item m="1" x="7079"/>
        <item m="1" x="7098"/>
        <item m="1" x="7119"/>
        <item m="1" x="7131"/>
        <item m="1" x="7144"/>
        <item m="1" x="7165"/>
        <item m="1" x="7192"/>
        <item m="1" x="7219"/>
        <item m="1" x="7250"/>
        <item m="1" x="7054"/>
        <item m="1" x="7080"/>
        <item m="1" x="7099"/>
        <item m="1" x="7120"/>
        <item m="1" x="7132"/>
        <item m="1" x="7145"/>
        <item m="1" x="7166"/>
        <item m="1" x="7193"/>
        <item m="1" x="7221"/>
        <item m="1" x="7252"/>
        <item m="1" x="7055"/>
        <item m="1" x="7081"/>
        <item m="1" x="7100"/>
        <item m="1" x="7121"/>
        <item m="1" x="7133"/>
        <item m="1" x="7146"/>
        <item m="1" x="7167"/>
        <item m="1" x="7194"/>
        <item m="1" x="7222"/>
        <item m="1" x="7253"/>
        <item m="1" x="1268"/>
        <item m="1" x="2816"/>
        <item m="1" x="4867"/>
        <item m="1" x="6594"/>
        <item m="1" x="1292"/>
        <item m="1" x="3529"/>
        <item m="1" x="4912"/>
        <item m="1" x="6632"/>
        <item m="1" x="7057"/>
        <item m="1" x="7083"/>
        <item m="1" x="7102"/>
        <item m="1" x="7123"/>
        <item m="1" x="7135"/>
        <item m="1" x="7148"/>
        <item m="1" x="7170"/>
        <item m="1" x="7197"/>
        <item m="1" x="7224"/>
        <item m="1" x="162"/>
        <item m="1" x="1515"/>
        <item m="1" x="3109"/>
        <item m="1" x="952"/>
        <item m="1" x="976"/>
        <item m="1" x="1001"/>
        <item m="1" x="1029"/>
        <item m="1" x="1051"/>
        <item m="1" x="1089"/>
        <item m="1" x="1129"/>
        <item m="1" x="1178"/>
        <item m="1" x="1220"/>
        <item m="1" x="930"/>
        <item m="1" x="953"/>
        <item m="1" x="977"/>
        <item m="1" x="1002"/>
        <item m="1" x="1030"/>
        <item m="1" x="1052"/>
        <item m="1" x="1090"/>
        <item m="1" x="1130"/>
        <item m="1" x="1179"/>
        <item m="1" x="1221"/>
        <item m="1" x="931"/>
        <item m="1" x="956"/>
        <item m="1" x="979"/>
        <item m="1" x="1006"/>
        <item m="1" x="1032"/>
        <item m="1" x="1054"/>
        <item m="1" x="1091"/>
        <item m="1" x="1131"/>
        <item m="1" x="1180"/>
        <item m="1" x="1222"/>
        <item m="1" x="932"/>
        <item m="1" x="957"/>
        <item m="1" x="980"/>
        <item m="1" x="1007"/>
        <item m="1" x="1033"/>
        <item m="1" x="1055"/>
        <item m="1" x="1092"/>
        <item m="1" x="1132"/>
        <item m="1" x="1181"/>
        <item m="1" x="1224"/>
        <item m="1" x="933"/>
        <item m="1" x="958"/>
        <item m="1" x="981"/>
        <item m="1" x="1009"/>
        <item m="1" x="1034"/>
        <item m="1" x="1058"/>
        <item m="1" x="1093"/>
        <item m="1" x="1134"/>
        <item m="1" x="1182"/>
        <item m="1" x="1226"/>
        <item m="1" x="936"/>
        <item m="1" x="962"/>
        <item m="1" x="986"/>
        <item m="1" x="1012"/>
        <item m="1" x="1036"/>
        <item m="1" x="1059"/>
        <item m="1" x="1095"/>
        <item m="1" x="1136"/>
        <item m="1" x="1184"/>
        <item m="1" x="1230"/>
        <item m="1" x="937"/>
        <item m="1" x="963"/>
        <item m="1" x="987"/>
        <item m="1" x="1014"/>
        <item m="1" x="1038"/>
        <item m="1" x="1063"/>
        <item m="1" x="1098"/>
        <item m="1" x="1140"/>
        <item m="1" x="1186"/>
        <item m="1" x="1231"/>
        <item m="1" x="938"/>
        <item m="1" x="964"/>
        <item m="1" x="988"/>
        <item m="1" x="1015"/>
        <item m="1" x="1039"/>
        <item m="1" x="1065"/>
        <item m="1" x="1100"/>
        <item m="1" x="1142"/>
        <item m="1" x="1188"/>
        <item m="1" x="1232"/>
        <item m="1" x="939"/>
        <item m="1" x="965"/>
        <item m="1" x="989"/>
        <item m="1" x="1016"/>
        <item m="1" x="1040"/>
        <item m="1" x="1067"/>
        <item m="1" x="1102"/>
        <item m="1" x="1144"/>
        <item m="1" x="1190"/>
        <item m="1" x="1233"/>
        <item m="1" x="940"/>
        <item m="1" x="966"/>
        <item m="1" x="990"/>
        <item m="1" x="1017"/>
        <item m="1" x="1041"/>
        <item m="1" x="1071"/>
        <item m="1" x="1106"/>
        <item m="1" x="1149"/>
        <item m="1" x="1193"/>
        <item m="1" x="1235"/>
        <item m="1" x="4773"/>
        <item m="1" x="4812"/>
        <item m="1" x="4851"/>
        <item m="1" x="4895"/>
        <item m="1" x="4943"/>
        <item m="1" x="4992"/>
        <item m="1" x="4774"/>
        <item m="1" x="4814"/>
        <item m="1" x="4853"/>
        <item m="1" x="4897"/>
        <item m="1" x="4946"/>
        <item m="1" x="4995"/>
        <item m="1" x="4776"/>
        <item m="1" x="4816"/>
        <item m="1" x="4855"/>
        <item m="1" x="4899"/>
        <item m="1" x="4949"/>
        <item m="1" x="4998"/>
        <item m="1" x="4778"/>
        <item m="1" x="4819"/>
        <item m="1" x="4858"/>
        <item m="1" x="4902"/>
        <item m="1" x="4953"/>
        <item m="1" x="5002"/>
        <item m="1" x="4782"/>
        <item m="1" x="4823"/>
        <item m="1" x="4861"/>
        <item m="1" x="4906"/>
        <item m="1" x="4957"/>
        <item m="1" x="5006"/>
        <item m="1" x="4785"/>
        <item m="1" x="4826"/>
        <item m="1" x="4864"/>
        <item m="1" x="4909"/>
        <item m="1" x="4960"/>
        <item m="1" x="5009"/>
        <item m="1" x="4788"/>
        <item m="1" x="4829"/>
        <item m="1" x="4869"/>
        <item m="1" x="4914"/>
        <item m="1" x="4964"/>
        <item m="1" x="5012"/>
        <item m="1" x="4791"/>
        <item m="1" x="4832"/>
        <item m="1" x="4872"/>
        <item m="1" x="4917"/>
        <item m="1" x="4967"/>
        <item m="1" x="5015"/>
        <item m="1" x="4794"/>
        <item m="1" x="4837"/>
        <item m="1" x="4876"/>
        <item m="1" x="4921"/>
        <item m="1" x="4971"/>
        <item m="1" x="5020"/>
        <item m="1" x="4797"/>
        <item m="1" x="4840"/>
        <item m="1" x="4879"/>
        <item m="1" x="4924"/>
        <item m="1" x="4974"/>
        <item m="1" x="5023"/>
        <item m="1" x="4818"/>
        <item m="1" x="4857"/>
        <item m="1" x="4901"/>
        <item m="1" x="4951"/>
        <item m="1" x="5000"/>
        <item m="1" x="5045"/>
        <item m="1" x="5086"/>
        <item m="1" x="5124"/>
        <item m="1" x="5162"/>
        <item m="1" x="4780"/>
        <item m="1" x="4821"/>
        <item m="1" x="4860"/>
        <item m="1" x="4904"/>
        <item m="1" x="4955"/>
        <item m="1" x="5004"/>
        <item m="1" x="5047"/>
        <item m="1" x="5088"/>
        <item m="1" x="5126"/>
        <item m="1" x="5163"/>
        <item m="1" x="4784"/>
        <item m="1" x="4825"/>
        <item m="1" x="4863"/>
        <item m="1" x="4908"/>
        <item m="1" x="4959"/>
        <item m="1" x="5008"/>
        <item m="1" x="5049"/>
        <item m="1" x="5090"/>
        <item m="1" x="5128"/>
        <item m="1" x="5165"/>
        <item m="1" x="4787"/>
        <item m="1" x="4828"/>
        <item m="1" x="4866"/>
        <item m="1" x="4911"/>
        <item m="1" x="4962"/>
        <item m="1" x="5011"/>
        <item m="1" x="5050"/>
        <item m="1" x="5091"/>
        <item m="1" x="5129"/>
        <item m="1" x="5166"/>
        <item m="1" x="4790"/>
        <item m="1" x="4831"/>
        <item m="1" x="4871"/>
        <item m="1" x="4916"/>
        <item m="1" x="4966"/>
        <item m="1" x="5014"/>
        <item m="1" x="5051"/>
        <item m="1" x="5092"/>
        <item m="1" x="5130"/>
        <item m="1" x="5167"/>
        <item m="1" x="4793"/>
        <item m="1" x="4834"/>
        <item m="1" x="4874"/>
        <item m="1" x="4919"/>
        <item m="1" x="4969"/>
        <item m="1" x="5017"/>
        <item m="1" x="5052"/>
        <item m="1" x="5093"/>
        <item m="1" x="5131"/>
        <item m="1" x="5168"/>
        <item m="1" x="4796"/>
        <item m="1" x="4839"/>
        <item m="1" x="4878"/>
        <item m="1" x="4923"/>
        <item m="1" x="4973"/>
        <item m="1" x="5022"/>
        <item m="1" x="5054"/>
        <item m="1" x="5095"/>
        <item m="1" x="5133"/>
        <item m="1" x="5172"/>
        <item m="1" x="4799"/>
        <item m="1" x="4842"/>
        <item m="1" x="4881"/>
        <item m="1" x="4926"/>
        <item m="1" x="4976"/>
        <item m="1" x="5025"/>
        <item m="1" x="5055"/>
        <item m="1" x="5096"/>
        <item m="1" x="5134"/>
        <item m="1" x="5173"/>
        <item m="1" x="4800"/>
        <item m="1" x="4843"/>
        <item m="1" x="4882"/>
        <item m="1" x="4927"/>
        <item m="1" x="4977"/>
        <item m="1" x="5026"/>
        <item m="1" x="5056"/>
        <item m="1" x="5097"/>
        <item m="1" x="5135"/>
        <item m="1" x="5174"/>
        <item m="1" x="4802"/>
        <item m="1" x="4844"/>
        <item m="1" x="4883"/>
        <item m="1" x="4929"/>
        <item m="1" x="4978"/>
        <item m="1" x="5027"/>
        <item m="1" x="5057"/>
        <item m="1" x="5098"/>
        <item m="1" x="5136"/>
        <item m="1" x="5175"/>
        <item m="1" x="743"/>
        <item m="1" x="772"/>
        <item m="1" x="799"/>
        <item m="1" x="828"/>
        <item m="1" x="860"/>
        <item m="1" x="883"/>
        <item m="1" x="744"/>
        <item m="1" x="774"/>
        <item m="1" x="801"/>
        <item m="1" x="831"/>
        <item m="1" x="862"/>
        <item m="1" x="885"/>
        <item m="1" x="746"/>
        <item m="1" x="776"/>
        <item m="1" x="803"/>
        <item m="1" x="833"/>
        <item m="1" x="864"/>
        <item m="1" x="887"/>
        <item m="1" x="748"/>
        <item m="1" x="778"/>
        <item m="1" x="805"/>
        <item m="1" x="835"/>
        <item m="1" x="867"/>
        <item m="1" x="889"/>
        <item m="1" x="752"/>
        <item m="1" x="781"/>
        <item m="1" x="808"/>
        <item m="1" x="838"/>
        <item m="1" x="870"/>
        <item m="1" x="891"/>
        <item m="1" x="754"/>
        <item m="1" x="783"/>
        <item m="1" x="811"/>
        <item m="1" x="842"/>
        <item m="1" x="873"/>
        <item m="1" x="894"/>
        <item m="1" x="757"/>
        <item m="1" x="4493"/>
        <item m="1" x="6047"/>
        <item m="1" x="188"/>
        <item m="1" x="1534"/>
        <item m="1" x="3126"/>
        <item m="1" x="4520"/>
        <item m="1" x="6092"/>
        <item m="1" x="212"/>
        <item m="1" x="1554"/>
        <item m="1" x="3145"/>
        <item m="1" x="4550"/>
        <item m="1" x="226"/>
        <item m="1" x="1570"/>
        <item m="1" x="3173"/>
        <item m="1" x="5387"/>
        <item m="1" x="248"/>
        <item m="1" x="1585"/>
        <item m="1" x="3919"/>
        <item m="1" x="5405"/>
        <item m="1" x="268"/>
        <item m="1" x="2531"/>
        <item m="1" x="3939"/>
        <item m="1" x="5429"/>
        <item m="1" x="913"/>
        <item m="1" x="2559"/>
        <item m="1" x="3969"/>
        <item m="1" x="5463"/>
        <item m="1" x="7556"/>
        <item m="1" x="934"/>
        <item m="1" x="2574"/>
        <item m="1" x="3993"/>
        <item m="1" x="5480"/>
        <item m="1" x="7589"/>
        <item m="1" x="959"/>
        <item m="1" x="2597"/>
        <item m="1" x="4017"/>
        <item m="1" x="5499"/>
        <item m="1" x="7611"/>
        <item m="1" x="982"/>
        <item m="1" x="2617"/>
        <item m="1" x="4032"/>
        <item m="1" x="5514"/>
        <item m="1" x="163"/>
        <item m="1" x="1517"/>
        <item m="1" x="3111"/>
        <item m="1" x="4496"/>
        <item m="1" x="6052"/>
        <item m="1" x="2589"/>
        <item m="1" x="2609"/>
        <item m="1" x="2633"/>
        <item m="1" x="2661"/>
        <item m="1" x="2686"/>
        <item m="1" x="2708"/>
        <item m="1" x="2730"/>
        <item m="1" x="2752"/>
        <item m="1" x="2776"/>
        <item m="1" x="2570"/>
        <item m="1" x="2592"/>
        <item m="1" x="2612"/>
        <item m="1" x="2636"/>
        <item m="1" x="2665"/>
        <item m="1" x="2688"/>
        <item m="1" x="2710"/>
        <item m="1" x="2732"/>
        <item m="1" x="2754"/>
        <item m="1" x="2777"/>
        <item m="1" x="2571"/>
        <item m="1" x="2594"/>
        <item m="1" x="2614"/>
        <item m="1" x="2640"/>
        <item m="1" x="2668"/>
        <item m="1" x="2691"/>
        <item m="1" x="2713"/>
        <item m="1" x="2733"/>
        <item m="1" x="2755"/>
        <item m="1" x="2778"/>
        <item m="1" x="2572"/>
        <item m="1" x="2595"/>
        <item m="1" x="2615"/>
        <item m="1" x="2641"/>
        <item m="1" x="2669"/>
        <item m="1" x="2692"/>
        <item m="1" x="2714"/>
        <item m="1" x="2734"/>
        <item m="1" x="2756"/>
        <item m="1" x="2780"/>
        <item m="1" x="2573"/>
        <item m="1" x="2596"/>
        <item m="1" x="2616"/>
        <item m="1" x="2643"/>
        <item m="1" x="2670"/>
        <item m="1" x="2694"/>
        <item m="1" x="2715"/>
        <item m="1" x="2735"/>
        <item m="1" x="2757"/>
        <item m="1" x="2782"/>
        <item m="1" x="2577"/>
        <item m="1" x="2600"/>
        <item m="1" x="2620"/>
        <item m="1" x="2645"/>
        <item m="1" x="2671"/>
        <item m="1" x="2695"/>
        <item m="1" x="2716"/>
        <item m="1" x="2736"/>
        <item m="1" x="2759"/>
        <item m="1" x="2785"/>
        <item m="1" x="2578"/>
        <item m="1" x="2601"/>
        <item m="1" x="2621"/>
        <item m="1" x="2647"/>
        <item m="1" x="2673"/>
        <item m="1" x="2697"/>
        <item m="1" x="2717"/>
        <item m="1" x="2737"/>
        <item m="1" x="2760"/>
        <item m="1" x="2786"/>
        <item m="1" x="2579"/>
        <item m="1" x="2602"/>
        <item m="1" x="2622"/>
        <item m="1" x="2648"/>
        <item m="1" x="2674"/>
        <item m="1" x="2698"/>
        <item m="1" x="2718"/>
        <item m="1" x="2738"/>
        <item m="1" x="2761"/>
        <item m="1" x="2787"/>
        <item m="1" x="2581"/>
        <item m="1" x="2604"/>
        <item m="1" x="2624"/>
        <item m="1" x="2650"/>
        <item m="1" x="2675"/>
        <item m="1" x="2699"/>
        <item m="1" x="2719"/>
        <item m="1" x="2739"/>
        <item m="1" x="2762"/>
        <item m="1" x="2788"/>
        <item m="1" x="2582"/>
        <item m="1" x="2605"/>
        <item m="1" x="2625"/>
        <item m="1" x="2651"/>
        <item m="1" x="2676"/>
        <item m="1" x="2700"/>
        <item m="1" x="2720"/>
        <item m="1" x="2740"/>
        <item m="1" x="2763"/>
        <item m="1" x="2790"/>
        <item m="1" x="6496"/>
        <item m="1" x="6543"/>
        <item m="1" x="6583"/>
        <item m="1" x="6622"/>
        <item m="1" x="6658"/>
        <item m="1" x="6692"/>
        <item m="1" x="6499"/>
        <item m="1" x="6547"/>
        <item m="1" x="6587"/>
        <item m="1" x="6625"/>
        <item m="1" x="6661"/>
        <item m="1" x="6695"/>
        <item m="1" x="6501"/>
        <item m="1" x="6549"/>
        <item m="1" x="6589"/>
        <item m="1" x="6627"/>
        <item m="1" x="6663"/>
        <item m="1" x="6698"/>
        <item m="1" x="3909"/>
        <item m="1" x="3917"/>
        <item m="1" x="3922"/>
        <item m="1" x="3932"/>
        <item m="1" x="3942"/>
        <item m="1" x="3959"/>
        <item m="1" x="3972"/>
        <item m="1" x="3985"/>
        <item m="1" x="3996"/>
        <item m="1" x="2565"/>
        <item m="1" x="2569"/>
        <item m="1" x="2586"/>
        <item m="1" x="2591"/>
        <item m="1" x="2607"/>
        <item m="1" x="2611"/>
        <item m="1" x="2627"/>
        <item m="1" x="2635"/>
        <item m="1" x="2655"/>
        <item m="1" x="2663"/>
        <item m="1" x="1070"/>
        <item m="1" x="1081"/>
        <item m="1" x="1105"/>
        <item m="1" x="1119"/>
        <item m="1" x="1147"/>
        <item m="1" x="1166"/>
        <item m="1" x="7809"/>
        <item m="1" x="3200"/>
        <item m="1" x="4586"/>
        <item m="1" x="6154"/>
        <item m="1" x="7675"/>
        <item m="1" x="1057"/>
        <item m="1" x="2693"/>
        <item m="1" x="286"/>
        <item m="1" x="1612"/>
        <item m="1" x="3274"/>
        <item m="1" x="4632"/>
        <item m="1" x="6206"/>
        <item m="1" x="7704"/>
        <item m="1" x="1133"/>
        <item m="1" x="2361"/>
        <item m="1" x="1512"/>
        <item m="1" x="816"/>
        <item m="1" x="237"/>
        <item m="1" x="7510"/>
        <item m="1" x="3830"/>
        <item m="1" x="3101"/>
        <item m="1" x="2478"/>
        <item m="1" x="1579"/>
        <item m="1" x="906"/>
        <item m="1" x="5275"/>
        <item m="1" x="4487"/>
        <item m="1" x="3887"/>
        <item m="1" x="3191"/>
        <item m="1" x="2545"/>
        <item m="1" x="6831"/>
        <item m="1" x="6021"/>
        <item m="1" x="5360"/>
        <item m="1" x="4577"/>
        <item m="1" x="3948"/>
        <item m="1" x="294"/>
        <item m="1" x="7588"/>
        <item m="1" x="6920"/>
        <item m="1" x="6146"/>
        <item m="1" x="5439"/>
        <item m="1" x="1619"/>
        <item m="1" x="955"/>
        <item m="1" x="372"/>
        <item m="1" x="7667"/>
        <item m="1" x="7010"/>
        <item m="1" x="3293"/>
        <item m="1" x="2593"/>
        <item m="1" x="1696"/>
        <item m="1" x="1047"/>
        <item m="1" x="482"/>
        <item m="1" x="3668"/>
        <item m="1" x="3676"/>
        <item m="1" x="3708"/>
        <item m="1" x="3718"/>
        <item m="1" x="3748"/>
        <item m="1" x="3757"/>
        <item m="1" x="3776"/>
        <item m="1" x="3781"/>
        <item m="1" x="3798"/>
        <item m="1" x="2242"/>
        <item m="1" x="2269"/>
        <item m="1" x="2281"/>
        <item m="1" x="2309"/>
        <item m="1" x="2322"/>
        <item m="1" x="2350"/>
        <item m="1" x="2365"/>
        <item m="1" x="2392"/>
        <item m="1" x="2406"/>
        <item m="1" x="2439"/>
        <item m="1" x="737"/>
        <item m="1" x="751"/>
        <item m="1" x="767"/>
        <item m="1" x="780"/>
        <item m="1" x="794"/>
        <item m="1" x="807"/>
        <item m="1" x="822"/>
        <item m="1" x="837"/>
        <item m="1" x="854"/>
        <item m="1" x="869"/>
        <item m="1" x="7422"/>
        <item m="1" x="7440"/>
        <item m="1" x="5420"/>
        <item m="1" x="5335"/>
        <item m="1" x="5422"/>
        <item m="1" x="5340"/>
        <item m="1" x="5427"/>
        <item m="1" x="5342"/>
        <item m="1" x="5432"/>
        <item m="1" x="1154"/>
        <item m="1" x="2742"/>
        <item m="1" x="4096"/>
        <item m="1" x="5590"/>
        <item m="1" x="7208"/>
        <item m="1" x="1197"/>
        <item m="1" x="2765"/>
        <item m="1" x="4110"/>
        <item m="1" x="5600"/>
        <item m="1" x="1239"/>
        <item m="1" x="2792"/>
        <item m="1" x="4132"/>
        <item m="1" x="6557"/>
        <item m="1" x="1269"/>
        <item m="1" x="2817"/>
        <item m="1" x="4868"/>
        <item m="1" x="6595"/>
        <item m="1" x="4112"/>
        <item m="1" x="4135"/>
        <item m="1" x="4161"/>
        <item m="1" x="4179"/>
        <item m="1" x="4195"/>
        <item m="1" x="4221"/>
        <item m="1" x="4251"/>
        <item m="1" x="4280"/>
        <item m="1" x="4307"/>
        <item m="1" x="4100"/>
        <item m="1" x="4116"/>
        <item m="1" x="4140"/>
        <item m="1" x="4165"/>
        <item m="1" x="4183"/>
        <item m="1" x="4198"/>
        <item m="1" x="4224"/>
        <item m="1" x="4252"/>
        <item m="1" x="4281"/>
        <item m="1" x="4308"/>
        <item m="1" x="4101"/>
        <item m="1" x="4117"/>
        <item m="1" x="4141"/>
        <item m="1" x="4166"/>
        <item m="1" x="4184"/>
        <item m="1" x="4199"/>
        <item m="1" x="4225"/>
        <item m="1" x="4253"/>
        <item m="1" x="4282"/>
        <item m="1" x="4309"/>
        <item m="1" x="1293"/>
        <item m="1" x="3530"/>
        <item m="1" x="4913"/>
        <item m="1" x="6633"/>
        <item m="1" x="1968"/>
        <item m="1" x="3553"/>
        <item m="1" x="4963"/>
        <item m="1" x="6668"/>
        <item m="1" x="640"/>
        <item m="1" x="4102"/>
        <item m="1" x="4118"/>
        <item m="1" x="4143"/>
        <item m="1" x="4168"/>
        <item m="1" x="4185"/>
        <item m="1" x="4200"/>
        <item m="1" x="4227"/>
        <item m="1" x="4255"/>
        <item m="1" x="4284"/>
        <item m="1" x="189"/>
        <item m="1" x="1535"/>
        <item m="1" x="3127"/>
        <item m="1" x="6264"/>
        <item m="1" x="6310"/>
        <item m="1" x="6337"/>
        <item m="1" x="6358"/>
        <item m="1" x="6376"/>
        <item m="1" x="6403"/>
        <item m="1" x="6433"/>
        <item m="1" x="6466"/>
        <item m="1" x="6507"/>
        <item m="1" x="6224"/>
        <item m="1" x="6265"/>
        <item m="1" x="6311"/>
        <item m="1" x="6338"/>
        <item m="1" x="6359"/>
        <item m="1" x="6377"/>
        <item m="1" x="6404"/>
        <item m="1" x="6434"/>
        <item m="1" x="6467"/>
        <item m="1" x="6509"/>
        <item m="1" x="6225"/>
        <item m="1" x="6267"/>
        <item m="1" x="6313"/>
        <item m="1" x="6340"/>
        <item m="1" x="6361"/>
        <item m="1" x="6379"/>
        <item m="1" x="6405"/>
        <item m="1" x="6435"/>
        <item m="1" x="6468"/>
        <item m="1" x="6512"/>
        <item m="1" x="6226"/>
        <item m="1" x="6268"/>
        <item m="1" x="6315"/>
        <item m="1" x="6341"/>
        <item m="1" x="6362"/>
        <item m="1" x="6380"/>
        <item m="1" x="6407"/>
        <item m="1" x="6436"/>
        <item m="1" x="6469"/>
        <item m="1" x="6514"/>
        <item m="1" x="6228"/>
        <item m="1" x="6270"/>
        <item m="1" x="6317"/>
        <item m="1" x="6343"/>
        <item m="1" x="6363"/>
        <item m="1" x="6381"/>
        <item m="1" x="6408"/>
        <item m="1" x="6437"/>
        <item m="1" x="6470"/>
        <item m="1" x="6516"/>
        <item m="1" x="6230"/>
        <item m="1" x="6272"/>
        <item m="1" x="6319"/>
        <item m="1" x="6346"/>
        <item m="1" x="6365"/>
        <item m="1" x="6383"/>
        <item m="1" x="6411"/>
        <item m="1" x="6440"/>
        <item m="1" x="6472"/>
        <item m="1" x="6520"/>
        <item m="1" x="6233"/>
        <item m="1" x="6274"/>
        <item m="1" x="6320"/>
        <item m="1" x="6347"/>
        <item m="1" x="6366"/>
        <item m="1" x="6385"/>
        <item m="1" x="6413"/>
        <item m="1" x="6443"/>
        <item m="1" x="6476"/>
        <item m="1" x="6524"/>
        <item m="1" x="6234"/>
        <item m="1" x="6275"/>
        <item m="1" x="6322"/>
        <item m="1" x="6348"/>
        <item m="1" x="6368"/>
        <item m="1" x="6390"/>
        <item m="1" x="6417"/>
        <item m="1" x="6446"/>
        <item m="1" x="6478"/>
        <item m="1" x="6526"/>
        <item m="1" x="6235"/>
        <item m="1" x="6276"/>
        <item m="1" x="6323"/>
        <item m="1" x="6349"/>
        <item m="1" x="6369"/>
        <item m="1" x="6392"/>
        <item m="1" x="6419"/>
        <item m="1" x="6448"/>
        <item m="1" x="6480"/>
        <item m="1" x="6528"/>
        <item m="1" x="6236"/>
        <item m="1" x="6277"/>
        <item m="1" x="6324"/>
        <item m="1" x="6350"/>
        <item m="1" x="6370"/>
        <item m="1" x="6394"/>
        <item m="1" x="6421"/>
        <item m="1" x="6450"/>
        <item m="1" x="6482"/>
        <item m="1" x="6530"/>
        <item m="1" x="2036"/>
        <item m="1" x="2076"/>
        <item m="1" x="2117"/>
        <item m="1" x="2164"/>
        <item m="1" x="2205"/>
        <item m="1" x="2244"/>
        <item m="1" x="2283"/>
        <item m="1" x="2325"/>
        <item m="1" x="2368"/>
        <item m="1" x="2416"/>
        <item m="1" x="2037"/>
        <item m="1" x="2078"/>
        <item m="1" x="2119"/>
        <item m="1" x="2166"/>
        <item m="1" x="2207"/>
        <item m="1" x="2246"/>
        <item m="1" x="2286"/>
        <item m="1" x="2327"/>
        <item m="1" x="2370"/>
        <item m="1" x="2418"/>
        <item m="1" x="2039"/>
        <item m="1" x="2080"/>
        <item m="1" x="2121"/>
        <item m="1" x="2168"/>
        <item m="1" x="2209"/>
        <item m="1" x="2248"/>
        <item m="1" x="2288"/>
        <item m="1" x="2329"/>
        <item m="1" x="2372"/>
        <item m="1" x="2420"/>
        <item m="1" x="2041"/>
        <item m="1" x="2083"/>
        <item m="1" x="2124"/>
        <item m="1" x="2171"/>
        <item m="1" x="2213"/>
        <item m="1" x="2252"/>
        <item m="1" x="2292"/>
        <item m="1" x="2333"/>
        <item m="1" x="2376"/>
        <item m="1" x="2423"/>
        <item m="1" x="2044"/>
        <item m="1" x="2086"/>
        <item m="1" x="2127"/>
        <item m="1" x="2175"/>
        <item m="1" x="2217"/>
        <item m="1" x="2256"/>
        <item m="1" x="2296"/>
        <item m="1" x="2337"/>
        <item m="1" x="2379"/>
        <item m="1" x="2426"/>
        <item m="1" x="2047"/>
        <item m="1" x="2089"/>
        <item m="1" x="2130"/>
        <item m="1" x="2178"/>
        <item m="1" x="2220"/>
        <item m="1" x="2259"/>
        <item m="1" x="2299"/>
        <item m="1" x="2340"/>
        <item m="1" x="2382"/>
        <item m="1" x="2429"/>
        <item m="1" x="2050"/>
        <item m="1" x="2092"/>
        <item m="1" x="2134"/>
        <item m="1" x="2181"/>
        <item m="1" x="2223"/>
        <item m="1" x="2262"/>
        <item m="1" x="2302"/>
        <item m="1" x="2343"/>
        <item m="1" x="2385"/>
        <item m="1" x="2432"/>
        <item m="1" x="2053"/>
        <item m="1" x="2095"/>
        <item m="1" x="2137"/>
        <item m="1" x="2184"/>
        <item m="1" x="2226"/>
        <item m="1" x="2265"/>
        <item m="1" x="2305"/>
        <item m="1" x="2346"/>
        <item m="1" x="2388"/>
        <item m="1" x="2435"/>
        <item m="1" x="2056"/>
        <item m="1" x="2098"/>
        <item m="1" x="2140"/>
        <item m="1" x="2187"/>
        <item m="1" x="2230"/>
        <item m="1" x="2270"/>
        <item m="1" x="2310"/>
        <item m="1" x="2351"/>
        <item m="1" x="2393"/>
        <item m="1" x="2440"/>
        <item m="1" x="2060"/>
        <item m="1" x="2102"/>
        <item m="1" x="2145"/>
        <item m="1" x="2191"/>
        <item m="1" x="2233"/>
        <item m="1" x="2273"/>
        <item m="1" x="2313"/>
        <item m="1" x="2355"/>
        <item m="1" x="2397"/>
        <item m="1" x="2444"/>
        <item m="1" x="5962"/>
        <item m="1" x="6012"/>
        <item m="1" x="6058"/>
        <item m="1" x="5964"/>
        <item m="1" x="6014"/>
        <item m="1" x="6060"/>
        <item m="1" x="5966"/>
        <item m="1" x="6016"/>
        <item m="1" x="6062"/>
        <item m="1" x="5969"/>
        <item m="1" x="6022"/>
        <item m="1" x="6067"/>
        <item m="1" x="2082"/>
        <item m="1" x="2123"/>
        <item m="1" x="2170"/>
        <item m="1" x="2211"/>
        <item m="1" x="2250"/>
        <item m="1" x="2290"/>
        <item m="1" x="2331"/>
        <item m="1" x="2374"/>
        <item m="1" x="2422"/>
        <item m="1" x="2043"/>
        <item m="1" x="2085"/>
        <item m="1" x="2126"/>
        <item m="1" x="2173"/>
        <item m="1" x="2215"/>
        <item m="1" x="2254"/>
        <item m="1" x="2294"/>
        <item m="1" x="2335"/>
        <item m="1" x="2378"/>
        <item m="1" x="2425"/>
        <item m="1" x="2046"/>
        <item m="1" x="2088"/>
        <item m="1" x="2129"/>
        <item m="1" x="2177"/>
        <item m="1" x="2219"/>
        <item m="1" x="2258"/>
        <item m="1" x="2298"/>
        <item m="1" x="2339"/>
        <item m="1" x="2381"/>
        <item m="1" x="2428"/>
        <item m="1" x="2049"/>
        <item m="1" x="2091"/>
        <item m="1" x="2132"/>
        <item m="1" x="2180"/>
        <item m="1" x="2222"/>
        <item m="1" x="2261"/>
        <item m="1" x="2301"/>
        <item m="1" x="2342"/>
        <item m="1" x="2384"/>
        <item m="1" x="2431"/>
        <item m="1" x="2052"/>
        <item m="1" x="2094"/>
        <item m="1" x="2136"/>
        <item m="1" x="2183"/>
        <item m="1" x="2225"/>
        <item m="1" x="2264"/>
        <item m="1" x="2304"/>
        <item m="1" x="2345"/>
        <item m="1" x="2387"/>
        <item m="1" x="2434"/>
        <item m="1" x="2055"/>
        <item m="1" x="2097"/>
        <item m="1" x="2139"/>
        <item m="1" x="2186"/>
        <item m="1" x="2228"/>
        <item m="1" x="2267"/>
        <item m="1" x="2307"/>
        <item m="1" x="2348"/>
        <item m="1" x="2390"/>
        <item m="1" x="2437"/>
        <item m="1" x="2059"/>
        <item m="1" x="2101"/>
        <item m="1" x="2143"/>
        <item m="1" x="2190"/>
        <item m="1" x="2232"/>
        <item m="1" x="2272"/>
        <item m="1" x="2312"/>
        <item m="1" x="2353"/>
        <item m="1" x="2395"/>
        <item m="1" x="2442"/>
        <item m="1" x="2063"/>
        <item m="1" x="2105"/>
        <item m="1" x="2148"/>
        <item m="1" x="2194"/>
        <item m="1" x="2235"/>
        <item m="1" x="2275"/>
        <item m="1" x="2315"/>
        <item m="1" x="2357"/>
        <item m="1" x="2399"/>
        <item m="1" x="2446"/>
        <item m="1" x="2065"/>
        <item m="1" x="2107"/>
        <item m="1" x="2150"/>
        <item m="1" x="2196"/>
        <item m="1" x="2236"/>
        <item m="1" x="2276"/>
        <item m="1" x="2316"/>
        <item m="1" x="2358"/>
        <item m="1" x="2400"/>
        <item m="1" x="2447"/>
        <item m="1" x="2067"/>
        <item m="1" x="2109"/>
        <item m="1" x="2152"/>
        <item m="1" x="2198"/>
        <item m="1" x="2237"/>
        <item m="1" x="2277"/>
        <item m="1" x="2317"/>
        <item m="1" x="2359"/>
        <item m="1" x="2401"/>
        <item m="1" x="2448"/>
        <item m="1" x="5968"/>
        <item m="1" x="6018"/>
        <item m="1" x="6064"/>
        <item m="1" x="6101"/>
        <item m="1" x="6126"/>
        <item m="1" x="6147"/>
        <item m="1" x="6173"/>
        <item m="1" x="6200"/>
        <item m="1" x="6242"/>
        <item m="1" x="6284"/>
        <item m="1" x="5971"/>
        <item m="1" x="6024"/>
        <item m="1" x="6069"/>
        <item m="1" x="6105"/>
        <item m="1" x="6128"/>
        <item m="1" x="6149"/>
        <item m="1" x="6175"/>
        <item m="1" x="6202"/>
        <item m="1" x="6244"/>
        <item m="1" x="6287"/>
        <item m="1" x="5974"/>
        <item m="1" x="6027"/>
        <item m="1" x="6072"/>
        <item m="1" x="6107"/>
        <item m="1" x="6130"/>
        <item m="1" x="6151"/>
        <item m="1" x="6177"/>
        <item m="1" x="6204"/>
        <item m="1" x="6246"/>
        <item m="1" x="6289"/>
        <item m="1" x="5977"/>
        <item m="1" x="6030"/>
        <item m="1" x="6075"/>
        <item m="1" x="6110"/>
        <item m="1" x="6132"/>
        <item m="1" x="6155"/>
        <item m="1" x="6179"/>
        <item m="1" x="6208"/>
        <item m="1" x="6249"/>
        <item m="1" x="6292"/>
        <item m="1" x="5980"/>
        <item m="1" x="6033"/>
        <item m="1" x="6078"/>
        <item m="1" x="6113"/>
        <item m="1" x="6135"/>
        <item m="1" x="6157"/>
        <item m="1" x="6181"/>
        <item m="1" x="6210"/>
        <item m="1" x="6251"/>
        <item m="1" x="6295"/>
        <item m="1" x="5984"/>
        <item m="1" x="6037"/>
        <item m="1" x="6082"/>
        <item m="1" x="6116"/>
        <item m="1" x="6138"/>
        <item m="1" x="6161"/>
        <item m="1" x="6184"/>
        <item m="1" x="6215"/>
        <item m="1" x="6254"/>
        <item m="1" x="6298"/>
        <item m="1" x="5988"/>
        <item m="1" x="4521"/>
        <item m="1" x="6093"/>
        <item m="1" x="213"/>
        <item m="1" x="1555"/>
        <item m="1" x="3146"/>
        <item m="1" x="4551"/>
        <item m="1" x="227"/>
        <item m="1" x="1571"/>
        <item m="1" x="3174"/>
        <item m="1" x="5388"/>
        <item m="1" x="249"/>
        <item m="1" x="1586"/>
        <item m="1" x="3920"/>
        <item m="1" x="5406"/>
        <item m="1" x="269"/>
        <item m="1" x="2532"/>
        <item m="1" x="3940"/>
        <item m="1" x="5430"/>
        <item m="1" x="914"/>
        <item m="1" x="2560"/>
        <item m="1" x="3970"/>
        <item m="1" x="5464"/>
        <item m="1" x="7557"/>
        <item m="1" x="935"/>
        <item m="1" x="2575"/>
        <item m="1" x="3994"/>
        <item m="1" x="5481"/>
        <item m="1" x="7590"/>
        <item m="1" x="960"/>
        <item m="1" x="2598"/>
        <item m="1" x="4018"/>
        <item m="1" x="5500"/>
        <item m="1" x="7612"/>
        <item m="1" x="983"/>
        <item m="1" x="2618"/>
        <item m="1" x="4033"/>
        <item m="1" x="5515"/>
        <item m="1" x="7636"/>
        <item m="1" x="1010"/>
        <item m="1" x="2644"/>
        <item m="1" x="4052"/>
        <item m="1" x="5537"/>
        <item m="1" x="190"/>
        <item m="1" x="1537"/>
        <item m="1" x="3129"/>
        <item m="1" x="4524"/>
        <item m="1" x="6098"/>
        <item m="1" x="7725"/>
        <item m="1" x="7751"/>
        <item m="1" x="7779"/>
        <item m="1" x="7807"/>
        <item m="1" x="7836"/>
        <item m="1" x="7867"/>
        <item m="1" x="7899"/>
        <item m="1" x="7924"/>
        <item m="1" x="7949"/>
        <item m="1" x="7710"/>
        <item m="1" x="7726"/>
        <item m="1" x="7752"/>
        <item m="1" x="7780"/>
        <item m="1" x="7810"/>
        <item m="1" x="7837"/>
        <item m="1" x="7868"/>
        <item m="1" x="7900"/>
        <item m="1" x="7925"/>
        <item m="1" x="7950"/>
        <item m="1" x="7711"/>
        <item m="1" x="7727"/>
        <item m="1" x="7755"/>
        <item m="1" x="7783"/>
        <item m="1" x="7813"/>
        <item m="1" x="7840"/>
        <item m="1" x="7871"/>
        <item m="1" x="7901"/>
        <item m="1" x="7926"/>
        <item m="1" x="7951"/>
        <item m="1" x="7713"/>
        <item m="1" x="7730"/>
        <item m="1" x="7759"/>
        <item m="1" x="7787"/>
        <item m="1" x="7817"/>
        <item m="1" x="7844"/>
        <item m="1" x="7874"/>
        <item m="1" x="7904"/>
        <item m="1" x="7928"/>
        <item m="1" x="7953"/>
        <item m="1" x="7714"/>
        <item m="1" x="7731"/>
        <item m="1" x="7760"/>
        <item m="1" x="7788"/>
        <item m="1" x="7818"/>
        <item m="1" x="7845"/>
        <item m="1" x="7875"/>
        <item m="1" x="7905"/>
        <item m="1" x="7929"/>
        <item m="1" x="7954"/>
        <item m="1" x="7715"/>
        <item m="1" x="7732"/>
        <item m="1" x="7763"/>
        <item m="1" x="7790"/>
        <item m="1" x="7819"/>
        <item m="1" x="7846"/>
        <item m="1" x="7876"/>
        <item m="1" x="7906"/>
        <item m="1" x="7930"/>
        <item m="1" x="7956"/>
        <item m="1" x="7717"/>
        <item m="1" x="7734"/>
        <item m="1" x="7764"/>
        <item m="1" x="7791"/>
        <item m="1" x="7820"/>
        <item m="1" x="7847"/>
        <item m="1" x="7877"/>
        <item m="1" x="7907"/>
        <item m="1" x="7931"/>
        <item m="1" x="7957"/>
        <item m="1" x="7718"/>
        <item m="1" x="7735"/>
        <item m="1" x="7765"/>
        <item m="1" x="7792"/>
        <item m="1" x="7822"/>
        <item m="1" x="7851"/>
        <item m="1" x="7880"/>
        <item m="1" x="7909"/>
        <item m="1" x="7932"/>
        <item m="1" x="7958"/>
        <item m="1" x="7719"/>
        <item m="1" x="7736"/>
        <item m="1" x="7766"/>
        <item m="1" x="7793"/>
        <item m="1" x="7823"/>
        <item m="1" x="7852"/>
        <item m="1" x="7881"/>
        <item m="1" x="7910"/>
        <item m="1" x="7933"/>
        <item m="1" x="7959"/>
        <item m="1" x="7720"/>
        <item m="1" x="7737"/>
        <item m="1" x="7767"/>
        <item m="1" x="7794"/>
        <item m="1" x="7824"/>
        <item m="1" x="7854"/>
        <item m="1" x="7882"/>
        <item m="1" x="7911"/>
        <item m="1" x="7934"/>
        <item m="1" x="7960"/>
        <item m="1" x="3608"/>
        <item m="1" x="3639"/>
        <item m="1" x="3677"/>
        <item m="1" x="3719"/>
        <item m="1" x="3758"/>
        <item m="1" x="3782"/>
        <item m="1" x="3801"/>
        <item m="1" x="3815"/>
        <item m="1" x="3833"/>
        <item m="1" x="3849"/>
        <item m="1" x="3609"/>
        <item m="1" x="3641"/>
        <item m="1" x="3679"/>
        <item m="1" x="3721"/>
        <item m="1" x="3760"/>
        <item m="1" x="3784"/>
        <item m="1" x="3804"/>
        <item m="1" x="3817"/>
        <item m="1" x="3835"/>
        <item m="1" x="3851"/>
        <item m="1" x="3612"/>
        <item m="1" x="3644"/>
        <item m="1" x="3682"/>
        <item m="1" x="3724"/>
        <item m="1" x="3762"/>
        <item m="1" x="3786"/>
        <item m="1" x="3806"/>
        <item m="1" x="3819"/>
        <item m="1" x="5226"/>
        <item m="1" x="5229"/>
        <item m="1" x="5232"/>
        <item m="1" x="5235"/>
        <item m="1" x="5240"/>
        <item m="1" x="5250"/>
        <item m="1" x="5257"/>
        <item m="1" x="5279"/>
        <item m="1" x="5284"/>
        <item m="1" x="3823"/>
        <item m="1" x="3832"/>
        <item m="1" x="3840"/>
        <item m="1" x="3848"/>
        <item m="1" x="3858"/>
        <item m="1" x="3868"/>
        <item m="1" x="3874"/>
        <item m="1" x="3879"/>
        <item m="1" x="3890"/>
        <item m="1" x="3896"/>
        <item m="1" x="2473"/>
        <item m="1" x="2480"/>
        <item m="1" x="2490"/>
        <item m="1" x="2496"/>
        <item m="1" x="2506"/>
        <item m="1" x="2514"/>
        <item m="1" x="2524"/>
        <item m="1" x="2529"/>
        <item m="1" x="2549"/>
        <item m="1" x="2557"/>
        <item m="1" x="902"/>
        <item m="1" x="910"/>
        <item m="1" x="917"/>
        <item m="1" x="925"/>
        <item m="1" x="942"/>
        <item m="1" x="948"/>
        <item m="1" x="967"/>
        <item m="1" x="972"/>
        <item m="1" x="991"/>
        <item m="1" x="997"/>
        <item m="1" x="7608"/>
        <item m="1" x="7625"/>
        <item m="1" x="7632"/>
        <item m="1" x="7649"/>
        <item m="1" x="7655"/>
        <item m="1" x="7661"/>
        <item m="1" x="7671"/>
        <item m="1" x="7682"/>
        <item m="1" x="7688"/>
        <item m="1" x="7695"/>
        <item m="1" x="6170"/>
        <item m="1" x="6188"/>
        <item m="1" x="6197"/>
        <item m="1" x="6219"/>
        <item m="1" x="6237"/>
        <item m="1" x="6259"/>
        <item m="1" x="6278"/>
        <item m="1" x="6303"/>
        <item m="1" x="6325"/>
        <item m="1" x="6333"/>
        <item m="1" x="4666"/>
        <item m="1" x="4673"/>
        <item m="1" x="4680"/>
        <item m="1" x="4689"/>
        <item m="1" x="4695"/>
        <item m="1" x="4702"/>
        <item m="1" x="4708"/>
        <item m="1" x="4718"/>
        <item m="1" x="4726"/>
        <item m="1" x="3334"/>
        <item m="1" x="2630"/>
        <item m="1" x="1729"/>
        <item m="1" x="1110"/>
        <item m="1" x="5453"/>
        <item m="1" x="4661"/>
        <item m="1" x="4045"/>
        <item m="1" x="3427"/>
        <item m="1" x="2723"/>
        <item m="1" x="7026"/>
        <item m="1" x="6282"/>
        <item m="1" x="5523"/>
        <item m="1" x="4711"/>
        <item m="1" x="4085"/>
        <item m="1" x="488"/>
        <item m="1" x="7741"/>
        <item m="1" x="7109"/>
        <item m="1" x="6387"/>
        <item m="1" x="5568"/>
        <item m="1" x="1814"/>
        <item m="1" x="1217"/>
        <item m="1" x="603"/>
        <item m="1" x="7848"/>
        <item m="1" x="7184"/>
        <item m="1" x="3480"/>
        <item m="1" x="2773"/>
        <item m="1" x="1914"/>
        <item m="1" x="1326"/>
        <item m="1" x="650"/>
        <item m="1" x="4757"/>
        <item m="1" x="4121"/>
        <item m="1" x="3522"/>
        <item m="1" x="2880"/>
        <item m="1" x="2016"/>
        <item m="1" x="6458"/>
        <item m="1" x="7237"/>
        <item m="1" x="7257"/>
        <item m="1" x="7272"/>
        <item m="1" x="7288"/>
        <item m="1" x="7304"/>
        <item m="1" x="7321"/>
        <item m="1" x="7336"/>
        <item m="1" x="7238"/>
        <item m="1" x="7258"/>
        <item m="1" x="7274"/>
        <item m="1" x="7290"/>
        <item m="1" x="7307"/>
        <item m="1" x="7324"/>
        <item m="1" x="7338"/>
        <item m="1" x="7239"/>
        <item m="1" x="7259"/>
        <item m="1" x="7275"/>
        <item m="1" x="7291"/>
        <item m="1" x="7308"/>
        <item m="1" x="7325"/>
        <item m="1" x="7339"/>
        <item m="1" x="7241"/>
        <item m="1" x="7260"/>
        <item m="1" x="7276"/>
        <item m="1" x="7292"/>
        <item m="1" x="7309"/>
        <item m="1" x="7326"/>
        <item m="1" x="7342"/>
        <item m="1" x="7242"/>
        <item m="1" x="7261"/>
        <item m="1" x="7277"/>
        <item m="1" x="7293"/>
        <item m="1" x="7310"/>
        <item m="1" x="7327"/>
        <item m="1" x="7343"/>
        <item m="1" x="7243"/>
        <item m="1" x="7262"/>
        <item m="1" x="7278"/>
        <item m="1" x="7294"/>
        <item m="1" x="7311"/>
        <item m="1" x="7328"/>
        <item m="1" x="7344"/>
        <item m="1" x="7244"/>
        <item m="1" x="7263"/>
        <item m="1" x="7279"/>
        <item m="1" x="7296"/>
        <item m="1" x="7312"/>
        <item m="1" x="7329"/>
        <item m="1" x="7345"/>
        <item m="1" x="7245"/>
        <item m="1" x="2032"/>
        <item m="1" x="684"/>
        <item m="1" x="687"/>
        <item m="1" x="7264"/>
        <item m="1" x="7280"/>
        <item m="1" x="7297"/>
        <item m="1" x="7313"/>
        <item m="1" x="7330"/>
        <item m="1" x="7347"/>
        <item m="1" x="7246"/>
        <item m="1" x="7265"/>
        <item m="1" x="7281"/>
        <item m="1" x="7298"/>
        <item m="1" x="7314"/>
        <item m="1" x="7331"/>
        <item m="1" x="7348"/>
        <item m="1" x="7249"/>
        <item m="1" x="7267"/>
        <item m="1" x="7282"/>
        <item m="1" x="7299"/>
        <item m="1" x="7315"/>
        <item m="1" x="7332"/>
        <item m="1" x="7349"/>
        <item m="1" x="3056"/>
        <item m="1" x="3073"/>
        <item m="1" x="3087"/>
        <item m="1" x="3103"/>
        <item m="1" x="3120"/>
        <item m="1" x="3139"/>
        <item m="1" x="3166"/>
        <item m="1" x="3202"/>
        <item m="1" x="3239"/>
        <item m="1" x="3276"/>
        <item m="1" x="3057"/>
        <item m="1" x="3075"/>
        <item m="1" x="3089"/>
        <item m="1" x="5634"/>
        <item m="1" x="5754"/>
        <item m="1" x="5844"/>
        <item m="1" x="5901"/>
        <item m="1" x="5635"/>
        <item m="1" x="5756"/>
        <item m="1" x="5845"/>
        <item m="1" x="5904"/>
        <item m="1" x="5642"/>
        <item m="1" x="5762"/>
        <item m="1" x="5847"/>
        <item m="1" x="5905"/>
        <item m="1" x="7698"/>
        <item m="1" x="1111"/>
        <item m="1" x="2727"/>
        <item m="1" x="4087"/>
        <item m="1" x="5574"/>
        <item m="1" x="7712"/>
        <item m="1" x="1157"/>
        <item m="1" x="2746"/>
        <item m="1" x="4098"/>
        <item m="1" x="5594"/>
        <item m="1" x="7728"/>
        <item m="1" x="1199"/>
        <item m="1" x="2768"/>
        <item m="1" x="4113"/>
        <item m="1" x="5604"/>
        <item m="1" x="7756"/>
        <item m="1" x="1240"/>
        <item m="1" x="2797"/>
        <item m="1" x="4136"/>
        <item m="1" x="5630"/>
        <item m="1" x="7784"/>
        <item m="1" x="1270"/>
        <item m="1" x="2823"/>
        <item m="1" x="4162"/>
        <item m="1" x="5670"/>
        <item m="1" x="7814"/>
        <item m="1" x="1297"/>
        <item m="1" x="2849"/>
        <item m="1" x="4180"/>
        <item m="1" x="5702"/>
        <item m="1" x="7841"/>
        <item m="1" x="6760"/>
        <item m="1" x="164"/>
        <item m="1" x="1523"/>
        <item m="1" x="3116"/>
        <item m="1" x="4504"/>
        <item m="1" x="6777"/>
        <item m="1" x="191"/>
        <item m="1" x="1542"/>
        <item m="1" x="3134"/>
        <item m="1" x="4534"/>
        <item m="1" x="6786"/>
        <item m="1" x="214"/>
        <item m="1" x="1561"/>
        <item m="1" x="3154"/>
        <item m="1" x="4557"/>
        <item m="1" x="6795"/>
        <item m="1" x="228"/>
        <item m="1" x="1572"/>
        <item m="1" x="3184"/>
        <item m="1" x="4571"/>
        <item m="1" x="6806"/>
        <item m="1" x="251"/>
        <item m="1" x="1588"/>
        <item m="1" x="3227"/>
        <item m="1" x="4598"/>
        <item m="1" x="6821"/>
        <item m="1" x="273"/>
        <item m="1" x="1601"/>
        <item m="1" x="3263"/>
        <item m="1" x="4620"/>
        <item m="1" x="6832"/>
        <item m="1" x="296"/>
        <item m="1" x="1620"/>
        <item m="1" x="3301"/>
        <item m="1" x="4643"/>
        <item m="1" x="6846"/>
        <item m="1" x="313"/>
        <item m="1" x="1630"/>
        <item m="1" x="3323"/>
        <item m="1" x="6869"/>
        <item m="1" x="338"/>
        <item m="1" x="1657"/>
        <item m="1" x="6899"/>
        <item m="1" x="351"/>
        <item m="1" x="4038"/>
        <item m="1" x="6761"/>
        <item m="1" x="166"/>
        <item m="1" x="1524"/>
        <item m="1" x="3117"/>
        <item m="1" x="4507"/>
        <item m="1" x="2481"/>
        <item m="1" x="2491"/>
        <item m="1" x="2497"/>
        <item m="1" x="2507"/>
        <item m="1" x="2515"/>
        <item m="1" x="2525"/>
        <item m="1" x="2530"/>
        <item m="1" x="2550"/>
        <item m="1" x="2558"/>
        <item m="1" x="903"/>
        <item m="1" x="911"/>
        <item m="1" x="918"/>
        <item m="1" x="926"/>
        <item m="1" x="943"/>
        <item m="1" x="949"/>
        <item m="1" x="968"/>
        <item m="1" x="973"/>
        <item m="1" x="992"/>
        <item m="1" x="998"/>
        <item m="1" x="7609"/>
        <item m="1" x="7626"/>
        <item m="1" x="7633"/>
        <item m="1" x="7650"/>
        <item m="1" x="7656"/>
        <item m="1" x="7662"/>
        <item m="1" x="7672"/>
        <item m="1" x="7683"/>
        <item m="1" x="7689"/>
        <item m="1" x="7696"/>
        <item m="1" x="6171"/>
        <item m="1" x="6189"/>
        <item m="1" x="6198"/>
        <item m="1" x="6220"/>
        <item m="1" x="6238"/>
        <item m="1" x="6260"/>
        <item m="1" x="6279"/>
        <item m="1" x="6304"/>
        <item m="1" x="6326"/>
        <item m="1" x="6334"/>
        <item m="1" x="4667"/>
        <item m="1" x="4674"/>
        <item m="1" x="4681"/>
        <item m="1" x="4690"/>
        <item m="1" x="4696"/>
        <item m="1" x="4703"/>
        <item m="1" x="4709"/>
        <item m="1" x="4719"/>
        <item m="1" x="4727"/>
        <item m="1" x="4734"/>
        <item m="1" x="3475"/>
        <item m="1" x="3483"/>
        <item m="1" x="3489"/>
        <item m="1" x="3497"/>
        <item m="1" x="3503"/>
        <item m="1" x="3510"/>
        <item m="1" x="3514"/>
        <item m="1" x="1970"/>
        <item m="1" x="1979"/>
        <item m="1" x="2576"/>
        <item m="1" x="7613"/>
        <item m="1" x="984"/>
        <item m="1" x="6283"/>
        <item m="1" x="5524"/>
        <item m="1" x="4712"/>
        <item m="1" x="4086"/>
        <item m="1" x="489"/>
        <item m="1" x="7742"/>
        <item m="1" x="7110"/>
        <item m="1" x="6388"/>
        <item m="1" x="5569"/>
        <item m="1" x="1815"/>
        <item m="1" x="1218"/>
        <item m="1" x="604"/>
        <item m="1" x="7849"/>
        <item m="1" x="7185"/>
        <item m="1" x="3481"/>
        <item m="1" x="2774"/>
        <item m="1" x="1915"/>
        <item m="1" x="1327"/>
        <item m="1" x="651"/>
        <item m="1" x="4758"/>
        <item m="1" x="4122"/>
        <item m="1" x="3523"/>
        <item m="1" x="2881"/>
        <item m="1" x="2017"/>
        <item m="1" x="6459"/>
        <item m="1" x="5610"/>
        <item m="1" x="4888"/>
        <item m="1" x="4204"/>
        <item m="1" x="3586"/>
        <item m="1" x="7918"/>
        <item m="1" x="7247"/>
        <item m="1" x="6610"/>
        <item m="1" x="5728"/>
        <item m="1" x="5058"/>
        <item m="1" x="1376"/>
        <item m="1" x="685"/>
        <item m="1" x="688"/>
        <item m="1" x="693"/>
        <item m="1" x="695"/>
        <item m="1" x="699"/>
        <item m="1" x="7340"/>
        <item m="1" x="7352"/>
        <item m="1" x="7356"/>
        <item m="1" x="7363"/>
        <item m="1" x="7367"/>
        <item m="1" x="7371"/>
        <item m="1" x="7378"/>
        <item m="1" x="7385"/>
        <item m="1" x="7402"/>
        <item m="1" x="5864"/>
        <item m="1" x="5869"/>
        <item m="1" x="5492"/>
        <item m="1" x="5510"/>
        <item m="1" x="5529"/>
        <item m="1" x="5542"/>
        <item m="1" x="5554"/>
        <item m="1" x="5564"/>
        <item m="1" x="5643"/>
        <item m="1" x="5763"/>
        <item m="1" x="5848"/>
        <item m="1" x="5906"/>
        <item m="1" x="5652"/>
        <item m="1" x="5772"/>
        <item m="1" x="5852"/>
        <item m="1" x="5911"/>
        <item m="1" x="5660"/>
        <item m="1" x="5778"/>
        <item m="1" x="5860"/>
        <item m="1" x="5920"/>
        <item m="1" x="7729"/>
        <item m="1" x="1200"/>
        <item m="1" x="2769"/>
        <item m="1" x="4114"/>
        <item m="1" x="5605"/>
        <item m="1" x="7757"/>
        <item m="1" x="1241"/>
        <item m="1" x="2798"/>
        <item m="1" x="4137"/>
        <item m="1" x="5631"/>
        <item m="1" x="7785"/>
        <item m="1" x="1271"/>
        <item m="1" x="2824"/>
        <item m="1" x="4163"/>
        <item m="1" x="5671"/>
        <item m="1" x="7815"/>
        <item m="1" x="1298"/>
        <item m="1" x="2850"/>
        <item m="1" x="4181"/>
        <item m="1" x="5703"/>
        <item m="1" x="7842"/>
        <item m="1" x="1319"/>
        <item m="1" x="1094"/>
        <item m="1" x="1135"/>
        <item m="1" x="1183"/>
        <item m="1" x="1060"/>
        <item m="1" x="1096"/>
        <item m="1" x="1137"/>
        <item m="1" x="1185"/>
        <item m="1" x="1064"/>
        <item m="1" x="1099"/>
        <item m="1" x="1141"/>
        <item m="1" x="1187"/>
        <item m="1" x="2875"/>
        <item m="1" x="4196"/>
        <item m="1" x="5725"/>
        <item m="1" x="7872"/>
        <item m="1" x="1339"/>
        <item m="1" x="2899"/>
        <item m="1" x="4222"/>
        <item m="1" x="7902"/>
        <item m="1" x="1359"/>
        <item m="1" x="2923"/>
        <item m="1" x="1066"/>
        <item m="1" x="1101"/>
        <item m="1" x="1143"/>
        <item m="1" x="1189"/>
        <item m="1" x="1068"/>
        <item m="1" x="1103"/>
        <item m="1" x="1145"/>
        <item m="1" x="1191"/>
        <item m="1" x="6787"/>
        <item m="1" x="215"/>
        <item m="1" x="1562"/>
        <item m="1" x="3235"/>
        <item m="1" x="3272"/>
        <item m="1" x="3310"/>
        <item m="1" x="3198"/>
        <item m="1" x="3237"/>
        <item m="1" x="3273"/>
        <item m="1" x="3311"/>
        <item m="1" x="3201"/>
        <item m="1" x="3238"/>
        <item m="1" x="3275"/>
        <item m="1" x="3312"/>
        <item m="1" x="3204"/>
        <item m="1" x="3241"/>
        <item m="1" x="3278"/>
        <item m="1" x="3313"/>
        <item m="1" x="3209"/>
        <item m="1" x="3244"/>
        <item m="1" x="3282"/>
        <item m="1" x="3314"/>
        <item m="1" x="3211"/>
        <item m="1" x="3246"/>
        <item m="1" x="3284"/>
        <item m="1" x="3315"/>
        <item m="1" x="3213"/>
        <item m="1" x="3248"/>
        <item m="1" x="3286"/>
        <item m="1" x="3316"/>
        <item m="1" x="3215"/>
        <item m="1" x="3250"/>
        <item m="1" x="3288"/>
        <item m="1" x="3317"/>
        <item m="1" x="3217"/>
        <item m="1" x="3254"/>
        <item m="1" x="3292"/>
        <item m="1" x="3320"/>
        <item m="1" x="3219"/>
        <item m="1" x="3257"/>
        <item m="1" x="3295"/>
        <item m="1" x="3321"/>
        <item m="1" x="7168"/>
        <item m="1" x="7195"/>
        <item m="1" x="7223"/>
        <item m="1" x="7149"/>
        <item m="1" x="7171"/>
        <item m="1" x="7198"/>
        <item m="1" x="7225"/>
        <item m="1" x="7150"/>
        <item m="1" x="7172"/>
        <item m="1" x="7199"/>
        <item m="1" x="7226"/>
        <item m="1" x="7151"/>
        <item m="1" x="7173"/>
        <item m="1" x="7200"/>
        <item m="1" x="7227"/>
        <item m="1" x="7152"/>
        <item m="1" x="7174"/>
        <item m="1" x="7201"/>
        <item m="1" x="7228"/>
        <item m="1" x="7155"/>
        <item m="1" x="7177"/>
        <item m="1" x="7205"/>
        <item m="1" x="7230"/>
        <item m="1" x="7156"/>
        <item m="1" x="7178"/>
        <item m="1" x="7206"/>
        <item m="1" x="7231"/>
        <item m="1" x="7158"/>
        <item m="1" x="7181"/>
        <item m="1" x="7210"/>
        <item m="1" x="7232"/>
        <item m="1" x="7159"/>
        <item m="1" x="7182"/>
        <item m="1" x="7211"/>
        <item m="1" x="7233"/>
        <item m="1" x="7160"/>
        <item m="1" x="7183"/>
        <item m="1" x="7212"/>
        <item m="1" x="7234"/>
        <item m="1" x="3155"/>
        <item m="1" x="4558"/>
        <item m="1" x="6796"/>
        <item m="1" x="229"/>
        <item m="1" x="1573"/>
        <item m="1" x="3185"/>
        <item m="1" x="4572"/>
        <item m="1" x="6807"/>
        <item m="1" x="252"/>
        <item m="1" x="1589"/>
        <item m="1" x="3228"/>
        <item m="1" x="4599"/>
        <item m="1" x="6822"/>
        <item m="1" x="274"/>
        <item m="1" x="1602"/>
        <item m="1" x="3264"/>
        <item m="1" x="4621"/>
        <item m="1" x="6833"/>
        <item m="1" x="297"/>
        <item m="1" x="1621"/>
        <item m="1" x="3302"/>
        <item m="1" x="4644"/>
        <item m="1" x="6847"/>
        <item m="1" x="314"/>
        <item m="1" x="1631"/>
        <item m="1" x="3324"/>
        <item m="1" x="6870"/>
        <item m="1" x="339"/>
        <item m="1" x="1658"/>
        <item m="1" x="6900"/>
        <item m="1" x="352"/>
        <item m="1" x="4039"/>
        <item m="1" x="6929"/>
        <item m="1" x="2652"/>
        <item m="1" x="4056"/>
        <item m="1" x="1042"/>
        <item m="1" x="2677"/>
        <item m="1" x="4069"/>
        <item m="1" x="6788"/>
        <item m="1" x="217"/>
        <item m="1" x="1563"/>
        <item m="1" x="3157"/>
        <item m="1" x="4560"/>
        <item m="1" x="4608"/>
        <item m="1" x="4630"/>
        <item m="1" x="4651"/>
        <item m="1" x="4584"/>
        <item m="1" x="4610"/>
        <item m="1" x="4631"/>
        <item m="1" x="4652"/>
        <item m="1" x="4587"/>
        <item m="1" x="4611"/>
        <item m="1" x="4633"/>
        <item m="1" x="4653"/>
        <item m="1" x="4588"/>
        <item m="1" x="4612"/>
        <item m="1" x="4634"/>
        <item m="1" x="4654"/>
        <item m="1" x="4591"/>
        <item m="1" x="4614"/>
        <item m="1" x="4637"/>
        <item m="1" x="4655"/>
        <item m="1" x="4592"/>
        <item m="1" x="4615"/>
        <item m="1" x="4638"/>
        <item m="1" x="4656"/>
        <item m="1" x="4593"/>
        <item m="1" x="4616"/>
        <item m="1" x="4639"/>
        <item m="1" x="4657"/>
        <item m="1" x="4594"/>
        <item m="1" x="4617"/>
        <item m="1" x="4640"/>
        <item m="1" x="4658"/>
        <item m="1" x="4595"/>
        <item m="1" x="4618"/>
        <item m="1" x="4641"/>
        <item m="1" x="4659"/>
        <item m="1" x="4596"/>
        <item m="1" x="4619"/>
        <item m="1" x="4642"/>
        <item m="1" x="4660"/>
        <item m="1" x="1583"/>
        <item m="1" x="1591"/>
        <item m="1" x="1596"/>
        <item m="1" x="1605"/>
        <item m="1" x="1611"/>
        <item m="1" x="1623"/>
        <item m="1" x="1627"/>
        <item m="1" x="1633"/>
        <item m="1" x="1648"/>
        <item m="1" x="311"/>
        <item m="1" x="320"/>
        <item m="1" x="336"/>
        <item m="1" x="344"/>
        <item m="1" x="349"/>
        <item m="1" x="364"/>
        <item m="1" x="375"/>
        <item m="1" x="388"/>
        <item m="1" x="397"/>
        <item m="1" x="412"/>
        <item m="1" x="6947"/>
        <item m="1" x="6955"/>
        <item m="1" x="6972"/>
        <item m="1" x="6980"/>
        <item m="1" x="6995"/>
        <item m="1" x="7004"/>
        <item m="1" x="7022"/>
        <item m="1" x="7034"/>
        <item m="1" x="7048"/>
        <item m="1" x="7059"/>
        <item m="1" x="5471"/>
        <item m="1" x="5478"/>
        <item m="1" x="5488"/>
        <item m="1" x="5498"/>
        <item m="1" x="5506"/>
        <item m="1" x="5512"/>
        <item m="1" x="5519"/>
        <item m="1" x="5535"/>
        <item m="1" x="5538"/>
        <item m="1" x="5543"/>
        <item m="1" x="4061"/>
        <item m="1" x="4067"/>
        <item m="1" x="4073"/>
        <item m="1" x="4076"/>
        <item m="1" x="4079"/>
        <item m="1" x="4082"/>
        <item m="1" x="4090"/>
        <item m="1" x="4093"/>
        <item m="1" x="4103"/>
        <item m="1" x="2795"/>
        <item m="1" x="2809"/>
        <item m="1" x="2820"/>
        <item m="1" x="2834"/>
        <item m="1" x="2844"/>
        <item m="1" x="961"/>
        <item m="1" x="2599"/>
        <item m="1" x="6112"/>
        <item m="1" x="7637"/>
        <item m="1" x="1011"/>
        <item m="1" x="7358"/>
        <item m="1" x="6768"/>
        <item m="1" x="5878"/>
        <item m="1" x="5238"/>
        <item m="1" x="4459"/>
        <item m="1" x="732"/>
        <item m="1" x="180"/>
        <item m="1" x="7415"/>
        <item m="1" x="6811"/>
        <item m="1" x="5950"/>
        <item m="1" x="2402"/>
        <item m="1" x="1530"/>
        <item m="1" x="847"/>
        <item m="1" x="257"/>
        <item m="1" x="7538"/>
        <item m="1" x="3846"/>
        <item m="1" x="3119"/>
        <item m="1" x="2495"/>
        <item m="1" x="1593"/>
        <item m="1" x="921"/>
        <item m="1" x="5289"/>
        <item m="1" x="4513"/>
        <item m="1" x="3903"/>
        <item m="1" x="3230"/>
        <item m="1" x="2563"/>
        <item m="1" x="6842"/>
        <item m="1" x="6066"/>
        <item m="1" x="5380"/>
        <item m="1" x="4602"/>
        <item m="1" x="3975"/>
        <item m="1" x="310"/>
        <item m="1" x="7607"/>
        <item m="1" x="6946"/>
        <item m="1" x="6169"/>
        <item m="1" x="5469"/>
        <item m="1" x="1404"/>
        <item m="1" x="1408"/>
        <item m="1" x="49"/>
        <item m="1" x="59"/>
        <item m="1" x="73"/>
        <item m="1" x="84"/>
        <item m="1" x="99"/>
        <item m="1" x="110"/>
        <item m="1" x="130"/>
        <item m="1" x="6749"/>
        <item m="1" x="6759"/>
        <item m="1" x="6766"/>
        <item m="1" x="6776"/>
        <item m="1" x="6778"/>
        <item m="1" x="6785"/>
        <item m="1" x="6790"/>
        <item m="1" x="6794"/>
        <item m="1" x="6802"/>
        <item m="1" x="6805"/>
        <item m="1" x="5230"/>
        <item m="1" x="5234"/>
        <item m="1" x="4088"/>
        <item m="1" x="4099"/>
        <item m="1" x="4115"/>
        <item m="1" x="4139"/>
        <item m="1" x="5646"/>
        <item m="1" x="5766"/>
        <item m="1" x="5849"/>
        <item m="1" x="5907"/>
        <item m="1" x="5657"/>
        <item m="1" x="5776"/>
        <item m="1" x="5856"/>
        <item m="1" x="5916"/>
        <item m="1" x="5662"/>
        <item m="1" x="5780"/>
        <item m="1" x="5862"/>
        <item m="1" x="5922"/>
        <item m="1" x="7746"/>
        <item m="1" x="1223"/>
        <item m="1" x="2779"/>
        <item m="1" x="4125"/>
        <item m="1" x="5619"/>
        <item m="1" x="7776"/>
        <item m="1" x="1261"/>
        <item m="1" x="2811"/>
        <item m="1" x="4151"/>
        <item m="1" x="5651"/>
        <item m="1" x="7804"/>
        <item m="1" x="1287"/>
        <item m="1" x="2836"/>
        <item m="1" x="4174"/>
        <item m="1" x="5693"/>
        <item m="1" x="7833"/>
        <item m="1" x="1316"/>
        <item m="1" x="2862"/>
        <item m="1" x="4190"/>
        <item m="1" x="5716"/>
        <item m="1" x="7864"/>
        <item m="1" x="1336"/>
        <item m="1" x="7768"/>
        <item m="1" x="7795"/>
        <item m="1" x="7826"/>
        <item m="1" x="7855"/>
        <item m="1" x="7885"/>
        <item m="1" x="7739"/>
        <item m="1" x="7769"/>
        <item m="1" x="7796"/>
        <item m="1" x="7827"/>
        <item m="1" x="7858"/>
        <item m="1" x="7887"/>
        <item m="1" x="7740"/>
        <item m="1" x="7770"/>
        <item m="1" x="7798"/>
        <item m="1" x="7828"/>
        <item m="1" x="7859"/>
        <item m="1" x="7888"/>
        <item m="1" x="2886"/>
        <item m="1" x="4215"/>
        <item m="1" x="5742"/>
        <item m="1" x="7892"/>
        <item m="1" x="5545"/>
        <item m="1" x="2909"/>
        <item m="1" x="7916"/>
        <item m="1" x="1374"/>
        <item m="1" x="2932"/>
        <item m="1" x="5080"/>
        <item m="1" x="7940"/>
        <item m="1" x="1391"/>
        <item m="1" x="3629"/>
        <item m="1" x="5117"/>
        <item m="1" x="2112"/>
        <item m="1" x="3663"/>
        <item m="1" x="5155"/>
        <item m="1" x="677"/>
        <item m="1" x="5189"/>
        <item m="1" x="7747"/>
        <item m="1" x="1225"/>
        <item m="1" x="2781"/>
        <item m="1" x="4126"/>
        <item m="1" x="5621"/>
        <item m="1" x="7777"/>
        <item m="1" x="1262"/>
        <item m="1" x="2812"/>
        <item m="1" x="4152"/>
        <item m="1" x="5655"/>
        <item m="1" x="7805"/>
        <item m="1" x="1288"/>
        <item m="1" x="2837"/>
        <item m="1" x="4175"/>
        <item m="1" x="5695"/>
        <item m="1" x="7834"/>
        <item m="1" x="7744"/>
        <item m="1" x="7772"/>
        <item m="1" x="7800"/>
        <item m="1" x="7829"/>
        <item m="1" x="7860"/>
        <item m="1" x="7889"/>
        <item m="1" x="7745"/>
        <item m="1" x="7773"/>
        <item m="1" x="7801"/>
        <item m="1" x="7830"/>
        <item m="1" x="7861"/>
        <item m="1" x="6791"/>
        <item m="1" x="220"/>
        <item m="1" x="1568"/>
        <item m="1" x="3163"/>
        <item m="1" x="4565"/>
        <item m="1" x="6803"/>
        <item m="1" x="1663"/>
        <item m="1" x="1684"/>
        <item m="1" x="1706"/>
        <item m="1" x="1735"/>
        <item m="1" x="1770"/>
        <item m="1" x="1637"/>
        <item m="1" x="1665"/>
        <item m="1" x="1685"/>
        <item m="1" x="1707"/>
        <item m="1" x="1737"/>
        <item m="1" x="1772"/>
        <item m="1" x="1638"/>
        <item m="1" x="1666"/>
        <item m="1" x="1686"/>
        <item m="1" x="1708"/>
        <item m="1" x="1739"/>
        <item m="1" x="1775"/>
        <item m="1" x="1639"/>
        <item m="1" x="1667"/>
        <item m="1" x="1687"/>
        <item m="1" x="1709"/>
        <item m="1" x="1740"/>
        <item m="1" x="1776"/>
        <item m="1" x="1640"/>
        <item m="1" x="1668"/>
        <item m="1" x="1689"/>
        <item m="1" x="1710"/>
        <item m="1" x="1742"/>
        <item m="1" x="1777"/>
        <item m="1" x="1641"/>
        <item m="1" x="1669"/>
        <item m="1" x="1690"/>
        <item m="1" x="1711"/>
        <item m="1" x="1743"/>
        <item m="1" x="1778"/>
        <item m="1" x="1642"/>
        <item m="1" x="1670"/>
        <item m="1" x="1691"/>
        <item m="1" x="1712"/>
        <item m="1" x="1744"/>
        <item m="1" x="1779"/>
        <item m="1" x="1643"/>
        <item m="1" x="1671"/>
        <item m="1" x="1692"/>
        <item m="1" x="1713"/>
        <item m="1" x="1745"/>
        <item m="1" x="1780"/>
        <item m="1" x="1646"/>
        <item m="1" x="1674"/>
        <item m="1" x="1695"/>
        <item m="1" x="1716"/>
        <item m="1" x="1748"/>
        <item m="1" x="1783"/>
        <item m="1" x="1649"/>
        <item m="1" x="1675"/>
        <item m="1" x="1697"/>
        <item m="1" x="1718"/>
        <item m="1" x="1752"/>
        <item m="1" x="1786"/>
        <item m="1" x="5636"/>
        <item m="1" x="5681"/>
        <item m="1" x="5708"/>
        <item m="1" x="5732"/>
        <item m="1" x="5759"/>
        <item m="1" x="5608"/>
        <item m="1" x="5638"/>
        <item m="1" x="5682"/>
        <item m="1" x="5709"/>
        <item m="1" x="5734"/>
        <item m="1" x="5760"/>
        <item m="1" x="5609"/>
        <item m="1" x="5639"/>
        <item m="1" x="5684"/>
        <item m="1" x="5710"/>
        <item m="1" x="5735"/>
        <item m="1" x="5761"/>
        <item m="1" x="5612"/>
        <item m="1" x="5644"/>
        <item m="1" x="5685"/>
        <item m="1" x="5711"/>
        <item m="1" x="5736"/>
        <item m="1" x="5764"/>
        <item m="1" x="5613"/>
        <item m="1" x="5645"/>
        <item m="1" x="5687"/>
        <item m="1" x="5712"/>
        <item m="1" x="5737"/>
        <item m="1" x="5765"/>
        <item m="1" x="5617"/>
        <item m="1" x="5649"/>
        <item m="1" x="5691"/>
        <item m="1" x="5714"/>
        <item m="1" x="5740"/>
        <item m="1" x="5769"/>
        <item m="1" x="5618"/>
        <item m="1" x="5650"/>
        <item m="1" x="5692"/>
        <item m="1" x="5715"/>
        <item m="1" x="5741"/>
        <item m="1" x="5771"/>
        <item m="1" x="5620"/>
        <item m="1" x="5654"/>
        <item m="1" x="5694"/>
        <item m="1" x="5717"/>
        <item m="1" x="5743"/>
        <item m="1" x="5774"/>
        <item m="1" x="5622"/>
        <item m="1" x="5656"/>
        <item m="1" x="5696"/>
        <item m="1" x="5718"/>
        <item m="1" x="5744"/>
        <item m="1" x="5775"/>
        <item m="1" x="5625"/>
        <item m="1" x="5659"/>
        <item m="1" x="5697"/>
        <item m="1" x="5719"/>
        <item m="1" x="5745"/>
        <item m="1" x="5777"/>
        <item m="1" x="241"/>
        <item m="1" x="1581"/>
        <item m="1" x="3196"/>
        <item m="1" x="4581"/>
        <item m="1" x="6816"/>
        <item m="1" x="261"/>
        <item m="1" x="1594"/>
        <item m="1" x="3234"/>
        <item m="1" x="4606"/>
        <item m="1" x="6826"/>
        <item m="1" x="282"/>
        <item m="1" x="1610"/>
        <item m="1" x="3271"/>
        <item m="1" x="4629"/>
        <item m="1" x="6838"/>
        <item m="1" x="303"/>
        <item m="1" x="1626"/>
        <item m="1" x="3309"/>
        <item m="1" x="4650"/>
        <item m="1" x="6857"/>
        <item m="1" x="323"/>
        <item m="1" x="1644"/>
        <item m="1" x="3340"/>
        <item m="1" x="6888"/>
        <item m="1" x="345"/>
        <item m="1" x="1672"/>
        <item m="1" x="4029"/>
        <item m="1" x="6916"/>
        <item m="1" x="369"/>
        <item m="1" x="2632"/>
        <item m="1" x="4049"/>
        <item m="1" x="6943"/>
        <item m="1" x="1026"/>
        <item m="1" x="2660"/>
        <item m="1" x="4064"/>
        <item m="1" x="7670"/>
        <item m="1" x="1049"/>
        <item m="1" x="2685"/>
        <item m="1" x="4075"/>
        <item m="1" x="6851"/>
        <item m="1" x="6792"/>
        <item m="1" x="7853"/>
        <item m="1" x="3165"/>
        <item m="1" x="4567"/>
        <item m="1" x="6488"/>
        <item m="1" x="6511"/>
        <item m="1" x="1582"/>
        <item m="1" x="3197"/>
        <item m="1" x="4583"/>
        <item m="1" x="6817"/>
        <item m="1" x="263"/>
        <item m="1" x="1595"/>
        <item m="1" x="3236"/>
        <item m="1" x="4609"/>
        <item m="1" x="6827"/>
        <item m="1" x="284"/>
        <item m="1" x="3353"/>
        <item m="1" x="3374"/>
        <item m="1" x="3399"/>
        <item m="1" x="3432"/>
        <item m="1" x="3455"/>
        <item m="1" x="3330"/>
        <item m="1" x="3356"/>
        <item m="1" x="3376"/>
        <item m="1" x="3401"/>
        <item m="1" x="3434"/>
        <item m="1" x="3456"/>
        <item m="1" x="3331"/>
        <item m="1" x="3357"/>
        <item m="1" x="3377"/>
        <item m="1" x="3403"/>
        <item m="1" x="3435"/>
        <item m="1" x="3458"/>
        <item m="1" x="3332"/>
        <item m="1" x="3358"/>
        <item m="1" x="3378"/>
        <item m="1" x="3404"/>
        <item m="1" x="3436"/>
        <item m="1" x="3459"/>
        <item m="1" x="3333"/>
        <item m="1" x="3359"/>
        <item m="1" x="3380"/>
        <item m="1" x="3406"/>
        <item m="1" x="3438"/>
        <item m="1" x="3460"/>
        <item m="1" x="3335"/>
        <item m="1" x="3360"/>
        <item m="1" x="3382"/>
        <item m="1" x="3407"/>
        <item m="1" x="3439"/>
        <item m="1" x="3461"/>
        <item m="1" x="3337"/>
        <item m="1" x="3362"/>
        <item m="1" x="3384"/>
        <item m="1" x="3409"/>
        <item m="1" x="3441"/>
        <item m="1" x="3463"/>
        <item m="1" x="3339"/>
        <item m="1" x="3364"/>
        <item m="1" x="3385"/>
        <item m="1" x="3410"/>
        <item m="1" x="3442"/>
        <item m="1" x="3464"/>
        <item m="1" x="3341"/>
        <item m="1" x="3365"/>
        <item m="1" x="3387"/>
        <item m="1" x="3412"/>
        <item m="1" x="3443"/>
        <item m="1" x="3465"/>
        <item m="1" x="3342"/>
        <item m="1" x="3366"/>
        <item m="1" x="3388"/>
        <item m="1" x="3413"/>
        <item m="1" x="3444"/>
        <item m="1" x="3466"/>
        <item m="1" x="912"/>
        <item m="1" x="919"/>
        <item m="1" x="927"/>
        <item m="1" x="944"/>
        <item m="1" x="950"/>
        <item m="1" x="969"/>
        <item m="1" x="974"/>
        <item m="1" x="993"/>
        <item m="1" x="999"/>
        <item m="1" x="7610"/>
        <item m="1" x="7627"/>
        <item m="1" x="7634"/>
        <item m="1" x="7651"/>
        <item m="1" x="7657"/>
        <item m="1" x="7663"/>
        <item m="1" x="7673"/>
        <item m="1" x="7684"/>
        <item m="1" x="7690"/>
        <item m="1" x="7697"/>
        <item m="1" x="6172"/>
        <item m="1" x="6190"/>
        <item m="1" x="6199"/>
        <item m="1" x="6221"/>
        <item m="1" x="6239"/>
        <item m="1" x="6261"/>
        <item m="1" x="6280"/>
        <item m="1" x="6305"/>
        <item m="1" x="6327"/>
        <item m="1" x="6335"/>
        <item m="1" x="4668"/>
        <item m="1" x="4675"/>
        <item m="1" x="4682"/>
        <item m="1" x="4691"/>
        <item m="1" x="4697"/>
        <item m="1" x="4704"/>
        <item m="1" x="4710"/>
        <item m="1" x="4720"/>
        <item m="1" x="4728"/>
        <item m="1" x="4735"/>
        <item m="1" x="3476"/>
        <item m="1" x="3484"/>
        <item m="1" x="3490"/>
        <item m="1" x="3498"/>
        <item m="1" x="3504"/>
        <item m="1" x="3511"/>
        <item m="1" x="3515"/>
        <item m="1" x="1971"/>
        <item m="1" x="1980"/>
        <item m="1" x="1995"/>
        <item m="1" x="7614"/>
        <item m="1" x="985"/>
        <item m="1" x="2619"/>
        <item m="1" x="4568"/>
        <item m="1" x="6134"/>
        <item m="1" x="7658"/>
        <item m="1" x="1035"/>
        <item m="1" x="7743"/>
        <item m="1" x="7111"/>
        <item m="1" x="6389"/>
        <item m="1" x="5570"/>
        <item m="1" x="1816"/>
        <item m="1" x="1219"/>
        <item m="1" x="605"/>
        <item m="1" x="7850"/>
        <item m="1" x="7186"/>
        <item m="1" x="3482"/>
        <item m="1" x="2775"/>
        <item m="1" x="1916"/>
        <item m="1" x="1328"/>
        <item m="1" x="652"/>
        <item m="1" x="4759"/>
        <item m="1" x="4123"/>
        <item m="1" x="3524"/>
        <item m="1" x="2882"/>
        <item m="1" x="2018"/>
        <item m="1" x="6460"/>
        <item m="1" x="5611"/>
        <item m="1" x="4889"/>
        <item m="1" x="4205"/>
        <item m="1" x="3587"/>
        <item m="1" x="7919"/>
        <item m="1" x="7248"/>
        <item m="1" x="6611"/>
        <item m="1" x="5729"/>
        <item m="1" x="5059"/>
        <item m="1" x="1377"/>
        <item m="1" x="670"/>
        <item m="1" x="7992"/>
        <item m="1" x="7306"/>
        <item m="1" x="6726"/>
        <item m="1" x="2934"/>
        <item m="1" x="689"/>
        <item m="1" x="694"/>
        <item m="1" x="696"/>
        <item m="1" x="700"/>
        <item m="1" x="7341"/>
        <item m="1" x="7353"/>
        <item m="1" x="7357"/>
        <item m="1" x="7364"/>
        <item m="1" x="7368"/>
        <item m="1" x="7372"/>
        <item m="1" x="7379"/>
        <item m="1" x="7386"/>
        <item m="1" x="7403"/>
        <item m="1" x="5865"/>
        <item m="1" x="5870"/>
        <item m="1" x="5877"/>
        <item m="1" x="5882"/>
        <item m="1" x="5885"/>
        <item m="1" x="5888"/>
        <item m="1" x="5898"/>
        <item m="1" x="5908"/>
        <item m="1" x="5931"/>
        <item m="1" x="5940"/>
        <item m="1" x="4439"/>
        <item m="1" x="4448"/>
        <item m="1" x="2864"/>
        <item m="1" x="2888"/>
        <item m="1" x="5653"/>
        <item m="1" x="5773"/>
        <item m="1" x="5853"/>
        <item m="1" x="5912"/>
        <item m="1" x="5661"/>
        <item m="1" x="5779"/>
        <item m="1" x="5861"/>
        <item m="1" x="5921"/>
        <item m="1" x="5664"/>
        <item m="1" x="5783"/>
        <item m="1" x="5863"/>
        <item m="1" x="5925"/>
        <item m="1" x="7758"/>
        <item m="1" x="1242"/>
        <item m="1" x="2799"/>
        <item m="1" x="4138"/>
        <item m="1" x="5632"/>
        <item m="1" x="7786"/>
        <item m="1" x="1272"/>
        <item m="1" x="2825"/>
        <item m="1" x="4164"/>
        <item m="1" x="5672"/>
        <item m="1" x="7816"/>
        <item m="1" x="1299"/>
        <item m="1" x="2851"/>
        <item m="1" x="4182"/>
        <item m="1" x="5704"/>
        <item m="1" x="7843"/>
        <item m="1" x="1320"/>
        <item m="1" x="2876"/>
        <item m="1" x="4197"/>
        <item m="1" x="5726"/>
        <item m="1" x="7873"/>
        <item m="1" x="1340"/>
        <item m="1" x="2900"/>
        <item m="1" x="6409"/>
        <item m="1" x="6438"/>
        <item m="1" x="6471"/>
        <item m="1" x="6517"/>
        <item m="1" x="6565"/>
        <item m="1" x="6602"/>
        <item m="1" x="6639"/>
        <item m="1" x="6384"/>
        <item m="1" x="6412"/>
        <item m="1" x="6441"/>
        <item m="1" x="6473"/>
        <item m="1" x="6521"/>
        <item m="1" x="6567"/>
        <item m="1" x="6604"/>
        <item m="1" x="6641"/>
        <item m="1" x="6386"/>
        <item m="1" x="6414"/>
        <item m="1" x="6444"/>
        <item m="1" x="6477"/>
        <item m="1" x="6525"/>
        <item m="1" x="6568"/>
        <item m="1" x="6605"/>
        <item m="1" x="6642"/>
        <item m="1" x="4223"/>
        <item m="1" x="7903"/>
        <item m="1" x="1360"/>
        <item m="1" x="2924"/>
        <item m="1" x="7927"/>
        <item m="1" x="1384"/>
        <item m="1" x="5100"/>
        <item m="1" x="7952"/>
        <item m="1" x="6391"/>
        <item m="1" x="6418"/>
        <item m="1" x="6447"/>
        <item m="1" x="6479"/>
        <item m="1" x="6527"/>
        <item m="1" x="6570"/>
        <item m="1" x="6606"/>
        <item m="1" x="6644"/>
        <item m="1" x="6393"/>
        <item m="1" x="6420"/>
        <item m="1" x="6449"/>
        <item m="1" x="6481"/>
        <item m="1" x="6529"/>
        <item m="1" x="6797"/>
        <item m="1" x="230"/>
        <item m="1" x="1574"/>
        <item m="1" x="428"/>
        <item m="1" x="462"/>
        <item m="1" x="499"/>
        <item m="1" x="527"/>
        <item m="1" x="557"/>
        <item m="1" x="582"/>
        <item m="1" x="609"/>
        <item m="1" x="436"/>
        <item m="1" x="402"/>
        <item m="1" x="429"/>
        <item m="1" x="463"/>
        <item m="1" x="500"/>
        <item m="1" x="528"/>
        <item m="1" x="558"/>
        <item m="1" x="583"/>
        <item m="1" x="610"/>
        <item m="1" x="403"/>
        <item m="1" x="431"/>
        <item m="1" x="465"/>
        <item m="1" x="502"/>
        <item m="1" x="530"/>
        <item m="1" x="560"/>
        <item m="1" x="585"/>
        <item m="1" x="612"/>
        <item m="1" x="404"/>
        <item m="1" x="433"/>
        <item m="1" x="467"/>
        <item m="1" x="504"/>
        <item m="1" x="532"/>
        <item m="1" x="562"/>
        <item m="1" x="587"/>
        <item m="1" x="615"/>
        <item m="1" x="405"/>
        <item m="1" x="435"/>
        <item m="1" x="470"/>
        <item m="1" x="506"/>
        <item m="1" x="534"/>
        <item m="1" x="564"/>
        <item m="1" x="589"/>
        <item m="1" x="617"/>
        <item m="1" x="406"/>
        <item m="1" x="438"/>
        <item m="1" x="472"/>
        <item m="1" x="508"/>
        <item m="1" x="536"/>
        <item m="1" x="566"/>
        <item m="1" x="591"/>
        <item m="1" x="619"/>
        <item m="1" x="407"/>
        <item m="1" x="440"/>
        <item m="1" x="474"/>
        <item m="1" x="510"/>
        <item m="1" x="538"/>
        <item m="1" x="568"/>
        <item m="1" x="593"/>
        <item m="1" x="621"/>
        <item m="1" x="408"/>
        <item m="1" x="442"/>
        <item m="1" x="476"/>
        <item m="1" x="512"/>
        <item m="1" x="540"/>
        <item m="1" x="570"/>
        <item m="1" x="595"/>
        <item m="1" x="623"/>
        <item m="1" x="411"/>
        <item m="1" x="446"/>
        <item m="1" x="480"/>
        <item m="1" x="516"/>
        <item m="1" x="543"/>
        <item m="1" x="572"/>
        <item m="1" x="597"/>
        <item m="1" x="625"/>
        <item m="1" x="413"/>
        <item m="1" x="448"/>
        <item m="1" x="483"/>
        <item m="1" x="520"/>
        <item m="1" x="548"/>
        <item m="1" x="576"/>
        <item m="1" x="601"/>
        <item m="1" x="629"/>
        <item m="1" x="4194"/>
        <item m="1" x="4226"/>
        <item m="1" x="4254"/>
        <item m="1" x="4283"/>
        <item m="1" x="4310"/>
        <item m="1" x="4335"/>
        <item m="1" x="4368"/>
        <item m="1" x="4397"/>
        <item m="1" x="4201"/>
        <item m="1" x="4228"/>
        <item m="1" x="4256"/>
        <item m="1" x="4285"/>
        <item m="1" x="4312"/>
        <item m="1" x="4337"/>
        <item m="1" x="4370"/>
        <item m="1" x="4398"/>
        <item m="1" x="4202"/>
        <item m="1" x="4229"/>
        <item m="1" x="4257"/>
        <item m="1" x="4286"/>
        <item m="1" x="4313"/>
        <item m="1" x="4338"/>
        <item m="1" x="4371"/>
        <item m="1" x="4399"/>
        <item m="1" x="4206"/>
        <item m="1" x="4233"/>
        <item m="1" x="4259"/>
        <item m="1" x="4288"/>
        <item m="1" x="4315"/>
        <item m="1" x="4340"/>
        <item m="1" x="4373"/>
        <item m="1" x="4401"/>
        <item m="1" x="4207"/>
        <item m="1" x="4234"/>
        <item m="1" x="4260"/>
        <item m="1" x="4289"/>
        <item m="1" x="4316"/>
        <item m="1" x="4341"/>
        <item m="1" x="4374"/>
        <item m="1" x="4402"/>
        <item m="1" x="4209"/>
        <item m="1" x="4237"/>
        <item m="1" x="4264"/>
        <item m="1" x="4291"/>
        <item m="1" x="4318"/>
        <item m="1" x="4343"/>
        <item m="1" x="4376"/>
        <item m="1" x="4404"/>
        <item m="1" x="4210"/>
        <item m="1" x="4238"/>
        <item m="1" x="4265"/>
        <item m="1" x="4292"/>
        <item m="1" x="4319"/>
        <item m="1" x="4344"/>
        <item m="1" x="4377"/>
        <item m="1" x="4406"/>
        <item m="1" x="4211"/>
        <item m="1" x="4240"/>
        <item m="1" x="4268"/>
        <item m="1" x="4295"/>
        <item m="1" x="4322"/>
        <item m="1" x="4347"/>
        <item m="1" x="4380"/>
        <item m="1" x="4407"/>
        <item m="1" x="4212"/>
        <item m="1" x="4242"/>
        <item m="1" x="4269"/>
        <item m="1" x="4296"/>
        <item m="1" x="4323"/>
        <item m="1" x="4348"/>
        <item m="1" x="4381"/>
        <item m="1" x="4408"/>
        <item m="1" x="4214"/>
        <item m="1" x="4243"/>
        <item m="1" x="4271"/>
        <item m="1" x="4297"/>
        <item m="1" x="4325"/>
        <item m="1" x="4350"/>
        <item m="1" x="4382"/>
        <item m="1" x="4409"/>
        <item m="1" x="3186"/>
        <item m="1" x="4573"/>
        <item m="1" x="6808"/>
        <item m="1" x="253"/>
        <item m="1" x="1590"/>
        <item m="1" x="3229"/>
        <item m="1" x="4600"/>
        <item m="1" x="6823"/>
        <item m="1" x="275"/>
        <item m="1" x="1603"/>
        <item m="1" x="3265"/>
        <item m="1" x="4622"/>
        <item m="1" x="6834"/>
        <item m="1" x="298"/>
        <item m="1" x="1622"/>
        <item m="1" x="3303"/>
        <item m="1" x="4645"/>
        <item m="1" x="6848"/>
        <item m="1" x="315"/>
        <item m="1" x="1632"/>
        <item m="1" x="3325"/>
        <item m="1" x="6871"/>
        <item m="1" x="340"/>
        <item m="1" x="1659"/>
        <item m="1" x="6901"/>
        <item m="1" x="353"/>
        <item m="1" x="4040"/>
        <item m="1" x="6930"/>
        <item m="1" x="2653"/>
        <item m="1" x="4057"/>
        <item m="1" x="1043"/>
        <item m="1" x="2678"/>
        <item m="1" x="4070"/>
        <item m="1" x="7681"/>
        <item m="1" x="1072"/>
        <item m="1" x="2701"/>
        <item m="1" x="4077"/>
        <item m="1" x="6798"/>
        <item m="1" x="232"/>
        <item m="1" x="1575"/>
        <item m="1" x="3188"/>
        <item m="1" x="4575"/>
        <item m="1" x="1758"/>
        <item m="1" x="1792"/>
        <item m="1" x="1819"/>
        <item m="1" x="1843"/>
        <item m="1" x="1866"/>
        <item m="1" x="1899"/>
        <item m="1" x="1933"/>
        <item m="1" x="1725"/>
        <item m="1" x="1761"/>
        <item m="1" x="1796"/>
        <item m="1" x="1822"/>
        <item m="1" x="1846"/>
        <item m="1" x="1867"/>
        <item m="1" x="1901"/>
        <item m="1" x="1934"/>
        <item m="1" x="1726"/>
        <item m="1" x="1762"/>
        <item m="1" x="1797"/>
        <item m="1" x="1823"/>
        <item m="1" x="1847"/>
        <item m="1" x="1868"/>
        <item m="1" x="1902"/>
        <item m="1" x="1935"/>
        <item m="1" x="1727"/>
        <item m="1" x="1763"/>
        <item m="1" x="1798"/>
        <item m="1" x="1824"/>
        <item m="1" x="1848"/>
        <item m="1" x="1869"/>
        <item m="1" x="1903"/>
        <item m="1" x="1937"/>
        <item m="1" x="1728"/>
        <item m="1" x="1764"/>
        <item m="1" x="1800"/>
        <item m="1" x="1825"/>
        <item m="1" x="1849"/>
        <item m="1" x="1870"/>
        <item m="1" x="1904"/>
        <item m="1" x="1938"/>
        <item m="1" x="1730"/>
        <item m="1" x="1765"/>
        <item m="1" x="1803"/>
        <item m="1" x="1826"/>
        <item m="1" x="1850"/>
        <item m="1" x="1871"/>
        <item m="1" x="1906"/>
        <item m="1" x="1939"/>
        <item m="1" x="1731"/>
        <item m="1" x="1766"/>
        <item m="1" x="1804"/>
        <item m="1" x="1827"/>
        <item m="1" x="1851"/>
        <item m="1" x="1872"/>
        <item m="1" x="1907"/>
        <item m="1" x="1940"/>
        <item m="1" x="1732"/>
        <item m="1" x="1767"/>
        <item m="1" x="1805"/>
        <item m="1" x="1828"/>
        <item m="1" x="1852"/>
        <item m="1" x="1873"/>
        <item m="1" x="1908"/>
        <item m="1" x="1941"/>
        <item m="1" x="1736"/>
        <item m="1" x="1771"/>
        <item m="1" x="1808"/>
        <item m="1" x="1829"/>
        <item m="1" x="1853"/>
        <item m="1" x="1874"/>
        <item m="1" x="1909"/>
        <item m="1" x="1944"/>
        <item m="1" x="1738"/>
        <item m="1" x="1773"/>
        <item m="1" x="1810"/>
        <item m="1" x="1830"/>
        <item m="1" x="1854"/>
        <item m="1" x="1875"/>
        <item m="1" x="1911"/>
        <item m="1" x="1945"/>
        <item m="1" x="5724"/>
        <item m="1" x="6835"/>
        <item m="1" x="6839"/>
        <item m="1" x="6850"/>
        <item m="1" x="6861"/>
        <item m="1" x="6874"/>
        <item m="1" x="6893"/>
        <item m="1" x="6903"/>
        <item m="1" x="6923"/>
        <item m="1" x="6932"/>
        <item m="1" x="5351"/>
        <item m="1" x="5371"/>
        <item m="1" x="5377"/>
        <item m="1" x="5386"/>
        <item m="1" x="5395"/>
        <item m="1" x="5404"/>
        <item m="1" x="5413"/>
        <item m="1" x="5428"/>
        <item m="1" x="5442"/>
        <item m="1" x="5461"/>
        <item m="1" x="3944"/>
        <item m="1" x="3961"/>
        <item m="1" x="3973"/>
        <item m="1" x="3988"/>
        <item m="1" x="3998"/>
        <item m="1" x="4010"/>
        <item m="1" x="4021"/>
        <item m="1" x="4028"/>
        <item m="1" x="4037"/>
        <item m="1" x="4048"/>
        <item m="1" x="2613"/>
        <item m="1" x="2628"/>
        <item m="1" x="2638"/>
        <item m="1" x="2657"/>
        <item m="1" x="2666"/>
        <item m="1" x="2680"/>
        <item m="1" x="2689"/>
        <item m="1" x="2704"/>
        <item m="1" x="2711"/>
        <item m="1" x="2725"/>
        <item m="1" x="1083"/>
        <item m="1" x="1107"/>
        <item m="1" x="1123"/>
        <item m="1" x="1151"/>
        <item m="1" x="1169"/>
        <item m="1" x="1194"/>
        <item m="1" x="1211"/>
        <item m="1" x="1236"/>
        <item m="1" x="1254"/>
        <item m="1" x="1266"/>
        <item m="1" x="7753"/>
        <item m="1" x="7774"/>
        <item m="1" x="7781"/>
        <item m="1" x="7802"/>
        <item m="1" x="7811"/>
        <item m="1" x="7831"/>
        <item m="1" x="7838"/>
        <item m="1" x="7862"/>
        <item m="1" x="7869"/>
        <item m="1" x="7890"/>
        <item m="1" x="6398"/>
        <item m="1" x="6422"/>
        <item m="1" x="6429"/>
        <item m="1" x="6451"/>
        <item m="1" x="6461"/>
        <item m="1" x="6483"/>
        <item m="1" x="6494"/>
        <item m="1" x="6531"/>
        <item m="1" x="6541"/>
        <item m="1" x="4671"/>
        <item m="1" x="4060"/>
        <item m="1" x="3452"/>
        <item m="1" x="2744"/>
        <item m="1" x="7052"/>
        <item m="1" x="6330"/>
        <item m="1" x="5540"/>
        <item m="1" x="4729"/>
        <item m="1" x="4097"/>
        <item m="1" x="524"/>
        <item m="1" x="7771"/>
        <item m="1" x="7127"/>
        <item m="1" x="6415"/>
        <item m="1" x="5591"/>
        <item m="1" x="1834"/>
        <item m="1" x="1259"/>
        <item m="1" x="631"/>
        <item m="1" x="7878"/>
        <item m="1" x="7213"/>
        <item m="1" x="3495"/>
        <item m="1" x="2806"/>
        <item m="1" x="1949"/>
        <item m="1" x="1346"/>
        <item m="1" x="659"/>
        <item m="1" x="4770"/>
        <item m="1" x="4148"/>
        <item m="1" x="3537"/>
        <item m="1" x="2903"/>
        <item m="1" x="2033"/>
        <item m="1" x="6492"/>
        <item m="1" x="5640"/>
        <item m="1" x="4932"/>
        <item m="1" x="4231"/>
        <item m="1" x="3605"/>
        <item m="1" x="7942"/>
        <item m="1" x="2452"/>
        <item m="1" x="2464"/>
        <item m="1" x="2483"/>
        <item m="1" x="2499"/>
        <item m="1" x="2517"/>
        <item m="1" x="2537"/>
        <item m="1" x="2453"/>
        <item m="1" x="2465"/>
        <item m="1" x="2484"/>
        <item m="1" x="2500"/>
        <item m="1" x="2518"/>
        <item m="1" x="2538"/>
        <item m="1" x="2407"/>
        <item m="1" x="2454"/>
        <item m="1" x="2466"/>
        <item m="1" x="2485"/>
        <item m="1" x="2501"/>
        <item m="1" x="2519"/>
        <item m="1" x="2539"/>
        <item m="1" x="2409"/>
        <item m="1" x="2455"/>
        <item m="1" x="2468"/>
        <item m="1" x="2486"/>
        <item m="1" x="2502"/>
        <item m="1" x="2520"/>
        <item m="1" x="2541"/>
        <item m="1" x="2410"/>
        <item m="1" x="2456"/>
        <item m="1" x="2469"/>
        <item m="1" x="2487"/>
        <item m="1" x="2503"/>
        <item m="1" x="2521"/>
        <item m="1" x="2542"/>
        <item m="1" x="2411"/>
        <item m="1" x="2457"/>
        <item m="1" x="2470"/>
        <item m="1" x="2488"/>
        <item m="1" x="2504"/>
        <item m="1" x="2522"/>
        <item m="1" x="2543"/>
        <item m="1" x="2412"/>
        <item m="1" x="2458"/>
        <item m="1" x="2471"/>
        <item m="1" x="2489"/>
        <item m="1" x="2505"/>
        <item m="1" x="2523"/>
        <item m="1" x="2546"/>
        <item m="1" x="2413"/>
        <item m="1" x="3750"/>
        <item m="1" x="2354"/>
        <item m="1" x="2366"/>
        <item m="1" x="2459"/>
        <item m="1" x="2474"/>
        <item m="1" x="2492"/>
        <item m="1" x="2508"/>
        <item m="1" x="2526"/>
        <item m="1" x="2551"/>
        <item m="1" x="2414"/>
        <item m="1" x="2460"/>
        <item m="1" x="2475"/>
        <item m="1" x="2493"/>
        <item m="1" x="2509"/>
        <item m="1" x="2527"/>
        <item m="1" x="2552"/>
        <item m="1" x="2415"/>
        <item m="1" x="2461"/>
        <item m="1" x="2476"/>
        <item m="1" x="2494"/>
        <item m="1" x="2511"/>
        <item m="1" x="2528"/>
        <item m="1" x="2554"/>
        <item m="1" x="6167"/>
        <item m="1" x="6193"/>
        <item m="1" x="6229"/>
        <item m="1" x="6271"/>
        <item m="1" x="6318"/>
        <item m="1" x="6345"/>
        <item m="1" x="6364"/>
        <item m="1" x="6382"/>
        <item m="1" x="6410"/>
        <item m="1" x="6439"/>
        <item m="1" x="6168"/>
        <item m="1" x="6194"/>
        <item m="1" x="6232"/>
        <item m="1" x="5253"/>
        <item m="1" x="5344"/>
        <item m="1" x="5433"/>
        <item m="1" x="5517"/>
        <item m="1" x="5566"/>
        <item m="1" x="5663"/>
        <item m="1" x="5781"/>
        <item m="1" x="5255"/>
        <item m="1" x="5346"/>
        <item m="1" x="5435"/>
        <item m="1" x="5518"/>
        <item m="1" x="5571"/>
        <item m="1" x="5665"/>
        <item m="1" x="5785"/>
        <item m="1" x="5196"/>
        <item m="1" x="5256"/>
        <item m="1" x="5350"/>
        <item m="1" x="5441"/>
        <item m="1" x="5520"/>
        <item m="1" x="5572"/>
        <item m="1" x="5669"/>
        <item m="1" x="5789"/>
        <item m="1" x="5199"/>
        <item m="1" x="5260"/>
        <item m="1" x="5353"/>
        <item m="1" x="6356"/>
        <item m="1" x="7806"/>
        <item m="1" x="1294"/>
        <item m="1" x="2840"/>
        <item m="1" x="4177"/>
        <item m="1" x="6374"/>
        <item m="1" x="7835"/>
        <item m="1" x="1318"/>
        <item m="1" x="2863"/>
        <item m="1" x="4192"/>
        <item m="1" x="6400"/>
        <item m="1" x="7865"/>
        <item m="1" x="1338"/>
        <item m="1" x="2887"/>
        <item m="1" x="4218"/>
        <item m="1" x="6431"/>
        <item m="1" x="7895"/>
        <item m="1" x="1357"/>
        <item m="1" x="2911"/>
        <item m="1" x="4247"/>
        <item m="1" x="6463"/>
        <item m="1" x="7920"/>
        <item m="1" x="1379"/>
        <item m="1" x="2935"/>
        <item m="1" x="4276"/>
        <item m="1" x="6497"/>
        <item m="1" x="7944"/>
        <item m="1" x="1394"/>
        <item m="1" x="2957"/>
        <item m="1" x="4303"/>
        <item m="1" x="6545"/>
        <item m="1" x="7966"/>
        <item m="1" x="1401"/>
        <item m="1" x="2974"/>
        <item m="1" x="4329"/>
        <item m="1" x="6585"/>
        <item m="1" x="7975"/>
        <item m="1" x="5247"/>
        <item m="1" x="6818"/>
        <item m="1" x="270"/>
        <item m="1" x="1598"/>
        <item m="1" x="3251"/>
        <item m="1" x="5271"/>
        <item m="1" x="6828"/>
        <item m="1" x="292"/>
        <item m="1" x="1617"/>
        <item m="1" x="3289"/>
        <item m="1" x="5287"/>
        <item m="1" x="6840"/>
        <item m="1" x="309"/>
        <item m="1" x="1629"/>
        <item m="1" x="3318"/>
        <item m="1" x="5309"/>
        <item m="1" x="6862"/>
        <item m="1" x="331"/>
        <item m="1" x="1651"/>
        <item m="1" x="3343"/>
        <item m="1" x="5336"/>
        <item m="1" x="6895"/>
        <item m="1" x="347"/>
        <item m="1" x="1677"/>
        <item m="1" x="3367"/>
        <item m="1" x="5365"/>
        <item m="1" x="6925"/>
        <item m="1" x="373"/>
        <item m="1" x="1699"/>
        <item m="1" x="3389"/>
        <item m="1" x="5382"/>
        <item m="1" x="6951"/>
        <item m="1" x="394"/>
        <item m="1" x="1719"/>
        <item m="1" x="3415"/>
        <item m="1" x="5401"/>
        <item m="1" x="6976"/>
        <item m="1" x="420"/>
        <item m="1" x="1753"/>
        <item m="1" x="3447"/>
        <item m="1" x="5423"/>
        <item m="1" x="6999"/>
        <item m="1" x="455"/>
        <item m="1" x="1788"/>
        <item m="1" x="5456"/>
        <item m="1" x="7027"/>
        <item m="1" x="491"/>
        <item m="1" x="5249"/>
        <item m="1" x="6820"/>
        <item m="1" x="271"/>
        <item m="1" x="1599"/>
        <item m="1" x="3255"/>
        <item m="1" x="3329"/>
        <item m="1" x="3348"/>
        <item m="1" x="3355"/>
        <item m="1" x="3370"/>
        <item m="1" x="3375"/>
        <item m="1" x="3392"/>
        <item m="1" x="3400"/>
        <item m="1" x="3418"/>
        <item m="1" x="3433"/>
        <item m="1" x="1717"/>
        <item m="1" x="1723"/>
        <item m="1" x="1750"/>
        <item m="1" x="1759"/>
        <item m="1" x="1784"/>
        <item m="1" x="1794"/>
        <item m="1" x="1812"/>
        <item m="1" x="1820"/>
        <item m="1" x="1832"/>
        <item m="1" x="1844"/>
        <item m="1" x="518"/>
        <item m="1" x="525"/>
        <item m="1" x="546"/>
        <item m="1" x="555"/>
        <item m="1" x="574"/>
        <item m="1" x="580"/>
        <item m="1" x="599"/>
        <item m="1" x="607"/>
        <item m="1" x="627"/>
        <item m="1" x="634"/>
        <item m="1" x="7124"/>
        <item m="1" x="7128"/>
        <item m="1" x="7136"/>
        <item m="1" x="7141"/>
        <item m="1" x="7153"/>
        <item m="1" x="7162"/>
        <item m="1" x="7175"/>
        <item m="1" x="7189"/>
        <item m="1" x="7202"/>
        <item m="1" x="7216"/>
        <item m="1" x="5592"/>
        <item m="1" x="5597"/>
        <item m="1" x="5602"/>
        <item m="1" x="5615"/>
        <item m="1" x="5628"/>
        <item m="1" x="5647"/>
        <item m="1" x="5666"/>
        <item m="1" x="5688"/>
        <item m="1" x="5698"/>
        <item m="1" x="4216"/>
        <item m="1" x="4235"/>
        <item m="1" x="4245"/>
        <item m="1" x="4261"/>
        <item m="1" x="4273"/>
        <item m="1" x="6115"/>
        <item m="1" x="7638"/>
        <item m="1" x="1013"/>
        <item m="1" x="2646"/>
        <item m="1" x="3205"/>
        <item m="1" x="4589"/>
        <item m="1" x="6159"/>
        <item m="1" x="7676"/>
        <item m="1" x="1061"/>
        <item m="1" x="765"/>
        <item m="1" x="206"/>
        <item m="1" x="7456"/>
        <item m="1" x="6824"/>
        <item m="1" x="6002"/>
        <item m="1" x="2449"/>
        <item m="1" x="1550"/>
        <item m="1" x="877"/>
        <item m="1" x="278"/>
        <item m="1" x="7568"/>
        <item m="1" x="3864"/>
        <item m="1" x="3136"/>
        <item m="1" x="2512"/>
        <item m="1" x="1607"/>
        <item m="1" x="946"/>
        <item m="1" x="5313"/>
        <item m="1" x="4544"/>
        <item m="1" x="3914"/>
        <item m="1" x="3266"/>
        <item m="1" x="2583"/>
        <item m="1" x="6865"/>
        <item m="1" x="6103"/>
        <item m="1" x="5399"/>
        <item m="1" x="4624"/>
        <item m="1" x="3999"/>
        <item m="1" x="334"/>
        <item m="1" x="7630"/>
        <item m="1" x="6970"/>
        <item m="1" x="6195"/>
        <item m="1" x="5485"/>
        <item m="1" x="1654"/>
        <item m="1" x="1003"/>
        <item m="1" x="417"/>
        <item m="1" x="7700"/>
        <item m="1" x="7063"/>
        <item m="1" x="3055"/>
        <item m="1" x="3060"/>
        <item m="1" x="1509"/>
        <item m="1" x="1521"/>
        <item m="1" x="1527"/>
        <item m="1" x="1540"/>
        <item m="1" x="1548"/>
        <item m="1" x="1559"/>
        <item m="1" x="1566"/>
        <item m="1" x="233"/>
        <item m="1" x="246"/>
        <item m="1" x="254"/>
        <item m="1" x="266"/>
        <item m="1" x="276"/>
        <item m="1" x="290"/>
        <item m="1" x="299"/>
        <item m="1" x="307"/>
        <item m="1" x="316"/>
        <item m="1" x="329"/>
        <item m="1" x="6843"/>
        <item m="1" x="6854"/>
        <item m="1" x="7334"/>
        <item m="1" x="7351"/>
        <item m="1" x="7362"/>
        <item m="1" x="7370"/>
        <item m="1" x="5197"/>
        <item m="1" x="5258"/>
        <item m="1" x="5352"/>
        <item m="1" x="5444"/>
        <item m="1" x="5522"/>
        <item m="1" x="5576"/>
        <item m="1" x="5673"/>
        <item m="1" x="5791"/>
        <item m="1" x="5202"/>
        <item m="1" x="5262"/>
        <item m="1" x="5356"/>
        <item m="1" x="5448"/>
        <item m="1" x="5526"/>
        <item m="1" x="5578"/>
        <item m="1" x="5676"/>
        <item m="1" x="5795"/>
        <item m="1" x="5207"/>
        <item m="1" x="5267"/>
        <item m="1" x="5362"/>
        <item m="1" x="5451"/>
        <item m="1" x="5531"/>
        <item m="1" x="5582"/>
        <item m="1" x="5679"/>
        <item m="1" x="5800"/>
        <item m="1" x="5214"/>
        <item m="1" x="5272"/>
        <item m="1" x="5367"/>
        <item m="1" x="6424"/>
        <item m="1" x="7883"/>
        <item m="1" x="1352"/>
        <item m="1" x="2905"/>
        <item m="1" x="4239"/>
        <item m="1" x="6453"/>
        <item m="1" x="7912"/>
        <item m="1" x="1370"/>
        <item m="1" x="2928"/>
        <item m="1" x="4266"/>
        <item m="1" x="6485"/>
        <item m="1" x="7935"/>
        <item m="1" x="1386"/>
        <item m="1" x="2949"/>
        <item m="1" x="4293"/>
        <item m="1" x="6533"/>
        <item m="1" x="7961"/>
        <item m="1" x="1398"/>
        <item m="1" x="2967"/>
        <item m="1" x="4320"/>
        <item m="1" x="6572"/>
        <item m="1" x="7971"/>
        <item m="1" x="1405"/>
        <item m="1" x="2976"/>
        <item m="1" x="2994"/>
        <item m="1" x="3014"/>
        <item m="1" x="3036"/>
        <item m="1" x="3050"/>
        <item m="1" x="2959"/>
        <item m="1" x="2978"/>
        <item m="1" x="2996"/>
        <item m="1" x="3017"/>
        <item m="1" x="3039"/>
        <item m="1" x="3051"/>
        <item m="1" x="2960"/>
        <item m="1" x="2979"/>
        <item m="1" x="2997"/>
        <item m="1" x="3018"/>
        <item m="1" x="3040"/>
        <item m="1" x="3052"/>
        <item m="1" x="2986"/>
        <item m="1" x="4345"/>
        <item m="1" x="6607"/>
        <item m="1" x="7989"/>
        <item m="1" x="1411"/>
        <item m="1" x="3004"/>
        <item m="1" x="4378"/>
        <item m="1" x="6645"/>
        <item m="1" x="1418"/>
        <item m="1" x="3026"/>
        <item m="1" x="6676"/>
        <item m="1" x="46"/>
        <item m="1" x="2961"/>
        <item m="1" x="2980"/>
        <item m="1" x="2998"/>
        <item m="1" x="3019"/>
        <item m="1" x="3041"/>
        <item m="1" x="3053"/>
        <item m="1" x="2963"/>
        <item m="1" x="2982"/>
        <item m="1" x="2999"/>
        <item m="1" x="3020"/>
        <item m="1" x="3042"/>
        <item m="1" x="3054"/>
        <item m="1" x="5296"/>
        <item m="1" x="6852"/>
        <item m="1" x="318"/>
        <item m="1" x="4813"/>
        <item m="1" x="4852"/>
        <item m="1" x="4896"/>
        <item m="1" x="4944"/>
        <item m="1" x="4993"/>
        <item m="1" x="4775"/>
        <item m="1" x="4815"/>
        <item m="1" x="4854"/>
        <item m="1" x="4898"/>
        <item m="1" x="4947"/>
        <item m="1" x="4996"/>
        <item m="1" x="4777"/>
        <item m="1" x="4817"/>
        <item m="1" x="4856"/>
        <item m="1" x="4900"/>
        <item m="1" x="4950"/>
        <item m="1" x="4999"/>
        <item m="1" x="4779"/>
        <item m="1" x="4820"/>
        <item m="1" x="4859"/>
        <item m="1" x="4903"/>
        <item m="1" x="4954"/>
        <item m="1" x="5003"/>
        <item m="1" x="4783"/>
        <item m="1" x="4824"/>
        <item m="1" x="4862"/>
        <item m="1" x="4907"/>
        <item m="1" x="4958"/>
        <item m="1" x="5007"/>
        <item m="1" x="4786"/>
        <item m="1" x="4827"/>
        <item m="1" x="4865"/>
        <item m="1" x="4910"/>
        <item m="1" x="4961"/>
        <item m="1" x="5010"/>
        <item m="1" x="4789"/>
        <item m="1" x="4830"/>
        <item m="1" x="4870"/>
        <item m="1" x="4915"/>
        <item m="1" x="4965"/>
        <item m="1" x="5013"/>
        <item m="1" x="4792"/>
        <item m="1" x="4833"/>
        <item m="1" x="4873"/>
        <item m="1" x="4918"/>
        <item m="1" x="4968"/>
        <item m="1" x="5016"/>
        <item m="1" x="4795"/>
        <item m="1" x="4838"/>
        <item m="1" x="4877"/>
        <item m="1" x="4922"/>
        <item m="1" x="4972"/>
        <item m="1" x="5021"/>
        <item m="1" x="4798"/>
        <item m="1" x="4841"/>
        <item m="1" x="4880"/>
        <item m="1" x="4925"/>
        <item m="1" x="4975"/>
        <item m="1" x="5024"/>
        <item m="1" x="773"/>
        <item m="1" x="800"/>
        <item m="1" x="829"/>
        <item m="1" x="861"/>
        <item m="1" x="884"/>
        <item m="1" x="745"/>
        <item m="1" x="775"/>
        <item m="1" x="802"/>
        <item m="1" x="832"/>
        <item m="1" x="863"/>
        <item m="1" x="886"/>
        <item m="1" x="747"/>
        <item m="1" x="777"/>
        <item m="1" x="804"/>
        <item m="1" x="834"/>
        <item m="1" x="865"/>
        <item m="1" x="888"/>
        <item m="1" x="749"/>
        <item m="1" x="779"/>
        <item m="1" x="806"/>
        <item m="1" x="836"/>
        <item m="1" x="868"/>
        <item m="1" x="890"/>
        <item m="1" x="753"/>
        <item m="1" x="782"/>
        <item m="1" x="809"/>
        <item m="1" x="839"/>
        <item m="1" x="871"/>
        <item m="1" x="892"/>
        <item m="1" x="755"/>
        <item m="1" x="784"/>
        <item m="1" x="812"/>
        <item m="1" x="843"/>
        <item m="1" x="874"/>
        <item m="1" x="895"/>
        <item m="1" x="758"/>
        <item m="1" x="786"/>
        <item m="1" x="813"/>
        <item m="1" x="844"/>
        <item m="1" x="875"/>
        <item m="1" x="896"/>
        <item m="1" x="759"/>
        <item m="1" x="787"/>
        <item m="1" x="814"/>
        <item m="1" x="846"/>
        <item m="1" x="876"/>
        <item m="1" x="897"/>
        <item m="1" x="760"/>
        <item m="1" x="788"/>
        <item m="1" x="817"/>
        <item m="1" x="848"/>
        <item m="1" x="879"/>
        <item m="1" x="898"/>
        <item m="1" x="762"/>
        <item m="1" x="790"/>
        <item m="1" x="820"/>
        <item m="1" x="849"/>
        <item m="1" x="880"/>
        <item m="1" x="899"/>
        <item m="1" x="1635"/>
        <item m="1" x="3326"/>
        <item m="1" x="5322"/>
        <item m="1" x="6876"/>
        <item m="1" x="341"/>
        <item m="1" x="1661"/>
        <item m="1" x="3350"/>
        <item m="1" x="5347"/>
        <item m="1" x="6904"/>
        <item m="1" x="361"/>
        <item m="1" x="1682"/>
        <item m="1" x="3372"/>
        <item m="1" x="5374"/>
        <item m="1" x="6933"/>
        <item m="1" x="385"/>
        <item m="1" x="1704"/>
        <item m="1" x="3396"/>
        <item m="1" x="5391"/>
        <item m="1" x="6957"/>
        <item m="1" x="409"/>
        <item m="1" x="1733"/>
        <item m="1" x="3430"/>
        <item m="1" x="5409"/>
        <item m="1" x="6983"/>
        <item m="1" x="444"/>
        <item m="1" x="1768"/>
        <item m="1" x="3453"/>
        <item m="1" x="5436"/>
        <item m="1" x="7007"/>
        <item m="1" x="478"/>
        <item m="1" x="1806"/>
        <item m="1" x="5467"/>
        <item m="1" x="7036"/>
        <item m="1" x="514"/>
        <item m="1" x="2747"/>
        <item m="1" x="5483"/>
        <item m="1" x="7061"/>
        <item m="1" x="1203"/>
        <item m="1" x="2770"/>
        <item m="1" x="5504"/>
        <item m="1" x="7761"/>
        <item m="1" x="1245"/>
        <item m="1" x="2800"/>
        <item m="1" x="5298"/>
        <item m="1" x="6853"/>
        <item m="1" x="319"/>
        <item m="1" x="1636"/>
        <item m="1" x="3328"/>
        <item m="1" x="6544"/>
        <item m="1" x="6584"/>
        <item m="1" x="6623"/>
        <item m="1" x="6659"/>
        <item m="1" x="6693"/>
        <item m="1" x="6500"/>
        <item m="1" x="6548"/>
        <item m="1" x="6588"/>
        <item m="1" x="6626"/>
        <item m="1" x="6662"/>
        <item m="1" x="6696"/>
        <item m="1" x="6502"/>
        <item m="1" x="6550"/>
        <item m="1" x="6590"/>
        <item m="1" x="6628"/>
        <item m="1" x="6664"/>
        <item m="1" x="6699"/>
        <item m="1" x="6503"/>
        <item m="1" x="6551"/>
        <item m="1" x="6591"/>
        <item m="1" x="6629"/>
        <item m="1" x="6665"/>
        <item m="1" x="6700"/>
        <item m="1" x="6505"/>
        <item m="1" x="6553"/>
        <item m="1" x="6592"/>
        <item m="1" x="6630"/>
        <item m="1" x="6666"/>
        <item m="1" x="6701"/>
        <item m="1" x="6506"/>
        <item m="1" x="6555"/>
        <item m="1" x="6593"/>
        <item m="1" x="6631"/>
        <item m="1" x="6667"/>
        <item m="1" x="6703"/>
        <item m="1" x="6508"/>
        <item m="1" x="6559"/>
        <item m="1" x="6597"/>
        <item m="1" x="6634"/>
        <item m="1" x="6669"/>
        <item m="1" x="6705"/>
        <item m="1" x="6510"/>
        <item m="1" x="6560"/>
        <item m="1" x="6598"/>
        <item m="1" x="6635"/>
        <item m="1" x="6671"/>
        <item m="1" x="6706"/>
        <item m="1" x="6513"/>
        <item m="1" x="6561"/>
        <item m="1" x="6599"/>
        <item m="1" x="6636"/>
        <item m="1" x="6672"/>
        <item m="1" x="6707"/>
        <item m="1" x="6515"/>
        <item m="1" x="6563"/>
        <item m="1" x="6600"/>
        <item m="1" x="6637"/>
        <item m="1" x="6673"/>
        <item m="1" x="6709"/>
        <item m="1" x="2629"/>
        <item m="1" x="2639"/>
        <item m="1" x="2658"/>
        <item m="1" x="2667"/>
        <item m="1" x="2681"/>
        <item m="1" x="2690"/>
        <item m="1" x="2705"/>
        <item m="1" x="2712"/>
        <item m="1" x="2726"/>
        <item m="1" x="1084"/>
        <item m="1" x="1108"/>
        <item m="1" x="1124"/>
        <item m="1" x="1152"/>
        <item m="1" x="1170"/>
        <item m="1" x="1195"/>
        <item m="1" x="1212"/>
        <item m="1" x="1237"/>
        <item m="1" x="1255"/>
        <item m="1" x="1267"/>
        <item m="1" x="7754"/>
        <item m="1" x="7775"/>
        <item m="1" x="7782"/>
        <item m="1" x="7803"/>
        <item m="1" x="7812"/>
        <item m="1" x="7832"/>
        <item m="1" x="7839"/>
        <item m="1" x="7863"/>
        <item m="1" x="7870"/>
        <item m="1" x="7891"/>
        <item m="1" x="6399"/>
        <item m="1" x="6423"/>
        <item m="1" x="6430"/>
        <item m="1" x="6452"/>
        <item m="1" x="6462"/>
        <item m="1" x="6484"/>
        <item m="1" x="6495"/>
        <item m="1" x="6532"/>
        <item m="1" x="6542"/>
        <item m="1" x="6571"/>
        <item m="1" x="4807"/>
        <item m="1" x="4836"/>
        <item m="1" x="4848"/>
        <item m="1" x="4875"/>
        <item m="1" x="4891"/>
        <item m="1" x="4920"/>
        <item m="1" x="4934"/>
        <item m="1" x="4970"/>
        <item m="1" x="4982"/>
        <item m="1" x="5018"/>
        <item m="1" x="3582"/>
        <item m="1" x="3588"/>
        <item m="1" x="3601"/>
        <item m="1" x="3607"/>
        <item m="1" x="3632"/>
        <item m="1" x="3637"/>
        <item m="1" x="3666"/>
        <item m="1" x="2229"/>
        <item m="1" x="2240"/>
        <item m="1" x="4569"/>
        <item m="1" x="6137"/>
        <item m="1" x="7659"/>
        <item m="1" x="1037"/>
        <item m="1" x="2672"/>
        <item m="1" x="1597"/>
        <item m="1" x="3242"/>
        <item m="1" x="4613"/>
        <item m="1" x="6183"/>
        <item m="1" x="7691"/>
        <item m="1" x="1097"/>
        <item m="1" x="1260"/>
        <item m="1" x="632"/>
        <item m="1" x="7879"/>
        <item m="1" x="7214"/>
        <item m="1" x="3496"/>
        <item m="1" x="2807"/>
        <item m="1" x="1950"/>
        <item m="1" x="1347"/>
        <item m="1" x="660"/>
        <item m="1" x="4771"/>
        <item m="1" x="4149"/>
        <item m="1" x="3538"/>
        <item m="1" x="2904"/>
        <item m="1" x="2034"/>
        <item m="1" x="6493"/>
        <item m="1" x="5641"/>
        <item m="1" x="4933"/>
        <item m="1" x="4232"/>
        <item m="1" x="3606"/>
        <item m="1" x="7943"/>
        <item m="1" x="7266"/>
        <item m="1" x="6648"/>
        <item m="1" x="5753"/>
        <item m="1" x="5101"/>
        <item m="1" x="1393"/>
        <item m="1" x="678"/>
        <item m="1" x="7323"/>
        <item m="1" x="6738"/>
        <item m="1" x="2956"/>
        <item m="1" x="2156"/>
        <item m="1" x="1421"/>
        <item m="1" x="705"/>
        <item m="1" x="123"/>
        <item m="1" x="4301"/>
        <item m="1" x="2367"/>
        <item m="1" x="2396"/>
        <item m="1" x="2408"/>
        <item m="1" x="2443"/>
        <item m="1" x="810"/>
        <item m="1" x="823"/>
        <item m="1" x="841"/>
        <item m="1" x="855"/>
        <item m="1" x="872"/>
        <item m="1" x="881"/>
        <item m="1" x="893"/>
        <item m="1" x="900"/>
        <item m="1" x="909"/>
        <item m="1" x="7505"/>
        <item m="1" x="7524"/>
        <item m="1" x="7534"/>
        <item m="1" x="7550"/>
        <item m="1" x="7564"/>
        <item m="1" x="7581"/>
        <item m="1" x="7597"/>
        <item m="1" x="7603"/>
        <item m="1" x="7620"/>
        <item m="1" x="7629"/>
        <item m="1" x="6080"/>
        <item m="1" x="6099"/>
        <item m="1" x="5881"/>
        <item m="1" x="5887"/>
        <item m="1" x="5200"/>
        <item m="1" x="5261"/>
        <item m="1" x="5354"/>
        <item m="1" x="5446"/>
        <item m="1" x="5525"/>
        <item m="1" x="5577"/>
        <item m="1" x="5674"/>
        <item m="1" x="5792"/>
        <item m="1" x="5206"/>
        <item m="1" x="5266"/>
        <item m="1" x="5361"/>
        <item m="1" x="5450"/>
        <item m="1" x="5528"/>
        <item m="1" x="5580"/>
        <item m="1" x="5678"/>
        <item m="1" x="5797"/>
        <item m="1" x="5211"/>
        <item m="1" x="5270"/>
        <item m="1" x="5364"/>
        <item m="1" x="5454"/>
        <item m="1" x="5533"/>
        <item m="1" x="5584"/>
        <item m="1" x="5683"/>
        <item m="1" x="5803"/>
        <item m="1" x="5219"/>
        <item m="1" x="5278"/>
        <item m="1" x="5370"/>
        <item m="1" x="6432"/>
        <item m="1" x="7896"/>
        <item m="1" x="1358"/>
        <item m="1" x="2912"/>
        <item m="1" x="4248"/>
        <item m="1" x="6464"/>
        <item m="1" x="7921"/>
        <item m="1" x="1380"/>
        <item m="1" x="2936"/>
        <item m="1" x="4277"/>
        <item m="1" x="6498"/>
        <item m="1" x="7945"/>
        <item m="1" x="1395"/>
        <item m="1" x="2958"/>
        <item m="1" x="4304"/>
        <item m="1" x="6546"/>
        <item m="1" x="7967"/>
        <item m="1" x="1402"/>
        <item m="1" x="2975"/>
        <item m="1" x="4330"/>
        <item m="1" x="6586"/>
        <item m="1" x="7976"/>
        <item m="1" x="1409"/>
        <item m="1" x="1432"/>
        <item m="1" x="1449"/>
        <item m="1" x="1471"/>
        <item m="1" x="1491"/>
        <item m="1" x="1514"/>
        <item m="1" x="1533"/>
        <item m="1" x="1553"/>
        <item m="1" x="1424"/>
        <item m="1" x="1434"/>
        <item m="1" x="1451"/>
        <item m="1" x="1473"/>
        <item m="1" x="1493"/>
        <item m="1" x="1516"/>
        <item m="1" x="1536"/>
        <item m="1" x="1556"/>
        <item m="1" x="1425"/>
        <item m="1" x="1435"/>
        <item m="1" x="1452"/>
        <item m="1" x="1474"/>
        <item m="1" x="1494"/>
        <item m="1" x="1518"/>
        <item m="1" x="1538"/>
        <item m="1" x="1557"/>
        <item m="1" x="2993"/>
        <item m="1" x="4361"/>
        <item m="1" x="6624"/>
        <item m="1" x="7994"/>
        <item m="1" x="1415"/>
        <item m="1" x="3013"/>
        <item m="1" x="6660"/>
        <item m="1" x="35"/>
        <item m="1" x="1428"/>
        <item m="1" x="6694"/>
        <item m="1" x="50"/>
        <item m="1" x="1426"/>
        <item m="1" x="1436"/>
        <item m="1" x="1453"/>
        <item m="1" x="1475"/>
        <item m="1" x="1495"/>
        <item m="1" x="1519"/>
        <item m="1" x="1539"/>
        <item m="1" x="1558"/>
        <item m="1" x="1427"/>
        <item m="1" x="1437"/>
        <item m="1" x="1455"/>
        <item m="1" x="1476"/>
        <item m="1" x="1496"/>
        <item m="1" x="1520"/>
        <item m="1" x="5310"/>
        <item m="1" x="6863"/>
        <item m="1" x="332"/>
        <item m="1" x="3560"/>
        <item m="1" x="3573"/>
        <item m="1" x="3591"/>
        <item m="1" x="3619"/>
        <item m="1" x="3652"/>
        <item m="1" x="3692"/>
        <item m="1" x="3733"/>
        <item m="1" x="3770"/>
        <item m="1" x="3541"/>
        <item m="1" x="3561"/>
        <item m="1" x="3574"/>
        <item m="1" x="3592"/>
        <item m="1" x="3621"/>
        <item m="1" x="3654"/>
        <item m="1" x="3695"/>
        <item m="1" x="3735"/>
        <item m="1" x="3542"/>
        <item m="1" x="3562"/>
        <item m="1" x="3575"/>
        <item m="1" x="3594"/>
        <item m="1" x="3623"/>
        <item m="1" x="3656"/>
        <item m="1" x="3697"/>
        <item m="1" x="3737"/>
        <item m="1" x="3543"/>
        <item m="1" x="3563"/>
        <item m="1" x="3576"/>
        <item m="1" x="3595"/>
        <item m="1" x="3625"/>
        <item m="1" x="3658"/>
        <item m="1" x="3699"/>
        <item m="1" x="3739"/>
        <item m="1" x="3545"/>
        <item m="1" x="3565"/>
        <item m="1" x="3577"/>
        <item m="1" x="3597"/>
        <item m="1" x="3627"/>
        <item m="1" x="3661"/>
        <item m="1" x="3702"/>
        <item m="1" x="3742"/>
        <item m="1" x="3546"/>
        <item m="1" x="3566"/>
        <item m="1" x="3578"/>
        <item m="1" x="3598"/>
        <item m="1" x="3628"/>
        <item m="1" x="3662"/>
        <item m="1" x="3703"/>
        <item m="1" x="3743"/>
        <item m="1" x="3547"/>
        <item m="1" x="3567"/>
        <item m="1" x="3580"/>
        <item m="1" x="3599"/>
        <item m="1" x="3630"/>
        <item m="1" x="3664"/>
        <item m="1" x="3704"/>
        <item m="1" x="3744"/>
        <item m="1" x="3548"/>
        <item m="1" x="3568"/>
        <item m="1" x="3581"/>
        <item m="1" x="3600"/>
        <item m="1" x="3631"/>
        <item m="1" x="3665"/>
        <item m="1" x="3705"/>
        <item m="1" x="3745"/>
        <item m="1" x="3550"/>
        <item m="1" x="3569"/>
        <item m="1" x="3583"/>
        <item m="1" x="3602"/>
        <item m="1" x="3633"/>
        <item m="1" x="3669"/>
        <item m="1" x="3709"/>
        <item m="1" x="3749"/>
        <item m="1" x="3551"/>
        <item m="1" x="3570"/>
        <item m="1" x="3584"/>
        <item m="1" x="3603"/>
        <item m="1" x="3634"/>
        <item m="1" x="3670"/>
        <item m="1" x="3710"/>
        <item m="1" x="3751"/>
        <item m="1" x="7430"/>
        <item m="1" x="7431"/>
        <item m="1" x="7433"/>
        <item m="1" x="7434"/>
        <item m="1" x="7436"/>
        <item m="1" x="7438"/>
        <item m="1" x="7441"/>
        <item m="1" x="7443"/>
        <item m="1" x="7445"/>
        <item m="1" x="7469"/>
        <item m="1" x="7498"/>
        <item m="1" x="7528"/>
        <item m="1" x="7558"/>
        <item m="1" x="7591"/>
        <item m="1" x="7615"/>
        <item m="1" x="7639"/>
        <item m="1" x="7435"/>
        <item m="1" x="7470"/>
        <item m="1" x="7500"/>
        <item m="1" x="7530"/>
        <item m="1" x="7560"/>
        <item m="1" x="7593"/>
        <item m="1" x="7616"/>
        <item m="1" x="7640"/>
        <item m="1" x="7437"/>
        <item m="1" x="7471"/>
        <item m="1" x="7502"/>
        <item m="1" x="7531"/>
        <item m="1" x="7561"/>
        <item m="1" x="7594"/>
        <item m="1" x="7617"/>
        <item m="1" x="7641"/>
        <item m="1" x="7439"/>
        <item m="1" x="7472"/>
        <item m="1" x="7503"/>
        <item m="1" x="7532"/>
        <item m="1" x="7562"/>
        <item m="1" x="7595"/>
        <item m="1" x="7618"/>
        <item m="1" x="7643"/>
        <item m="1" x="3593"/>
        <item m="1" x="3966"/>
        <item m="1" x="7442"/>
        <item m="1" x="7473"/>
        <item m="1" x="7504"/>
        <item m="1" x="7533"/>
        <item m="1" x="7563"/>
        <item m="1" x="7596"/>
        <item m="1" x="7619"/>
        <item m="1" x="7644"/>
        <item m="1" x="5073"/>
        <item m="1" x="5455"/>
        <item m="1" x="7444"/>
        <item m="1" x="7475"/>
        <item m="1" x="7506"/>
        <item m="1" x="7535"/>
        <item m="1" x="7565"/>
        <item m="1" x="7598"/>
        <item m="1" x="7621"/>
        <item m="1" x="7645"/>
        <item m="1" x="7446"/>
        <item m="1" x="7476"/>
        <item m="1" x="7507"/>
        <item m="1" x="7536"/>
        <item m="1" x="7566"/>
        <item m="1" x="7599"/>
        <item m="1" x="7622"/>
        <item m="1" x="7646"/>
        <item m="1" x="7447"/>
        <item m="1" x="7477"/>
        <item m="1" x="7508"/>
        <item m="1" x="7537"/>
        <item m="1" x="7567"/>
        <item m="1" x="7600"/>
        <item m="1" x="7623"/>
        <item m="1" x="7647"/>
        <item m="1" x="7448"/>
        <item m="1" x="7478"/>
        <item m="1" x="7511"/>
        <item m="1" x="7539"/>
        <item m="1" x="7570"/>
        <item m="1" x="7601"/>
        <item m="1" x="7624"/>
        <item m="1" x="7648"/>
        <item m="1" x="7450"/>
        <item m="1" x="7481"/>
        <item m="1" x="7514"/>
        <item m="1" x="7540"/>
        <item m="1" x="7571"/>
        <item m="1" x="7602"/>
        <item m="1" x="7628"/>
        <item m="1" x="7652"/>
        <item m="1" x="3421"/>
        <item m="1" x="3422"/>
        <item m="1" x="3424"/>
        <item m="1" x="3426"/>
        <item m="1" x="3428"/>
        <item m="1" x="1652"/>
        <item m="1" x="3344"/>
        <item m="1" x="5337"/>
        <item m="1" x="6896"/>
        <item m="1" x="348"/>
        <item m="1" x="1678"/>
        <item m="1" x="3368"/>
        <item m="1" x="5366"/>
        <item m="1" x="6926"/>
        <item m="1" x="374"/>
        <item m="1" x="1700"/>
        <item m="1" x="3390"/>
        <item m="1" x="5383"/>
        <item m="1" x="6952"/>
        <item m="1" x="395"/>
        <item m="1" x="1720"/>
        <item m="1" x="3416"/>
        <item m="1" x="5402"/>
        <item m="1" x="6977"/>
        <item m="1" x="421"/>
        <item m="1" x="1754"/>
        <item m="1" x="3448"/>
        <item m="1" x="5424"/>
        <item m="1" x="7000"/>
        <item m="1" x="456"/>
        <item m="1" x="1789"/>
        <item m="1" x="5457"/>
        <item m="1" x="7028"/>
        <item m="1" x="492"/>
        <item m="1" x="5476"/>
        <item m="1" x="7053"/>
        <item m="1" x="2758"/>
        <item m="1" x="5496"/>
        <item m="1" x="1227"/>
        <item m="1" x="2783"/>
        <item m="1" x="7778"/>
        <item m="1" x="1263"/>
        <item m="1" x="2813"/>
        <item m="1" x="5312"/>
        <item m="1" x="6864"/>
        <item m="1" x="333"/>
        <item m="1" x="1653"/>
        <item m="1" x="3346"/>
        <item m="1" x="4983"/>
        <item m="1" x="5034"/>
        <item m="1" x="5071"/>
        <item m="1" x="5110"/>
        <item m="1" x="5148"/>
        <item m="1" x="5182"/>
        <item m="1" x="5210"/>
        <item m="1" x="5228"/>
        <item m="1" x="4936"/>
        <item m="1" x="4985"/>
        <item m="1" x="5035"/>
        <item m="1" x="5072"/>
        <item m="1" x="5111"/>
        <item m="1" x="5149"/>
        <item m="1" x="5184"/>
        <item m="1" x="5212"/>
        <item m="1" x="4937"/>
        <item m="1" x="4986"/>
        <item m="1" x="5036"/>
        <item m="1" x="5074"/>
        <item m="1" x="5112"/>
        <item m="1" x="5150"/>
        <item m="1" x="5185"/>
        <item m="1" x="5213"/>
        <item m="1" x="4938"/>
        <item m="1" x="4987"/>
        <item m="1" x="5037"/>
        <item m="1" x="5075"/>
        <item m="1" x="5113"/>
        <item m="1" x="5151"/>
        <item m="1" x="5186"/>
        <item m="1" x="5216"/>
        <item m="1" x="4939"/>
        <item m="1" x="4988"/>
        <item m="1" x="5038"/>
        <item m="1" x="5078"/>
        <item m="1" x="5115"/>
        <item m="1" x="5153"/>
        <item m="1" x="5187"/>
        <item m="1" x="5218"/>
        <item m="1" x="4940"/>
        <item m="1" x="4989"/>
        <item m="1" x="5039"/>
        <item m="1" x="5079"/>
        <item m="1" x="5116"/>
        <item m="1" x="5154"/>
        <item m="1" x="5188"/>
        <item m="1" x="5220"/>
        <item m="1" x="4941"/>
        <item m="1" x="4990"/>
        <item m="1" x="5041"/>
        <item m="1" x="5081"/>
        <item m="1" x="5118"/>
        <item m="1" x="5156"/>
        <item m="1" x="5190"/>
        <item m="1" x="5221"/>
        <item m="1" x="4942"/>
        <item m="1" x="4991"/>
        <item m="1" x="5042"/>
        <item m="1" x="5082"/>
        <item m="1" x="5120"/>
        <item m="1" x="5157"/>
        <item m="1" x="5191"/>
        <item m="1" x="5223"/>
        <item m="1" x="4945"/>
        <item m="1" x="4994"/>
        <item m="1" x="5043"/>
        <item m="1" x="5083"/>
        <item m="1" x="5121"/>
        <item m="1" x="5159"/>
        <item m="1" x="5193"/>
        <item m="1" x="5224"/>
        <item m="1" x="4948"/>
        <item m="1" x="4997"/>
        <item m="1" x="5044"/>
        <item m="1" x="5084"/>
        <item m="1" x="5122"/>
        <item m="1" x="5160"/>
        <item m="1" x="5194"/>
        <item m="1" x="5225"/>
        <item m="1" x="857"/>
        <item m="1" x="858"/>
        <item m="1" x="859"/>
        <item m="1" x="7474"/>
        <item m="1" x="7479"/>
        <item m="1" x="3429"/>
        <item m="1" x="7187"/>
        <item m="1" x="1724"/>
        <item m="1" x="1751"/>
        <item m="1" x="1760"/>
        <item m="1" x="1785"/>
        <item m="1" x="1795"/>
        <item m="1" x="1813"/>
        <item m="1" x="1821"/>
        <item m="1" x="1833"/>
        <item m="1" x="1845"/>
        <item m="1" x="519"/>
        <item m="1" x="526"/>
        <item m="1" x="547"/>
        <item m="1" x="556"/>
        <item m="1" x="575"/>
        <item m="1" x="581"/>
        <item m="1" x="600"/>
        <item m="1" x="608"/>
        <item m="1" x="628"/>
        <item m="1" x="635"/>
        <item m="1" x="7125"/>
        <item m="1" x="7129"/>
        <item m="1" x="7137"/>
        <item m="1" x="7142"/>
        <item m="1" x="7154"/>
        <item m="1" x="7163"/>
        <item m="1" x="7176"/>
        <item m="1" x="7190"/>
        <item m="1" x="7203"/>
        <item m="1" x="7217"/>
        <item m="1" x="5587"/>
        <item m="1" x="5593"/>
        <item m="1" x="5598"/>
        <item m="1" x="5603"/>
        <item m="1" x="5616"/>
        <item m="1" x="5629"/>
        <item m="1" x="5648"/>
        <item m="1" x="5667"/>
        <item m="1" x="5689"/>
        <item m="1" x="5699"/>
        <item m="1" x="4176"/>
        <item m="1" x="4188"/>
        <item m="1" x="4191"/>
        <item m="1" x="4208"/>
        <item m="1" x="4217"/>
        <item m="1" x="4236"/>
        <item m="1" x="4246"/>
        <item m="1" x="4262"/>
        <item m="1" x="4274"/>
        <item m="1" x="2971"/>
        <item m="1" x="2983"/>
        <item m="1" x="2990"/>
        <item m="1" x="3000"/>
        <item m="1" x="3009"/>
        <item m="1" x="3206"/>
        <item m="1" x="4590"/>
        <item m="1" x="6160"/>
        <item m="1" x="7677"/>
        <item m="1" x="1062"/>
        <item m="1" x="2696"/>
        <item m="1" x="288"/>
        <item m="1" x="1614"/>
        <item m="1" x="3279"/>
        <item m="1" x="4635"/>
        <item m="1" x="6212"/>
        <item m="1" x="7705"/>
        <item m="1" x="1138"/>
        <item m="1" x="2450"/>
        <item m="1" x="1551"/>
        <item m="1" x="878"/>
        <item m="1" x="279"/>
        <item m="1" x="7569"/>
        <item m="1" x="3865"/>
        <item m="1" x="3137"/>
        <item m="1" x="2513"/>
        <item m="1" x="1608"/>
        <item m="1" x="947"/>
        <item m="1" x="5314"/>
        <item m="1" x="4545"/>
        <item m="1" x="3915"/>
        <item m="1" x="3267"/>
        <item m="1" x="2584"/>
        <item m="1" x="6866"/>
        <item m="1" x="6104"/>
        <item m="1" x="5400"/>
        <item m="1" x="4625"/>
        <item m="1" x="4000"/>
        <item m="1" x="335"/>
        <item m="1" x="7631"/>
        <item m="1" x="6971"/>
        <item m="1" x="6196"/>
        <item m="1" x="5486"/>
        <item m="1" x="1655"/>
        <item m="1" x="1004"/>
        <item m="1" x="418"/>
        <item m="1" x="7701"/>
        <item m="1" x="7064"/>
        <item m="1" x="3347"/>
        <item m="1" x="2637"/>
        <item m="1" x="1749"/>
        <item m="1" x="1121"/>
        <item m="1" x="545"/>
        <item m="1" x="1522"/>
        <item m="1" x="1528"/>
        <item m="1" x="1541"/>
        <item m="1" x="1549"/>
        <item m="1" x="1560"/>
        <item m="1" x="1567"/>
        <item m="1" x="234"/>
        <item m="1" x="247"/>
        <item m="1" x="255"/>
        <item m="1" x="267"/>
        <item m="1" x="277"/>
        <item m="1" x="291"/>
        <item m="1" x="300"/>
        <item m="1" x="308"/>
        <item m="1" x="317"/>
        <item m="1" x="330"/>
        <item m="1" x="6844"/>
        <item m="1" x="6855"/>
        <item m="1" x="6867"/>
        <item m="1" x="6883"/>
        <item m="1" x="6897"/>
        <item m="1" x="6911"/>
        <item m="1" x="6928"/>
        <item m="1" x="6939"/>
        <item m="1" x="6954"/>
        <item m="1" x="6964"/>
        <item m="1" x="5381"/>
        <item m="1" x="5390"/>
        <item m="1" x="5203"/>
        <item m="1" x="5263"/>
        <item m="1" x="5357"/>
        <item m="1" x="5449"/>
        <item m="1" x="5527"/>
        <item m="1" x="5579"/>
        <item m="1" x="5677"/>
        <item m="1" x="5796"/>
        <item m="1" x="5208"/>
        <item m="1" x="5268"/>
        <item m="1" x="5363"/>
        <item m="1" x="5452"/>
        <item m="1" x="5532"/>
        <item m="1" x="5583"/>
        <item m="1" x="5680"/>
        <item m="1" x="5801"/>
        <item m="1" x="5215"/>
        <item m="1" x="5273"/>
        <item m="1" x="5368"/>
        <item m="1" x="5458"/>
        <item m="1" x="5534"/>
        <item m="1" x="5585"/>
        <item m="1" x="5686"/>
        <item m="1" x="5805"/>
        <item m="1" x="5222"/>
        <item m="1" x="5280"/>
        <item m="1" x="5372"/>
        <item m="1" x="6454"/>
        <item m="1" x="7913"/>
        <item m="1" x="1371"/>
        <item m="1" x="2929"/>
        <item m="1" x="4267"/>
        <item m="1" x="6486"/>
        <item m="1" x="7936"/>
        <item m="1" x="1387"/>
        <item m="1" x="2950"/>
        <item m="1" x="4294"/>
        <item m="1" x="6534"/>
        <item m="1" x="7962"/>
        <item m="1" x="1399"/>
        <item m="1" x="2968"/>
        <item m="1" x="4321"/>
        <item m="1" x="6573"/>
        <item m="1" x="7972"/>
        <item m="1" x="1406"/>
        <item m="1" x="2987"/>
        <item m="1" x="4346"/>
        <item m="1" x="6608"/>
        <item m="1" x="7990"/>
        <item m="1" x="1412"/>
        <item m="1" x="154"/>
        <item m="1" x="179"/>
        <item m="1" x="205"/>
        <item m="1" x="219"/>
        <item m="1" x="240"/>
        <item m="1" x="260"/>
        <item m="1" x="281"/>
        <item m="1" x="302"/>
        <item m="1" x="322"/>
        <item m="1" x="126"/>
        <item m="1" x="157"/>
        <item m="1" x="182"/>
        <item m="1" x="208"/>
        <item m="1" x="222"/>
        <item m="1" x="242"/>
        <item m="1" x="262"/>
        <item m="1" x="283"/>
        <item m="1" x="304"/>
        <item m="1" x="325"/>
        <item m="1" x="127"/>
        <item m="1" x="159"/>
        <item m="1" x="183"/>
        <item m="1" x="209"/>
        <item m="1" x="223"/>
        <item m="1" x="243"/>
        <item m="1" x="264"/>
        <item m="1" x="285"/>
        <item m="1" x="305"/>
        <item m="1" x="327"/>
        <item m="1" x="3005"/>
        <item m="1" x="4379"/>
        <item m="1" x="6646"/>
        <item m="1" x="1419"/>
        <item m="1" x="3027"/>
        <item m="1" x="6677"/>
        <item m="1" x="47"/>
        <item m="1" x="1430"/>
        <item m="1" x="3791"/>
        <item m="1" x="6714"/>
        <item m="1" x="71"/>
        <item m="1" x="128"/>
        <item m="1" x="160"/>
        <item m="1" x="184"/>
        <item m="1" x="210"/>
        <item m="1" x="224"/>
        <item m="1" x="244"/>
        <item m="1" x="265"/>
        <item m="1" x="287"/>
        <item m="1" x="306"/>
        <item m="1" x="328"/>
        <item m="1" x="129"/>
        <item m="1" x="161"/>
        <item m="1" x="186"/>
        <item m="1" x="211"/>
        <item m="1" x="225"/>
        <item m="1" x="245"/>
        <item m="1" x="5323"/>
        <item m="1" x="6877"/>
        <item m="1" x="342"/>
        <item m="1" x="2077"/>
        <item m="1" x="2118"/>
        <item m="1" x="2165"/>
        <item m="1" x="2206"/>
        <item m="1" x="2245"/>
        <item m="1" x="2284"/>
        <item m="1" x="2326"/>
        <item m="1" x="2369"/>
        <item m="1" x="2417"/>
        <item m="1" x="2038"/>
        <item m="1" x="2079"/>
        <item m="1" x="2120"/>
        <item m="1" x="2167"/>
        <item m="1" x="2208"/>
        <item m="1" x="2247"/>
        <item m="1" x="2287"/>
        <item m="1" x="2328"/>
        <item m="1" x="2371"/>
        <item m="1" x="2419"/>
        <item m="1" x="2040"/>
        <item m="1" x="2081"/>
        <item m="1" x="2122"/>
        <item m="1" x="2169"/>
        <item m="1" x="2210"/>
        <item m="1" x="2249"/>
        <item m="1" x="2289"/>
        <item m="1" x="2330"/>
        <item m="1" x="2373"/>
        <item m="1" x="2421"/>
        <item m="1" x="2042"/>
        <item m="1" x="2084"/>
        <item m="1" x="2125"/>
        <item m="1" x="2172"/>
        <item m="1" x="2214"/>
        <item m="1" x="2253"/>
        <item m="1" x="2293"/>
        <item m="1" x="2334"/>
        <item m="1" x="2377"/>
        <item m="1" x="2424"/>
        <item m="1" x="2045"/>
        <item m="1" x="2087"/>
        <item m="1" x="2128"/>
        <item m="1" x="2176"/>
        <item m="1" x="2218"/>
        <item m="1" x="2257"/>
        <item m="1" x="2297"/>
        <item m="1" x="2338"/>
        <item m="1" x="2380"/>
        <item m="1" x="2427"/>
        <item m="1" x="2048"/>
        <item m="1" x="2090"/>
        <item m="1" x="2131"/>
        <item m="1" x="2179"/>
        <item m="1" x="2221"/>
        <item m="1" x="2260"/>
        <item m="1" x="2300"/>
        <item m="1" x="2341"/>
        <item m="1" x="2383"/>
        <item m="1" x="2430"/>
        <item m="1" x="2051"/>
        <item m="1" x="2093"/>
        <item m="1" x="2135"/>
        <item m="1" x="2182"/>
        <item m="1" x="2224"/>
        <item m="1" x="2263"/>
        <item m="1" x="2303"/>
        <item m="1" x="2344"/>
        <item m="1" x="2386"/>
        <item m="1" x="2433"/>
        <item m="1" x="2054"/>
        <item m="1" x="2096"/>
        <item m="1" x="2138"/>
        <item m="1" x="2185"/>
        <item m="1" x="2227"/>
        <item m="1" x="2266"/>
        <item m="1" x="2306"/>
        <item m="1" x="2347"/>
        <item m="1" x="2389"/>
        <item m="1" x="2436"/>
        <item m="1" x="2057"/>
        <item m="1" x="2099"/>
        <item m="1" x="2141"/>
        <item m="1" x="2188"/>
        <item m="1" x="2231"/>
        <item m="1" x="2271"/>
        <item m="1" x="2311"/>
        <item m="1" x="2352"/>
        <item m="1" x="2394"/>
        <item m="1" x="2441"/>
        <item m="1" x="2061"/>
        <item m="1" x="2103"/>
        <item m="1" x="2146"/>
        <item m="1" x="2192"/>
        <item m="1" x="2234"/>
        <item m="1" x="2274"/>
        <item m="1" x="2314"/>
        <item m="1" x="2356"/>
        <item m="1" x="2398"/>
        <item m="1" x="2445"/>
        <item m="1" x="5963"/>
        <item m="1" x="6013"/>
        <item m="1" x="6059"/>
        <item m="1" x="5965"/>
        <item m="1" x="6015"/>
        <item m="1" x="6061"/>
        <item m="1" x="5967"/>
        <item m="1" x="6017"/>
        <item m="1" x="6063"/>
        <item m="1" x="5970"/>
        <item m="1" x="6023"/>
        <item m="1" x="6068"/>
        <item m="1" x="5973"/>
        <item m="1" x="6026"/>
        <item m="1" x="6071"/>
        <item m="1" x="5976"/>
        <item m="1" x="6029"/>
        <item m="1" x="6074"/>
        <item m="1" x="5979"/>
        <item m="1" x="6032"/>
        <item m="1" x="6077"/>
        <item m="1" x="5983"/>
        <item m="1" x="6036"/>
        <item m="1" x="6081"/>
        <item m="1" x="5986"/>
        <item m="1" x="6039"/>
        <item m="1" x="6084"/>
        <item m="1" x="5990"/>
        <item m="1" x="6042"/>
        <item m="1" x="6087"/>
        <item m="1" x="6019"/>
        <item m="1" x="6065"/>
        <item m="1" x="6102"/>
        <item m="1" x="6127"/>
        <item m="1" x="6148"/>
        <item m="1" x="6174"/>
        <item m="1" x="6201"/>
        <item m="1" x="6243"/>
        <item m="1" x="6285"/>
        <item m="1" x="5972"/>
        <item m="1" x="6025"/>
        <item m="1" x="6070"/>
        <item m="1" x="6106"/>
        <item m="1" x="6129"/>
        <item m="1" x="6150"/>
        <item m="1" x="6176"/>
        <item m="1" x="6203"/>
        <item m="1" x="6245"/>
        <item m="1" x="6288"/>
        <item m="1" x="5975"/>
        <item m="1" x="6028"/>
        <item m="1" x="6073"/>
        <item m="1" x="6108"/>
        <item m="1" x="6131"/>
        <item m="1" x="6152"/>
        <item m="1" x="6178"/>
        <item m="1" x="6205"/>
        <item m="1" x="6247"/>
        <item m="1" x="6290"/>
        <item m="1" x="5978"/>
        <item m="1" x="6031"/>
        <item m="1" x="6076"/>
        <item m="1" x="6111"/>
        <item m="1" x="6133"/>
        <item m="1" x="6156"/>
        <item m="1" x="6180"/>
        <item m="1" x="6209"/>
        <item m="1" x="6250"/>
        <item m="1" x="6293"/>
        <item m="1" x="5981"/>
        <item m="1" x="6034"/>
        <item m="1" x="6079"/>
        <item m="1" x="6114"/>
        <item m="1" x="6136"/>
        <item m="1" x="6158"/>
        <item m="1" x="6182"/>
        <item m="1" x="6211"/>
        <item m="1" x="6252"/>
        <item m="1" x="6296"/>
        <item m="1" x="5985"/>
        <item m="1" x="6038"/>
        <item m="1" x="6083"/>
        <item m="1" x="6117"/>
        <item m="1" x="6139"/>
        <item m="1" x="6162"/>
        <item m="1" x="6185"/>
        <item m="1" x="6216"/>
        <item m="1" x="6255"/>
        <item m="1" x="6299"/>
        <item m="1" x="5989"/>
        <item m="1" x="6041"/>
        <item m="1" x="6086"/>
        <item m="1" x="6119"/>
        <item m="1" x="6140"/>
        <item m="1" x="6163"/>
        <item m="1" x="6186"/>
        <item m="1" x="6217"/>
        <item m="1" x="6256"/>
        <item m="1" x="6300"/>
        <item m="1" x="5992"/>
        <item m="1" x="6044"/>
        <item m="1" x="6089"/>
        <item m="1" x="6121"/>
        <item m="1" x="6141"/>
        <item m="1" x="6164"/>
        <item m="1" x="6187"/>
        <item m="1" x="6218"/>
        <item m="1" x="6257"/>
        <item m="1" x="6301"/>
        <item m="1" x="5994"/>
        <item m="1" x="6046"/>
        <item m="1" x="6091"/>
        <item m="1" x="6123"/>
        <item m="1" x="6142"/>
        <item m="1" x="6258"/>
        <item m="1" x="6302"/>
        <item m="1" x="5998"/>
        <item m="1" x="6051"/>
        <item m="1" x="6097"/>
        <item m="1" x="6125"/>
        <item m="1" x="6143"/>
        <item m="1" x="6165"/>
        <item m="1" x="6191"/>
        <item m="1" x="6222"/>
        <item m="1" x="6262"/>
        <item m="1" x="6306"/>
        <item m="1" x="1835"/>
        <item m="1" x="1858"/>
        <item m="1" x="1889"/>
        <item m="1" x="1836"/>
        <item m="1" x="1859"/>
        <item m="1" x="1891"/>
        <item m="1" x="1838"/>
        <item m="1" x="1861"/>
        <item m="1" x="1893"/>
        <item m="1" x="1839"/>
        <item m="1" x="1862"/>
        <item m="1" x="1894"/>
        <item m="1" x="1840"/>
        <item m="1" x="1863"/>
        <item m="1" x="1896"/>
        <item m="1" x="1841"/>
        <item m="1" x="1864"/>
        <item m="1" x="1897"/>
        <item m="1" x="1842"/>
        <item m="1" x="1865"/>
        <item m="1" x="1898"/>
        <item m="1" x="1662"/>
        <item m="1" x="3351"/>
        <item m="1" x="5348"/>
        <item m="1" x="6905"/>
        <item m="1" x="362"/>
        <item m="1" x="1683"/>
        <item m="1" x="3373"/>
        <item m="1" x="5375"/>
        <item m="1" x="6934"/>
        <item m="1" x="386"/>
        <item m="1" x="1705"/>
        <item m="1" x="3397"/>
        <item m="1" x="5392"/>
        <item m="1" x="6958"/>
        <item m="1" x="410"/>
        <item m="1" x="1734"/>
        <item m="1" x="3431"/>
        <item m="1" x="5410"/>
        <item m="1" x="6984"/>
        <item m="1" x="445"/>
        <item m="1" x="1769"/>
        <item m="1" x="3454"/>
        <item m="1" x="5437"/>
        <item m="1" x="7008"/>
        <item m="1" x="479"/>
        <item m="1" x="1807"/>
        <item m="1" x="5468"/>
        <item m="1" x="7037"/>
        <item m="1" x="515"/>
        <item m="1" x="2748"/>
        <item m="1" x="5484"/>
        <item m="1" x="7062"/>
        <item m="1" x="1204"/>
        <item m="1" x="2771"/>
        <item m="1" x="5505"/>
        <item m="1" x="7762"/>
        <item m="1" x="1246"/>
        <item m="1" x="2801"/>
        <item m="1" x="6344"/>
        <item m="1" x="7789"/>
        <item m="1" x="1275"/>
        <item m="1" x="2826"/>
        <item m="1" x="5325"/>
        <item m="1" x="6878"/>
        <item m="1" x="343"/>
        <item m="1" x="1664"/>
        <item m="1" x="3354"/>
        <item m="1" x="3640"/>
        <item m="1" x="3678"/>
        <item m="1" x="3720"/>
        <item m="1" x="3759"/>
        <item m="1" x="3783"/>
        <item m="1" x="3802"/>
        <item m="1" x="3816"/>
        <item m="1" x="3834"/>
        <item m="1" x="3850"/>
        <item m="1" x="3610"/>
        <item m="1" x="3642"/>
        <item m="1" x="3680"/>
        <item m="1" x="3722"/>
        <item m="1" x="3761"/>
        <item m="1" x="3785"/>
        <item m="1" x="3805"/>
        <item m="1" x="3818"/>
        <item m="1" x="3836"/>
        <item m="1" x="3852"/>
        <item m="1" x="3613"/>
        <item m="1" x="3645"/>
        <item m="1" x="3683"/>
        <item m="1" x="3725"/>
        <item m="1" x="3763"/>
        <item m="1" x="3787"/>
        <item m="1" x="3807"/>
        <item m="1" x="3820"/>
        <item m="1" x="3837"/>
        <item m="1" x="3853"/>
        <item m="1" x="3614"/>
        <item m="1" x="3646"/>
        <item m="1" x="3684"/>
        <item m="1" x="3726"/>
        <item m="1" x="3764"/>
        <item m="1" x="3788"/>
        <item m="1" x="3808"/>
        <item m="1" x="3821"/>
        <item m="1" x="3838"/>
        <item m="1" x="3855"/>
        <item m="1" x="3615"/>
        <item m="1" x="3648"/>
        <item m="1" x="3686"/>
        <item m="1" x="3728"/>
        <item m="1" x="3765"/>
        <item m="1" x="3789"/>
        <item m="1" x="3809"/>
        <item m="1" x="3822"/>
        <item m="1" x="3839"/>
        <item m="1" x="3857"/>
        <item m="1" x="3616"/>
        <item m="1" x="3649"/>
        <item m="1" x="3687"/>
        <item m="1" x="3729"/>
        <item m="1" x="3766"/>
        <item m="1" x="3790"/>
        <item m="1" x="3810"/>
        <item m="1" x="3824"/>
        <item m="1" x="3841"/>
        <item m="1" x="3859"/>
        <item m="1" x="3617"/>
        <item m="1" x="3650"/>
        <item m="1" x="3689"/>
        <item m="1" x="3730"/>
        <item m="1" x="3767"/>
        <item m="1" x="3792"/>
        <item m="1" x="3811"/>
        <item m="1" x="3825"/>
        <item m="1" x="3842"/>
        <item m="1" x="3860"/>
        <item m="1" x="3618"/>
        <item m="1" x="3651"/>
        <item m="1" x="3690"/>
        <item m="1" x="3731"/>
        <item m="1" x="3768"/>
        <item m="1" x="3793"/>
        <item m="1" x="3812"/>
        <item m="1" x="3826"/>
        <item m="1" x="3843"/>
        <item m="1" x="3861"/>
        <item m="1" x="3620"/>
        <item m="1" x="3653"/>
        <item m="1" x="3693"/>
        <item m="1" x="3734"/>
        <item m="1" x="3771"/>
        <item m="1" x="3794"/>
        <item m="1" x="3813"/>
        <item m="1" x="3827"/>
        <item m="1" x="3844"/>
        <item m="1" x="3862"/>
        <item m="1" x="3622"/>
        <item m="1" x="3655"/>
        <item m="1" x="3696"/>
        <item m="1" x="3736"/>
        <item m="1" x="3772"/>
        <item m="1" x="3795"/>
        <item m="1" x="3814"/>
        <item m="1" x="3828"/>
        <item m="1" x="3845"/>
        <item m="1" x="3863"/>
        <item m="1" x="7553"/>
        <item m="1" x="7584"/>
        <item m="1" x="7604"/>
        <item m="1" x="7554"/>
        <item m="1" x="7585"/>
        <item m="1" x="7605"/>
        <item m="1" x="7555"/>
        <item m="1" x="7586"/>
        <item m="1" x="7606"/>
        <item m="1" x="7021"/>
        <item m="1" x="7033"/>
        <item m="1" x="7047"/>
        <item m="1" x="3160"/>
        <item m="1" x="3178"/>
        <item m="1" x="3193"/>
        <item m="1" x="3220"/>
        <item m="1" x="3232"/>
        <item m="1" x="3258"/>
        <item m="1" x="3269"/>
        <item m="1" x="3296"/>
        <item m="1" x="3305"/>
        <item m="1" x="1613"/>
        <item m="1" x="1624"/>
        <item m="1" x="1628"/>
        <item m="1" x="1634"/>
        <item m="1" x="1650"/>
        <item m="1" x="1660"/>
        <item m="1" x="1676"/>
        <item m="1" x="1681"/>
        <item m="1" x="1698"/>
        <item m="1" x="1703"/>
        <item m="1" x="366"/>
        <item m="1" x="376"/>
        <item m="1" x="390"/>
        <item m="1" x="399"/>
        <item m="1" x="414"/>
        <item m="1" x="424"/>
        <item m="1" x="450"/>
        <item m="1" x="459"/>
        <item m="1" x="485"/>
        <item m="1" x="495"/>
        <item m="1" x="7005"/>
        <item m="1" x="7024"/>
        <item m="1" x="7035"/>
        <item m="1" x="7050"/>
        <item m="1" x="7060"/>
        <item m="1" x="7075"/>
        <item m="1" x="7084"/>
        <item m="1" x="7096"/>
        <item m="1" x="7103"/>
        <item m="1" x="7116"/>
        <item m="1" x="5513"/>
        <item m="1" x="5521"/>
        <item m="1" x="5536"/>
        <item m="1" x="5539"/>
        <item m="1" x="5544"/>
        <item m="1" x="5548"/>
        <item m="1" x="5557"/>
        <item m="1" x="5562"/>
        <item m="1" x="5565"/>
        <item m="1" x="5573"/>
        <item m="1" x="4080"/>
        <item m="1" x="4083"/>
        <item m="1" x="4091"/>
        <item m="1" x="4094"/>
        <item m="1" x="4104"/>
        <item m="1" x="4108"/>
        <item m="1" x="4119"/>
        <item m="1" x="4130"/>
        <item m="1" x="4145"/>
        <item m="1" x="4156"/>
        <item m="1" x="2796"/>
        <item m="1" x="2810"/>
        <item m="1" x="2822"/>
        <item m="1" x="2835"/>
        <item m="1" x="2847"/>
        <item m="1" x="2861"/>
        <item m="1" x="2873"/>
        <item m="1" x="2885"/>
        <item m="1" x="2897"/>
        <item m="1" x="3381"/>
        <item m="1" x="2683"/>
        <item m="1" x="1801"/>
        <item m="1" x="1198"/>
        <item m="1" x="5495"/>
        <item m="1" x="4687"/>
        <item m="1" x="4072"/>
        <item m="1" x="3474"/>
        <item m="1" x="2767"/>
        <item m="1" x="7078"/>
        <item m="1" x="6353"/>
        <item m="1" x="5550"/>
        <item m="1" x="4744"/>
        <item m="1" x="4111"/>
        <item m="1" x="553"/>
        <item m="1" x="7799"/>
        <item m="1" x="7140"/>
        <item m="1" x="6445"/>
        <item m="1" x="5601"/>
        <item m="1" x="1857"/>
        <item m="1" x="1286"/>
        <item m="1" x="638"/>
        <item m="1" x="7908"/>
        <item m="1" x="7235"/>
        <item m="1" x="3509"/>
        <item m="1" x="2832"/>
        <item m="1" x="1978"/>
        <item m="1" x="1365"/>
        <item m="1" x="667"/>
        <item m="1" x="4810"/>
        <item m="1" x="4172"/>
        <item m="1" x="3559"/>
        <item m="1" x="2927"/>
        <item m="1" x="2075"/>
        <item m="1" x="6540"/>
        <item m="1" x="3074"/>
        <item m="1" x="3088"/>
        <item m="1" x="3104"/>
        <item m="1" x="3121"/>
        <item m="1" x="3140"/>
        <item m="1" x="3167"/>
        <item m="1" x="3203"/>
        <item m="1" x="3240"/>
        <item m="1" x="3277"/>
        <item m="1" x="3058"/>
        <item m="1" x="3076"/>
        <item m="1" x="3090"/>
        <item m="1" x="3105"/>
        <item m="1" x="3122"/>
        <item m="1" x="3141"/>
        <item m="1" x="3169"/>
        <item m="1" x="3208"/>
        <item m="1" x="3243"/>
        <item m="1" x="3281"/>
        <item m="1" x="3061"/>
        <item m="1" x="3077"/>
        <item m="1" x="3091"/>
        <item m="1" x="3106"/>
        <item m="1" x="3123"/>
        <item m="1" x="3142"/>
        <item m="1" x="3170"/>
        <item m="1" x="3210"/>
        <item m="1" x="3245"/>
        <item m="1" x="3283"/>
        <item m="1" x="3062"/>
        <item m="1" x="3078"/>
        <item m="1" x="3092"/>
        <item m="1" x="3107"/>
        <item m="1" x="3124"/>
        <item m="1" x="3143"/>
        <item m="1" x="3171"/>
        <item m="1" x="3212"/>
        <item m="1" x="3247"/>
        <item m="1" x="3285"/>
        <item m="1" x="3063"/>
        <item m="1" x="3079"/>
        <item m="1" x="3093"/>
        <item m="1" x="3108"/>
        <item m="1" x="3125"/>
        <item m="1" x="3144"/>
        <item m="1" x="3172"/>
        <item m="1" x="3214"/>
        <item m="1" x="3249"/>
        <item m="1" x="3287"/>
        <item m="1" x="3064"/>
        <item m="1" x="3080"/>
        <item m="1" x="3094"/>
        <item m="1" x="3110"/>
        <item m="1" x="3128"/>
        <item m="1" x="3148"/>
        <item m="1" x="3176"/>
        <item m="1" x="3216"/>
        <item m="1" x="3253"/>
        <item m="1" x="3291"/>
        <item m="1" x="3065"/>
        <item m="1" x="3081"/>
        <item m="1" x="3095"/>
        <item m="1" x="3112"/>
        <item m="1" x="3130"/>
        <item m="1" x="3149"/>
        <item m="1" x="3177"/>
        <item m="1" x="3218"/>
        <item m="1" x="3256"/>
        <item m="1" x="3294"/>
        <item m="1" x="3066"/>
        <item m="1" x="3082"/>
        <item m="1" x="3096"/>
        <item m="1" x="3113"/>
        <item m="1" x="3131"/>
        <item m="1" x="3150"/>
        <item m="1" x="3179"/>
        <item m="1" x="3221"/>
        <item m="1" x="3259"/>
        <item m="1" x="3297"/>
        <item m="1" x="3068"/>
        <item m="1" x="3083"/>
        <item m="1" x="3097"/>
        <item m="1" x="3114"/>
        <item m="1" x="3132"/>
        <item m="1" x="3151"/>
        <item m="1" x="3180"/>
        <item m="1" x="3222"/>
        <item m="1" x="3260"/>
        <item m="1" x="3298"/>
        <item m="1" x="3069"/>
        <item m="1" x="3084"/>
        <item m="1" x="3098"/>
        <item m="1" x="3115"/>
        <item m="1" x="3133"/>
        <item m="1" x="3152"/>
        <item m="1" x="3182"/>
        <item m="1" x="3224"/>
        <item m="1" x="3261"/>
        <item m="1" x="3299"/>
        <item m="1" x="7002"/>
        <item m="1" x="7031"/>
        <item m="1" x="7056"/>
        <item m="1" x="7082"/>
        <item m="1" x="7101"/>
        <item m="1" x="7122"/>
        <item m="1" x="7134"/>
        <item m="1" x="7147"/>
        <item m="1" x="7169"/>
        <item m="1" x="7196"/>
        <item m="1" x="7003"/>
        <item m="1" x="7032"/>
        <item m="1" x="7058"/>
        <item m="1" x="4746"/>
        <item m="1" x="4884"/>
        <item m="1" x="5060"/>
        <item m="1" x="5198"/>
        <item m="1" x="5259"/>
        <item m="1" x="4686"/>
        <item m="1" x="4750"/>
        <item m="1" x="4886"/>
        <item m="1" x="5066"/>
        <item m="1" x="5205"/>
        <item m="1" x="5265"/>
        <item m="1" x="4688"/>
        <item m="1" x="4752"/>
        <item m="1" x="4890"/>
        <item m="1" x="5069"/>
        <item m="1" x="5209"/>
        <item m="1" x="5269"/>
        <item m="1" x="4692"/>
        <item m="1" x="4755"/>
        <item m="1" x="4894"/>
        <item m="1" x="5076"/>
        <item m="1" x="5217"/>
        <item m="1" x="4736"/>
        <item m="1" x="6427"/>
        <item m="1" x="7893"/>
        <item m="1" x="1356"/>
        <item m="1" x="2910"/>
        <item m="1" x="4753"/>
        <item m="1" x="6455"/>
        <item m="1" x="7917"/>
        <item m="1" x="1375"/>
        <item m="1" x="2933"/>
        <item m="1" x="4768"/>
        <item m="1" x="6489"/>
        <item m="1" x="7941"/>
        <item m="1" x="1392"/>
        <item m="1" x="2955"/>
        <item m="1" x="4808"/>
        <item m="1" x="6536"/>
        <item m="1" x="7965"/>
        <item m="1" x="1400"/>
        <item m="1" x="2973"/>
        <item m="1" x="4849"/>
        <item m="1" x="6575"/>
        <item m="1" x="7974"/>
        <item m="1" x="1407"/>
        <item m="1" x="2992"/>
        <item m="1" x="4892"/>
        <item m="1" x="6612"/>
        <item m="1" x="7993"/>
        <item m="1" x="1414"/>
        <item m="1" x="3011"/>
        <item m="1" x="4935"/>
        <item m="1" x="6649"/>
        <item m="1" x="1422"/>
        <item m="1" x="3033"/>
        <item m="1" x="4984"/>
        <item m="1" x="6681"/>
        <item m="1" x="3854"/>
        <item m="1" x="5302"/>
        <item m="1" x="6858"/>
        <item m="1" x="4562"/>
        <item m="1" x="4578"/>
        <item m="1" x="4603"/>
        <item m="1" x="4626"/>
        <item m="1" x="4646"/>
        <item m="1" x="4563"/>
        <item m="1" x="4579"/>
        <item m="1" x="4604"/>
        <item m="1" x="4627"/>
        <item m="1" x="4647"/>
        <item m="1" x="4564"/>
        <item m="1" x="4580"/>
        <item m="1" x="4605"/>
        <item m="1" x="4628"/>
        <item m="1" x="4648"/>
        <item m="1" x="324"/>
        <item m="1" x="1645"/>
        <item m="1" x="3872"/>
        <item m="1" x="5329"/>
        <item m="1" x="6889"/>
        <item m="1" x="346"/>
        <item m="1" x="1673"/>
        <item m="1" x="3885"/>
        <item m="1" x="5355"/>
        <item m="1" x="6917"/>
        <item m="1" x="370"/>
        <item m="1" x="1693"/>
        <item m="1" x="3902"/>
        <item m="1" x="5378"/>
        <item m="1" x="6944"/>
        <item m="1" x="392"/>
        <item m="1" x="1714"/>
        <item m="1" x="3913"/>
        <item m="1" x="5398"/>
        <item m="1" x="6968"/>
        <item m="1" x="416"/>
        <item m="1" x="1746"/>
        <item m="1" x="3929"/>
        <item m="1" x="5417"/>
        <item m="1" x="6993"/>
        <item m="1" x="452"/>
        <item m="1" x="1781"/>
        <item m="1" x="3956"/>
        <item m="1" x="5447"/>
        <item m="1" x="7019"/>
        <item m="1" x="487"/>
        <item m="1" x="1811"/>
        <item m="1" x="3982"/>
        <item m="1" x="5474"/>
        <item m="1" x="7045"/>
        <item m="1" x="523"/>
        <item m="1" x="1831"/>
        <item m="1" x="4006"/>
        <item m="1" x="5490"/>
        <item m="1" x="7072"/>
        <item m="1" x="551"/>
        <item m="1" x="1856"/>
        <item m="1" x="4025"/>
        <item m="1" x="5509"/>
        <item m="1" x="7093"/>
        <item m="1" x="579"/>
        <item m="1" x="1879"/>
        <item m="1" x="3856"/>
        <item m="1" x="5305"/>
        <item m="1" x="6859"/>
        <item m="1" x="326"/>
        <item m="1" x="1647"/>
        <item m="1" x="1525"/>
        <item m="1" x="1531"/>
        <item m="1" x="1544"/>
        <item m="1" x="1552"/>
        <item m="1" x="1564"/>
        <item m="1" x="1569"/>
        <item m="1" x="1576"/>
        <item m="1" x="1584"/>
        <item m="1" x="1592"/>
        <item m="1" x="239"/>
        <item m="1" x="250"/>
        <item m="1" x="258"/>
        <item m="1" x="272"/>
        <item m="1" x="280"/>
        <item m="1" x="295"/>
        <item m="1" x="301"/>
        <item m="1" x="312"/>
        <item m="1" x="321"/>
        <item m="1" x="337"/>
        <item m="1" x="6849"/>
        <item m="1" x="6860"/>
        <item m="1" x="6872"/>
        <item m="1" x="6891"/>
        <item m="1" x="6902"/>
        <item m="1" x="6921"/>
        <item m="1" x="6931"/>
        <item m="1" x="6948"/>
        <item m="1" x="6956"/>
        <item m="1" x="6973"/>
        <item m="1" x="5385"/>
        <item m="1" x="5394"/>
        <item m="1" x="5403"/>
        <item m="1" x="5412"/>
        <item m="1" x="5425"/>
        <item m="1" x="5440"/>
        <item m="1" x="5460"/>
        <item m="1" x="5472"/>
        <item m="1" x="5479"/>
        <item m="1" x="5489"/>
        <item m="1" x="3986"/>
        <item m="1" x="3997"/>
        <item m="1" x="4008"/>
        <item m="1" x="4020"/>
        <item m="1" x="4027"/>
        <item m="1" x="4036"/>
        <item m="1" x="4047"/>
        <item m="1" x="4055"/>
        <item m="1" x="4062"/>
        <item m="1" x="4068"/>
        <item m="1" x="2656"/>
        <item m="1" x="2664"/>
        <item m="1" x="2679"/>
        <item m="1" x="2687"/>
        <item m="1" x="2703"/>
        <item m="1" x="2709"/>
        <item m="1" x="2724"/>
        <item m="1" x="2731"/>
        <item m="1" x="2745"/>
        <item m="1" x="2753"/>
        <item m="1" x="1148"/>
        <item m="1" x="1167"/>
        <item m="1" x="1192"/>
        <item m="1" x="1209"/>
        <item m="1" x="1234"/>
        <item m="1" x="1252"/>
        <item m="1" x="1265"/>
        <item m="1" x="1281"/>
        <item m="1" x="1290"/>
        <item m="1" x="6978"/>
        <item m="1" x="426"/>
        <item m="1" x="1755"/>
        <item m="1" x="3449"/>
        <item m="1" x="4725"/>
        <item m="1" x="6401"/>
        <item m="1" x="3968"/>
        <item m="1" x="5462"/>
        <item m="1" x="7029"/>
        <item m="1" x="497"/>
        <item m="1" x="1817"/>
        <item m="1" x="3485"/>
        <item m="1" x="4762"/>
        <item m="1" x="4270"/>
        <item m="1" x="3647"/>
        <item m="1" x="3002"/>
        <item m="1" x="2243"/>
        <item m="1" x="1456"/>
        <item m="1" x="5802"/>
        <item m="1" x="5143"/>
        <item m="1" x="4369"/>
        <item m="1" x="3779"/>
        <item m="1" x="3070"/>
        <item m="1" x="7346"/>
        <item m="1" x="6751"/>
        <item m="1" x="5867"/>
        <item m="1" x="5231"/>
        <item m="1" x="4444"/>
        <item m="1" x="715"/>
        <item m="1" x="158"/>
        <item m="1" x="7396"/>
        <item m="1" x="6801"/>
        <item m="1" x="5927"/>
        <item m="1" x="2362"/>
        <item m="1" x="1513"/>
        <item m="1" x="818"/>
        <item m="1" x="238"/>
        <item m="1" x="7512"/>
        <item m="1" x="3831"/>
        <item m="1" x="3102"/>
        <item m="1" x="2479"/>
        <item m="1" x="1580"/>
        <item m="1" x="907"/>
        <item m="1" x="5277"/>
        <item m="1" x="4489"/>
        <item m="1" x="3889"/>
        <item m="1" x="3192"/>
        <item m="1" x="2547"/>
        <item m="1" x="7978"/>
        <item m="1" x="7995"/>
        <item m="1" x="36"/>
        <item m="1" x="51"/>
        <item m="1" x="76"/>
        <item m="1" x="101"/>
        <item m="1" x="133"/>
        <item m="1" x="167"/>
        <item m="1" x="193"/>
        <item m="1" x="7979"/>
        <item m="1" x="7996"/>
        <item m="1" x="37"/>
        <item m="1" x="53"/>
        <item m="1" x="78"/>
        <item m="1" x="103"/>
        <item m="1" x="135"/>
        <item m="1" x="168"/>
        <item m="1" x="194"/>
        <item m="1" x="7981"/>
        <item m="1" x="7997"/>
        <item m="1" x="38"/>
        <item m="1" x="55"/>
        <item m="1" x="80"/>
        <item m="1" x="105"/>
        <item m="1" x="137"/>
        <item m="1" x="169"/>
        <item m="1" x="195"/>
        <item m="1" x="7982"/>
        <item m="1" x="39"/>
        <item m="1" x="57"/>
        <item m="1" x="82"/>
        <item m="1" x="107"/>
        <item m="1" x="139"/>
        <item m="1" x="170"/>
        <item m="1" x="196"/>
        <item m="1" x="7983"/>
        <item m="1" x="40"/>
        <item m="1" x="60"/>
        <item m="1" x="85"/>
        <item m="1" x="111"/>
        <item m="1" x="141"/>
        <item m="1" x="171"/>
        <item m="1" x="197"/>
        <item m="1" x="7984"/>
        <item m="1" x="41"/>
        <item m="1" x="62"/>
        <item m="1" x="87"/>
        <item m="1" x="113"/>
        <item m="1" x="143"/>
        <item m="1" x="172"/>
        <item m="1" x="198"/>
        <item m="1" x="7985"/>
        <item m="1" x="42"/>
        <item m="1" x="64"/>
        <item m="1" x="89"/>
        <item m="1" x="115"/>
        <item m="1" x="145"/>
        <item m="1" x="173"/>
        <item m="1" x="199"/>
        <item m="1" x="7986"/>
        <item m="1" x="43"/>
        <item m="1" x="5147"/>
        <item m="1" x="5171"/>
        <item m="1" x="66"/>
        <item m="1" x="92"/>
        <item m="1" x="118"/>
        <item m="1" x="148"/>
        <item m="1" x="175"/>
        <item m="1" x="201"/>
        <item m="1" x="7987"/>
        <item m="1" x="44"/>
        <item m="1" x="68"/>
        <item m="1" x="95"/>
        <item m="1" x="120"/>
        <item m="1" x="150"/>
        <item m="1" x="176"/>
        <item m="1" x="202"/>
        <item m="1" x="7988"/>
        <item m="1" x="45"/>
        <item m="1" x="70"/>
        <item m="1" x="97"/>
        <item m="1" x="122"/>
        <item m="1" x="152"/>
        <item m="1" x="177"/>
        <item m="1" x="203"/>
        <item m="1" x="3870"/>
        <item m="1" x="3882"/>
        <item m="1" x="3899"/>
        <item m="1" x="3911"/>
        <item m="1" x="3924"/>
        <item m="1" x="3949"/>
        <item m="1" x="3976"/>
        <item m="1" x="4001"/>
        <item m="1" x="4023"/>
        <item m="1" x="4043"/>
        <item m="1" x="3871"/>
        <item m="1" x="3883"/>
        <item m="1" x="3900"/>
        <item m="1" x="6309"/>
        <item m="1" x="6402"/>
        <item m="1" x="6554"/>
        <item m="1" x="6702"/>
        <item m="1" x="6763"/>
        <item m="1" x="6809"/>
        <item m="1" x="6873"/>
        <item m="1" x="6981"/>
        <item m="1" x="6314"/>
        <item m="1" x="6406"/>
        <item m="1" x="6562"/>
        <item m="1" x="6708"/>
        <item m="1" x="6764"/>
        <item m="1" x="6810"/>
        <item m="1" x="6875"/>
        <item m="1" x="6982"/>
        <item m="1" x="6321"/>
        <item m="1" x="6416"/>
        <item m="1" x="6569"/>
        <item m="1" x="6712"/>
        <item m="1" x="6765"/>
        <item m="1" x="6813"/>
        <item m="1" x="6879"/>
        <item m="1" x="6986"/>
        <item m="1" x="6328"/>
        <item m="1" x="6425"/>
        <item m="1" x="6574"/>
        <item m="1" x="7126"/>
        <item m="1" x="614"/>
        <item m="1" x="1936"/>
        <item m="1" x="3533"/>
        <item m="1" x="4928"/>
        <item m="1" x="7138"/>
        <item m="1" x="636"/>
        <item m="1" x="1972"/>
        <item m="1" x="3555"/>
        <item m="1" x="7157"/>
        <item m="1" x="642"/>
        <item m="1" x="1996"/>
        <item m="1" x="4219"/>
        <item m="1" x="7180"/>
        <item m="1" x="648"/>
        <item m="1" x="2918"/>
        <item m="1" x="4249"/>
        <item m="1" x="7209"/>
        <item m="1" x="1382"/>
        <item m="1" x="2942"/>
        <item m="1" x="4278"/>
        <item m="1" x="7948"/>
        <item m="1" x="1396"/>
        <item m="1" x="2962"/>
        <item m="1" x="4305"/>
        <item m="1" x="6558"/>
        <item m="1" x="7970"/>
        <item m="1" x="1403"/>
        <item m="1" x="2981"/>
        <item m="1" x="4332"/>
        <item m="1" x="6596"/>
        <item m="1" x="7980"/>
        <item m="1" x="1410"/>
        <item m="1" x="5915"/>
        <item m="1" x="7499"/>
        <item m="1" x="901"/>
        <item m="1" x="2533"/>
        <item m="1" x="3943"/>
        <item m="1" x="5944"/>
        <item m="1" x="7529"/>
        <item m="1" x="915"/>
        <item m="1" x="2562"/>
        <item m="1" x="5995"/>
        <item m="1" x="7559"/>
        <item m="1" x="941"/>
        <item m="1" x="3322"/>
        <item m="1" x="6048"/>
        <item m="1" x="7592"/>
        <item m="1" x="1656"/>
        <item m="1" x="3349"/>
        <item m="1" x="6094"/>
        <item m="1" x="350"/>
        <item m="1" x="1679"/>
        <item m="1" x="3371"/>
        <item m="1" x="6927"/>
        <item m="1" x="377"/>
        <item m="1" x="1701"/>
        <item m="1" x="3393"/>
        <item m="1" x="5389"/>
        <item m="1" x="6953"/>
        <item m="1" x="401"/>
        <item m="1" x="1721"/>
        <item m="1" x="3420"/>
        <item m="1" x="5407"/>
        <item m="1" x="6979"/>
        <item m="1" x="427"/>
        <item m="1" x="1756"/>
        <item m="1" x="3450"/>
        <item m="1" x="5431"/>
        <item m="1" x="7001"/>
        <item m="1" x="461"/>
        <item m="1" x="1790"/>
        <item m="1" x="3470"/>
        <item m="1" x="5465"/>
        <item m="1" x="7030"/>
        <item m="1" x="498"/>
        <item m="1" x="1818"/>
        <item m="1" x="3486"/>
        <item m="1" x="5919"/>
        <item m="1" x="7501"/>
        <item m="1" x="904"/>
        <item m="1" x="2535"/>
        <item m="1" x="3945"/>
        <item m="1" x="7451"/>
        <item m="1" x="866"/>
        <item m="1" x="2510"/>
        <item m="1" x="3912"/>
        <item m="1" x="5396"/>
        <item m="1" x="6962"/>
        <item m="1" x="415"/>
        <item m="1" x="1741"/>
        <item m="1" x="5928"/>
        <item m="1" x="7515"/>
        <item m="1" x="908"/>
        <item m="1" x="2553"/>
        <item m="1" x="3950"/>
        <item m="1" x="5443"/>
        <item m="1" x="7014"/>
        <item m="1" x="675"/>
        <item m="1" x="7318"/>
        <item m="1" x="6736"/>
        <item m="1" x="2954"/>
        <item m="1" x="2144"/>
        <item m="1" x="1417"/>
        <item m="1" x="702"/>
        <item m="1" x="109"/>
        <item m="1" x="4300"/>
        <item m="1" x="3694"/>
        <item m="1" x="3025"/>
        <item m="1" x="2285"/>
        <item m="1" x="1482"/>
        <item m="1" x="5828"/>
        <item m="1" x="5183"/>
        <item m="1" x="4405"/>
        <item m="1" x="3803"/>
        <item m="1" x="3085"/>
        <item m="1" x="7361"/>
        <item m="1" x="6770"/>
        <item m="1" x="5880"/>
        <item m="1" x="5243"/>
        <item m="1" x="4464"/>
        <item m="1" x="739"/>
        <item m="1" x="187"/>
        <item m="1" x="7425"/>
        <item m="1" x="6815"/>
        <item m="1" x="5955"/>
        <item m="1" x="2403"/>
        <item m="1" x="1532"/>
        <item m="1" x="851"/>
        <item m="1" x="259"/>
        <item m="1" x="7542"/>
        <item m="1" x="3847"/>
        <item m="1" x="1112"/>
        <item m="1" x="1158"/>
        <item m="1" x="1201"/>
        <item m="1" x="1243"/>
        <item m="1" x="1273"/>
        <item m="1" x="1300"/>
        <item m="1" x="1321"/>
        <item m="1" x="1341"/>
        <item m="1" x="1361"/>
        <item m="1" x="1075"/>
        <item m="1" x="1113"/>
        <item m="1" x="1159"/>
        <item m="1" x="1202"/>
        <item m="1" x="1244"/>
        <item m="1" x="1274"/>
        <item m="1" x="1301"/>
        <item m="1" x="1322"/>
        <item m="1" x="1342"/>
        <item m="1" x="1362"/>
        <item m="1" x="1076"/>
        <item m="1" x="1114"/>
        <item m="1" x="1160"/>
        <item m="1" x="1205"/>
        <item m="1" x="1248"/>
        <item m="1" x="1277"/>
        <item m="1" x="1303"/>
        <item m="1" x="1324"/>
        <item m="1" x="1344"/>
        <item m="1" x="1363"/>
        <item m="1" x="1077"/>
        <item m="1" x="1115"/>
        <item m="1" x="1161"/>
        <item m="1" x="1206"/>
        <item m="1" x="1249"/>
        <item m="1" x="1278"/>
        <item m="1" x="1304"/>
        <item m="1" x="1325"/>
        <item m="1" x="1345"/>
        <item m="1" x="1364"/>
        <item m="1" x="1078"/>
        <item m="1" x="1116"/>
        <item m="1" x="1162"/>
        <item m="1" x="1207"/>
        <item m="1" x="1250"/>
        <item m="1" x="1279"/>
        <item m="1" x="1306"/>
        <item m="1" x="1329"/>
        <item m="1" x="1348"/>
        <item m="1" x="1366"/>
        <item m="1" x="1079"/>
        <item m="1" x="1117"/>
        <item m="1" x="1164"/>
        <item m="1" x="1208"/>
        <item m="1" x="1251"/>
        <item m="1" x="1280"/>
        <item m="1" x="1308"/>
        <item m="1" x="1330"/>
        <item m="1" x="1349"/>
        <item m="1" x="1367"/>
        <item m="1" x="1082"/>
        <item m="1" x="1120"/>
        <item m="1" x="1168"/>
        <item m="1" x="1210"/>
        <item m="1" x="1253"/>
        <item m="1" x="1282"/>
        <item m="1" x="1309"/>
        <item m="1" x="1331"/>
        <item m="1" x="1350"/>
        <item m="1" x="1368"/>
        <item m="1" x="1085"/>
        <item m="1" x="1125"/>
        <item m="1" x="1171"/>
        <item m="1" x="1213"/>
        <item m="1" x="5884"/>
        <item m="1" x="5886"/>
        <item m="1" x="5895"/>
        <item m="1" x="5903"/>
        <item m="1" x="5924"/>
        <item m="1" x="5938"/>
        <item m="1" x="5949"/>
        <item m="1" x="5961"/>
        <item m="1" x="6001"/>
        <item m="1" x="4465"/>
        <item m="1" x="4471"/>
        <item m="1" x="4484"/>
        <item m="1" x="4491"/>
        <item m="1" x="4509"/>
        <item m="1" x="4517"/>
        <item m="1" x="4539"/>
        <item m="1" x="4548"/>
        <item m="1" x="4561"/>
        <item m="1" x="4570"/>
        <item m="1" x="3153"/>
        <item m="1" x="3162"/>
        <item m="1" x="3183"/>
        <item m="1" x="3195"/>
        <item m="1" x="3225"/>
        <item m="1" x="3233"/>
        <item m="1" x="3262"/>
        <item m="1" x="3270"/>
        <item m="1" x="3300"/>
        <item m="1" x="3306"/>
        <item m="1" x="1616"/>
        <item m="1" x="1625"/>
        <item m="1" x="1256"/>
        <item m="1" x="1283"/>
        <item m="1" x="1310"/>
        <item m="1" x="1332"/>
        <item m="1" x="1351"/>
        <item m="1" x="1369"/>
        <item m="1" x="1087"/>
        <item m="1" x="1127"/>
        <item m="1" x="1173"/>
        <item m="1" x="1215"/>
        <item m="1" x="1257"/>
        <item m="1" x="1284"/>
        <item m="1" x="1311"/>
        <item m="1" x="1333"/>
        <item m="1" x="1353"/>
        <item m="1" x="1372"/>
        <item m="1" x="1088"/>
        <item m="1" x="1128"/>
        <item m="1" x="1175"/>
        <item m="1" x="1216"/>
        <item m="1" x="1258"/>
        <item m="1" x="1285"/>
        <item m="1" x="1314"/>
        <item m="1" x="1334"/>
        <item m="1" x="1355"/>
        <item m="1" x="1373"/>
        <item m="1" x="5030"/>
        <item m="1" x="5064"/>
        <item m="1" x="5106"/>
        <item m="1" x="5142"/>
        <item m="1" x="5179"/>
        <item m="1" x="5204"/>
        <item m="1" x="5227"/>
        <item m="1" x="5233"/>
        <item m="1" x="5245"/>
        <item m="1" x="5264"/>
        <item m="1" x="5032"/>
        <item m="1" x="5068"/>
        <item m="1" x="5108"/>
        <item m="1" x="717"/>
        <item m="1" x="825"/>
        <item m="1" x="916"/>
        <item m="1" x="1018"/>
        <item m="1" x="1150"/>
        <item m="1" x="1291"/>
        <item m="1" x="1378"/>
        <item m="1" x="719"/>
        <item m="1" x="827"/>
        <item m="1" x="920"/>
        <item m="1" x="1019"/>
        <item m="1" x="1155"/>
        <item m="1" x="1295"/>
        <item m="1" x="1381"/>
        <item m="1" x="723"/>
        <item m="1" x="830"/>
        <item m="1" x="922"/>
        <item m="1" x="1021"/>
        <item m="1" x="1156"/>
        <item m="1" x="1296"/>
        <item m="1" x="1383"/>
        <item m="1" x="724"/>
        <item m="1" x="840"/>
        <item m="1" x="2821"/>
        <item m="1" x="4160"/>
        <item m="1" x="5668"/>
        <item m="1" x="7269"/>
        <item m="1" x="681"/>
        <item m="1" x="2846"/>
        <item m="1" x="4178"/>
        <item m="1" x="5701"/>
        <item m="1" x="7285"/>
        <item m="1" x="690"/>
        <item m="1" x="2872"/>
        <item m="1" x="4193"/>
        <item m="1" x="5723"/>
        <item m="1" x="7302"/>
        <item m="1" x="697"/>
        <item m="1" x="2896"/>
        <item m="1" x="4220"/>
        <item m="1" x="5751"/>
        <item m="1" x="7319"/>
        <item m="1" x="703"/>
        <item m="1" x="2921"/>
        <item m="1" x="4250"/>
        <item m="1" x="5788"/>
        <item m="1" x="7335"/>
        <item m="1" x="710"/>
        <item m="1" x="2945"/>
        <item m="1" x="4279"/>
        <item m="1" x="5818"/>
        <item m="1" x="7354"/>
        <item m="1" x="725"/>
        <item m="1" x="2964"/>
        <item m="1" x="4306"/>
        <item m="1" x="5832"/>
        <item m="1" x="7365"/>
        <item m="1" x="756"/>
        <item m="1" x="2984"/>
        <item m="1" x="4333"/>
        <item m="1" x="5841"/>
        <item m="1" x="7374"/>
        <item m="1" x="785"/>
        <item m="1" x="3001"/>
        <item m="1" x="4366"/>
        <item m="1" x="5866"/>
        <item m="1" x="7390"/>
        <item m="1" x="1587"/>
        <item m="1" x="3226"/>
        <item m="1" x="4597"/>
        <item m="1" x="6166"/>
        <item m="1" x="4664"/>
        <item m="1" x="4670"/>
        <item m="1" x="4678"/>
        <item m="1" x="4684"/>
        <item m="1" x="4694"/>
        <item m="1" x="4701"/>
        <item m="1" x="4707"/>
        <item m="1" x="4717"/>
        <item m="1" x="4724"/>
        <item m="1" x="3423"/>
        <item m="1" x="3445"/>
        <item m="1" x="3451"/>
        <item m="1" x="3468"/>
        <item m="1" x="3472"/>
        <item m="1" x="3479"/>
        <item m="1" x="3488"/>
        <item m="1" x="3494"/>
        <item m="1" x="3502"/>
        <item m="1" x="3508"/>
        <item m="1" x="1837"/>
        <item m="1" x="1855"/>
        <item m="1" x="1860"/>
        <item m="1" x="1877"/>
        <item m="1" x="1892"/>
        <item m="1" x="1913"/>
        <item m="1" x="1931"/>
        <item m="1" x="1947"/>
        <item m="1" x="1966"/>
        <item m="1" x="1976"/>
        <item m="1" x="633"/>
        <item m="1" x="637"/>
        <item m="1" x="639"/>
        <item m="1" x="643"/>
        <item m="1" x="646"/>
        <item m="1" x="649"/>
        <item m="1" x="655"/>
        <item m="1" x="658"/>
        <item m="1" x="663"/>
        <item m="1" x="666"/>
        <item m="1" x="7215"/>
        <item m="1" x="7220"/>
        <item m="1" x="7236"/>
        <item m="1" x="7251"/>
        <item m="1" x="7255"/>
        <item m="1" x="7268"/>
        <item m="1" x="7271"/>
        <item m="1" x="7284"/>
        <item m="1" x="7287"/>
        <item m="1" x="7301"/>
        <item m="1" x="5706"/>
        <item m="1" x="5720"/>
        <item m="1" x="5731"/>
        <item m="1" x="5747"/>
        <item m="1" x="5757"/>
        <item m="1" x="5784"/>
        <item m="1" x="5799"/>
        <item m="1" x="5814"/>
        <item m="1" x="5823"/>
        <item m="1" x="4334"/>
        <item m="1" x="4352"/>
        <item m="1" x="4367"/>
        <item m="1" x="4384"/>
        <item m="1" x="4396"/>
        <item m="1" x="3659"/>
        <item m="1" x="3866"/>
        <item m="1" x="4016"/>
        <item m="1" x="4124"/>
        <item m="1" x="2789"/>
        <item m="1" x="3671"/>
        <item m="1" x="3867"/>
        <item m="1" x="4019"/>
        <item m="1" x="4129"/>
        <item m="1" x="2794"/>
        <item m="1" x="3673"/>
        <item m="1" x="3869"/>
        <item m="1" x="4022"/>
        <item m="1" x="4134"/>
        <item m="1" x="2802"/>
        <item m="1" x="3685"/>
        <item m="1" x="3873"/>
        <item m="1" x="4026"/>
        <item m="1" x="4144"/>
        <item m="1" x="2808"/>
        <item m="1" x="3700"/>
        <item m="1" x="3876"/>
        <item m="1" x="4031"/>
        <item m="1" x="4150"/>
        <item m="1" x="2815"/>
        <item m="1" x="3711"/>
        <item m="1" x="3878"/>
        <item m="1" x="4035"/>
        <item m="1" x="4155"/>
        <item m="1" x="2819"/>
        <item m="1" x="3714"/>
        <item m="1" x="3881"/>
        <item m="1" x="4042"/>
        <item m="1" x="4159"/>
        <item m="1" x="2828"/>
        <item m="1" x="3727"/>
        <item m="1" x="3888"/>
        <item m="1" x="4046"/>
        <item m="1" x="4170"/>
        <item m="1" x="2833"/>
        <item m="1" x="3740"/>
        <item m="1" x="3893"/>
        <item m="1" x="4051"/>
        <item m="1" x="4173"/>
        <item m="1" x="2839"/>
        <item m="1" x="3752"/>
        <item m="1" x="3895"/>
        <item m="1" x="4054"/>
        <item m="1" x="1917"/>
        <item m="1" x="3007"/>
        <item m="1" x="3138"/>
        <item m="1" x="3386"/>
        <item m="1" x="3525"/>
        <item m="1" x="1927"/>
        <item m="1" x="3012"/>
        <item m="1" x="3147"/>
        <item m="1" x="3391"/>
        <item m="1" x="3528"/>
        <item m="1" x="1932"/>
        <item m="1" x="3015"/>
        <item m="1" x="3156"/>
        <item m="1" x="3394"/>
        <item m="1" x="3531"/>
        <item m="1" x="1942"/>
        <item m="1" x="3022"/>
        <item m="1" x="3159"/>
        <item m="1" x="3398"/>
        <item m="1" x="3534"/>
        <item m="1" x="1951"/>
        <item m="1" x="3028"/>
        <item m="1" x="3164"/>
        <item m="1" x="3411"/>
        <item m="1" x="3539"/>
        <item m="1" x="1961"/>
        <item m="1" x="3034"/>
        <item m="1" x="3175"/>
        <item m="1" x="3417"/>
        <item m="1" x="3549"/>
        <item m="1" x="1969"/>
        <item m="1" x="3037"/>
        <item m="1" x="3187"/>
        <item m="1" x="2865"/>
        <item m="1" x="2889"/>
        <item m="1" x="2913"/>
        <item m="1" x="2937"/>
        <item m="1" x="2866"/>
        <item m="1" x="2890"/>
        <item m="1" x="2914"/>
        <item m="1" x="2938"/>
        <item m="1" x="2867"/>
        <item m="1" x="2891"/>
        <item m="1" x="2915"/>
        <item m="1" x="2939"/>
        <item m="1" x="2868"/>
        <item m="1" x="2892"/>
        <item m="1" x="2916"/>
        <item m="1" x="2940"/>
        <item m="1" x="2842"/>
        <item m="1" x="2869"/>
        <item m="1" x="2893"/>
        <item m="1" x="2917"/>
        <item m="1" x="2941"/>
        <item m="1" x="2843"/>
        <item m="1" x="2870"/>
        <item m="1" x="2894"/>
        <item m="1" x="2919"/>
        <item m="1" x="2943"/>
        <item m="1" x="2845"/>
        <item m="1" x="2871"/>
        <item m="1" x="2895"/>
        <item m="1" x="2920"/>
        <item m="1" x="2944"/>
        <item m="1" x="2848"/>
        <item m="1" x="2874"/>
        <item m="1" x="2898"/>
        <item m="1" x="2922"/>
        <item m="1" x="2946"/>
        <item m="1" x="2852"/>
        <item m="1" x="2877"/>
        <item m="1" x="2901"/>
        <item m="1" x="2925"/>
        <item m="1" x="2947"/>
        <item m="1" x="2853"/>
        <item m="1" x="2878"/>
        <item m="1" x="6457"/>
        <item m="1" x="6475"/>
        <item m="1" x="6491"/>
        <item m="1" x="6523"/>
        <item m="1" x="6539"/>
        <item m="1" x="4887"/>
        <item m="1" x="4905"/>
        <item m="1" x="4931"/>
        <item m="1" x="4956"/>
        <item m="1" x="4981"/>
        <item m="1" x="5005"/>
        <item m="1" x="5031"/>
        <item m="1" x="5048"/>
        <item m="1" x="5067"/>
        <item m="1" x="3585"/>
        <item m="1" x="3596"/>
        <item m="1" x="3604"/>
        <item m="1" x="3626"/>
        <item m="1" x="3636"/>
        <item m="1" x="3660"/>
        <item m="1" x="3674"/>
        <item m="1" x="3701"/>
        <item m="1" x="3715"/>
        <item m="1" x="3741"/>
        <item m="1" x="2160"/>
        <item m="1" x="2174"/>
        <item m="1" x="2204"/>
        <item m="1" x="2216"/>
        <item m="1" x="2239"/>
        <item m="1" x="2255"/>
        <item m="1" x="2279"/>
        <item m="1" x="2295"/>
        <item m="1" x="2319"/>
        <item m="1" x="2336"/>
        <item m="1" x="706"/>
        <item m="1" x="709"/>
        <item m="1" x="714"/>
        <item m="1" x="722"/>
        <item m="1" x="733"/>
        <item m="1" x="742"/>
        <item m="1" x="766"/>
        <item m="1" x="771"/>
        <item m="1" x="793"/>
        <item m="1" x="798"/>
        <item m="1" x="7375"/>
        <item m="1" x="7384"/>
        <item m="1" x="7394"/>
        <item m="1" x="7409"/>
        <item m="1" x="7416"/>
        <item m="1" x="7432"/>
        <item m="1" x="7457"/>
        <item m="1" x="7468"/>
        <item m="1" x="7486"/>
        <item m="1" x="7497"/>
        <item m="1" x="5896"/>
        <item m="1" x="6679"/>
        <item m="1" x="6680"/>
        <item m="1" x="6682"/>
        <item m="1" x="6689"/>
        <item m="1" x="6697"/>
        <item m="1" x="6704"/>
        <item m="1" x="6710"/>
        <item m="1" x="6713"/>
        <item m="1" x="6716"/>
        <item m="1" x="6717"/>
        <item m="1" x="5790"/>
        <item m="1" x="5794"/>
        <item m="1" x="5798"/>
        <item m="1" x="5804"/>
        <item m="1" x="5810"/>
        <item m="1" x="5811"/>
        <item m="1" x="5813"/>
        <item m="1" x="5815"/>
        <item m="1" x="5819"/>
        <item m="1" x="5821"/>
        <item m="1" x="393"/>
        <item m="1" x="419"/>
        <item m="1" x="454"/>
        <item m="1" x="490"/>
        <item m="1" x="396"/>
        <item m="1" x="422"/>
        <item m="1" x="457"/>
        <item m="1" x="493"/>
        <item m="1" x="398"/>
        <item m="1" x="423"/>
        <item m="1" x="458"/>
        <item m="1" x="494"/>
        <item m="1" x="400"/>
        <item m="1" x="425"/>
        <item m="1" x="460"/>
        <item m="1" x="496"/>
        <item m="1" x="5102"/>
        <item m="1" x="5119"/>
        <item m="1" x="5138"/>
        <item m="1" x="7653"/>
        <item m="1" x="6294"/>
        <item m="1" x="5530"/>
        <item m="1" x="4716"/>
        <item m="1" x="4089"/>
        <item m="1" x="3501"/>
        <item m="1" x="7748"/>
        <item m="1" x="7118"/>
        <item m="1" x="6395"/>
        <item m="1" x="5575"/>
        <item m="1" x="4801"/>
        <item m="1" x="1228"/>
        <item m="1" x="606"/>
        <item m="1" x="7856"/>
        <item m="1" x="7188"/>
        <item m="1" x="6518"/>
        <item m="1" x="2784"/>
        <item m="1" x="1922"/>
        <item m="1" x="1335"/>
        <item m="1" x="653"/>
        <item m="1" x="7955"/>
        <item m="1" x="4127"/>
        <item m="1" x="3527"/>
        <item m="1" x="2884"/>
        <item m="1" x="2020"/>
        <item m="1" x="1397"/>
        <item m="1" x="5623"/>
        <item m="1" x="4893"/>
        <item m="1" x="4213"/>
        <item m="1" x="3590"/>
        <item m="1" x="2965"/>
        <item m="1" x="6617"/>
        <item m="1" x="5733"/>
        <item m="1" x="5065"/>
        <item m="1" x="4311"/>
        <item m="1" x="945"/>
        <item m="1" x="7389"/>
        <item m="1" x="7412"/>
        <item m="1" x="7453"/>
        <item m="1" x="7483"/>
        <item m="1" x="7516"/>
        <item m="1" x="7541"/>
        <item m="1" x="7572"/>
        <item m="1" x="7391"/>
        <item m="1" x="7413"/>
        <item m="1" x="7454"/>
        <item m="1" x="7484"/>
        <item m="1" x="7517"/>
        <item m="1" x="7543"/>
        <item m="1" x="7573"/>
        <item m="1" x="7392"/>
        <item m="1" x="7414"/>
        <item m="1" x="7455"/>
        <item m="1" x="7485"/>
        <item m="1" x="7518"/>
        <item m="1" x="7544"/>
        <item m="1" x="7574"/>
        <item m="1" x="7395"/>
        <item m="1" x="7417"/>
        <item m="1" x="7458"/>
        <item m="1" x="7487"/>
        <item m="1" x="7519"/>
        <item m="1" x="7545"/>
        <item m="1" x="7575"/>
        <item m="1" x="7397"/>
        <item m="1" x="7418"/>
        <item m="1" x="7459"/>
        <item m="1" x="7488"/>
        <item m="1" x="7520"/>
        <item m="1" x="7546"/>
        <item m="1" x="7576"/>
        <item m="1" x="7398"/>
        <item m="1" x="7419"/>
        <item m="1" x="7460"/>
        <item m="1" x="7489"/>
        <item m="1" x="7521"/>
        <item m="1" x="7547"/>
        <item m="1" x="7577"/>
        <item m="1" x="7400"/>
        <item m="1" x="7421"/>
        <item m="1" x="7461"/>
        <item m="1" x="7490"/>
        <item m="1" x="7522"/>
        <item m="1" x="7548"/>
        <item m="1" x="7578"/>
        <item m="1" x="7377"/>
        <item m="1" x="7401"/>
        <item m="1" x="970"/>
        <item m="1" x="975"/>
        <item m="1" x="994"/>
        <item m="1" x="1000"/>
        <item m="1" x="1020"/>
        <item m="1" x="1027"/>
        <item m="1" x="1044"/>
        <item m="1" x="1050"/>
        <item m="1" x="1073"/>
        <item m="1" x="7665"/>
        <item m="1" x="7678"/>
        <item m="1" x="7685"/>
        <item m="1" x="7692"/>
        <item m="1" x="7699"/>
        <item m="1" x="7707"/>
        <item m="1" x="7716"/>
        <item m="1" x="7723"/>
        <item m="1" x="7733"/>
        <item m="1" x="7749"/>
        <item m="1" x="6308"/>
        <item m="1" x="6329"/>
        <item m="1" x="6336"/>
        <item m="1" x="6352"/>
        <item m="1" x="6357"/>
        <item m="1" x="6372"/>
        <item m="1" x="6375"/>
        <item m="1" x="6396"/>
        <item m="1" x="7423"/>
        <item m="1" x="7462"/>
        <item m="1" x="7491"/>
        <item m="1" x="7523"/>
        <item m="1" x="7549"/>
        <item m="1" x="7580"/>
        <item m="1" x="7380"/>
        <item m="1" x="7404"/>
        <item m="1" x="7424"/>
        <item m="1" x="7463"/>
        <item m="1" x="7492"/>
        <item m="1" x="7525"/>
        <item m="1" x="7551"/>
        <item m="1" x="7582"/>
        <item m="1" x="7381"/>
        <item m="1" x="7405"/>
        <item m="1" x="7426"/>
        <item m="1" x="7464"/>
        <item m="1" x="7493"/>
        <item m="1" x="7526"/>
        <item m="1" x="7552"/>
        <item m="1" x="7583"/>
        <item m="1" x="3307"/>
        <item m="1" x="3336"/>
        <item m="1" x="3361"/>
        <item m="1" x="3383"/>
        <item m="1" x="3408"/>
        <item m="1" x="3440"/>
        <item m="1" x="3462"/>
        <item m="1" x="3477"/>
        <item m="1" x="3491"/>
        <item m="1" x="3505"/>
        <item m="1" x="3308"/>
        <item m="1" x="3338"/>
        <item m="1" x="3363"/>
        <item m="1" x="726"/>
        <item m="1" x="845"/>
        <item m="1" x="924"/>
        <item m="1" x="1023"/>
        <item m="1" x="1163"/>
        <item m="1" x="1307"/>
        <item m="1" x="1385"/>
        <item m="1" x="729"/>
        <item m="1" x="850"/>
        <item m="1" x="928"/>
        <item m="1" x="1025"/>
        <item m="1" x="1174"/>
        <item m="1" x="1313"/>
        <item m="1" x="1388"/>
        <item m="1" x="731"/>
        <item m="1" x="852"/>
        <item m="1" x="929"/>
        <item m="1" x="1028"/>
        <item m="1" x="1177"/>
        <item m="1" x="1315"/>
        <item m="1" x="1390"/>
        <item m="1" x="735"/>
        <item m="1" x="853"/>
        <item m="1" x="2908"/>
        <item m="1" x="4244"/>
        <item m="1" x="5770"/>
        <item m="1" x="7333"/>
        <item m="1" x="707"/>
        <item m="1" x="2931"/>
        <item m="1" x="4272"/>
        <item m="1" x="5809"/>
        <item m="1" x="7350"/>
        <item m="1" x="716"/>
        <item m="1" x="2953"/>
        <item m="1" x="4299"/>
        <item m="1" x="5827"/>
        <item m="1" x="7360"/>
        <item m="1" x="738"/>
        <item m="1" x="2972"/>
        <item m="1" x="4326"/>
        <item m="1" x="5837"/>
        <item m="1" x="7369"/>
        <item m="1" x="768"/>
        <item m="1" x="2991"/>
        <item m="1" x="4351"/>
        <item m="1" x="5850"/>
        <item m="1" x="7383"/>
        <item m="1" x="795"/>
        <item m="1" x="3010"/>
        <item m="1" x="4383"/>
        <item m="1" x="5871"/>
        <item m="1" x="7408"/>
        <item m="1" x="824"/>
        <item m="1" x="3032"/>
        <item m="1" x="4410"/>
        <item m="1" x="5883"/>
        <item m="1" x="7429"/>
        <item m="1" x="856"/>
        <item m="1" x="3048"/>
        <item m="1" x="4422"/>
        <item m="1" x="5889"/>
        <item m="1" x="7467"/>
        <item m="1" x="882"/>
        <item m="1" x="3059"/>
        <item m="1" x="4433"/>
        <item m="1" x="5909"/>
        <item m="1" x="7496"/>
        <item m="1" x="7897"/>
        <item m="1" x="7914"/>
        <item m="1" x="7922"/>
        <item m="1" x="7937"/>
        <item m="1" x="7946"/>
        <item m="1" x="7963"/>
        <item m="1" x="7968"/>
        <item m="1" x="7973"/>
        <item m="1" x="7977"/>
        <item m="1" x="6564"/>
        <item m="1" x="6576"/>
        <item m="1" x="6601"/>
        <item m="1" x="6613"/>
        <item m="1" x="6638"/>
        <item m="1" x="6650"/>
        <item m="1" x="6674"/>
        <item m="1" x="6683"/>
        <item m="1" x="6711"/>
        <item m="1" x="6718"/>
        <item m="1" x="5062"/>
        <item m="1" x="5085"/>
        <item m="1" x="5104"/>
        <item m="1" x="5123"/>
        <item m="1" x="5140"/>
        <item m="1" x="5161"/>
        <item m="1" x="5178"/>
        <item m="1" x="3777"/>
        <item m="1" x="3796"/>
        <item m="1" x="3799"/>
        <item m="1" x="3691"/>
        <item m="1" x="3875"/>
        <item m="1" x="4030"/>
        <item m="1" x="4146"/>
        <item m="1" x="2814"/>
        <item m="1" x="3706"/>
        <item m="1" x="3877"/>
        <item m="1" x="4034"/>
        <item m="1" x="4153"/>
        <item m="1" x="2818"/>
        <item m="1" x="3712"/>
        <item m="1" x="3880"/>
        <item m="1" x="4041"/>
        <item m="1" x="4157"/>
        <item m="1" x="2827"/>
        <item m="1" x="3716"/>
        <item m="1" x="3884"/>
        <item m="1" x="4044"/>
        <item m="1" x="4167"/>
        <item m="1" x="2831"/>
        <item m="1" x="3732"/>
        <item m="1" x="3891"/>
        <item m="1" x="4050"/>
        <item m="1" x="4171"/>
        <item m="1" x="2838"/>
        <item m="1" x="3746"/>
        <item m="1" x="3894"/>
        <item m="1" x="4053"/>
        <item m="1" x="2841"/>
        <item m="1" x="3753"/>
        <item m="1" x="3897"/>
        <item m="1" x="4058"/>
        <item m="1" x="2854"/>
        <item m="1" x="3755"/>
        <item m="1" x="3901"/>
        <item m="1" x="4059"/>
        <item m="1" x="2860"/>
        <item m="1" x="3769"/>
        <item m="1" x="3905"/>
        <item m="1" x="4065"/>
        <item m="1" x="3774"/>
        <item m="1" x="3907"/>
        <item m="1" x="4066"/>
        <item m="1" x="1948"/>
        <item m="1" x="3024"/>
        <item m="1" x="3161"/>
        <item m="1" x="3405"/>
        <item m="1" x="3536"/>
        <item m="1" x="1956"/>
        <item m="1" x="3030"/>
        <item m="1" x="3168"/>
        <item m="1" x="3414"/>
        <item m="1" x="3544"/>
        <item m="1" x="1967"/>
        <item m="1" x="3035"/>
        <item m="1" x="3181"/>
        <item m="1" x="3419"/>
        <item m="1" x="3552"/>
        <item m="1" x="1973"/>
        <item m="1" x="3043"/>
        <item m="1" x="3189"/>
        <item m="1" x="3425"/>
        <item m="1" x="3556"/>
        <item m="1" x="1977"/>
        <item m="1" x="3045"/>
        <item m="1" x="3194"/>
        <item m="1" x="3437"/>
        <item m="1" x="3558"/>
        <item m="1" x="1985"/>
        <item m="1" x="3047"/>
        <item m="1" x="3207"/>
        <item m="1" x="3446"/>
        <item m="1" x="3564"/>
        <item m="1" x="1994"/>
        <item m="1" x="3049"/>
        <item m="1" x="3223"/>
        <item m="1" x="2970"/>
        <item m="1" x="2977"/>
        <item m="1" x="2989"/>
        <item m="1" x="2995"/>
        <item m="1" x="3008"/>
        <item m="1" x="3016"/>
        <item m="1" x="3029"/>
        <item m="1" x="3038"/>
        <item m="1" x="3046"/>
        <item m="1" x="1423"/>
        <item m="1" x="1429"/>
        <item m="1" x="1433"/>
        <item m="1" x="1445"/>
        <item m="1" x="1450"/>
        <item m="1" x="1466"/>
        <item m="1" x="1472"/>
        <item m="1" x="1487"/>
        <item m="1" x="1492"/>
        <item m="1" x="1506"/>
        <item m="1" x="125"/>
        <item m="1" x="131"/>
        <item m="1" x="156"/>
        <item m="1" x="165"/>
        <item m="1" x="181"/>
        <item m="1" x="192"/>
        <item m="1" x="207"/>
        <item m="1" x="216"/>
        <item m="1" x="221"/>
        <item m="1" x="231"/>
        <item m="1" x="6789"/>
        <item m="1" x="6793"/>
        <item m="1" x="6800"/>
        <item m="1" x="6804"/>
        <item m="1" x="6812"/>
        <item m="1" x="6819"/>
        <item m="1" x="6825"/>
        <item m="1" x="6829"/>
        <item m="1" x="6836"/>
        <item m="1" x="6841"/>
        <item m="1" x="5281"/>
        <item m="1" x="5285"/>
        <item m="1" x="5293"/>
        <item m="1" x="5304"/>
        <item m="1" x="5319"/>
        <item m="1" x="5331"/>
        <item m="1" x="5343"/>
        <item m="1" x="5358"/>
        <item m="1" x="5373"/>
        <item m="1" x="5379"/>
        <item m="1" x="3892"/>
        <item m="1" x="3898"/>
        <item m="1" x="3906"/>
        <item m="1" x="3910"/>
        <item m="1" x="3918"/>
        <item m="1" x="3923"/>
        <item m="1" x="3938"/>
        <item m="1" x="3946"/>
        <item m="1" x="3967"/>
        <item m="1" x="3974"/>
        <item m="1" x="2556"/>
        <item m="1" x="2561"/>
        <item m="1" x="2567"/>
        <item m="1" x="2580"/>
        <item m="1" x="2587"/>
        <item m="1" x="2603"/>
        <item m="1" x="2608"/>
        <item m="1" x="2623"/>
        <item m="1" x="2631"/>
        <item m="1" x="2649"/>
        <item m="1" x="995"/>
        <item m="1" x="5288"/>
        <item m="1" x="5291"/>
        <item m="1" x="5292"/>
        <item m="1" x="5295"/>
        <item m="1" x="5297"/>
        <item m="1" x="5301"/>
        <item m="1" x="5303"/>
        <item m="1" x="5307"/>
        <item m="1" x="5311"/>
        <item m="1" x="5317"/>
        <item m="1" x="4512"/>
        <item m="1" x="4516"/>
        <item m="1" x="4518"/>
        <item m="1" x="4527"/>
        <item m="1" x="4532"/>
        <item m="1" x="4538"/>
        <item m="1" x="4540"/>
        <item m="1" x="4542"/>
        <item m="1" x="4543"/>
        <item m="1" x="4547"/>
        <item m="1" x="4713"/>
        <item m="1" x="4721"/>
        <item m="1" x="4730"/>
        <item m="1" x="971"/>
        <item m="1" x="978"/>
        <item m="1" x="996"/>
        <item m="1" x="1005"/>
        <item m="1" x="1022"/>
        <item m="1" x="1031"/>
        <item m="1" x="1045"/>
        <item m="1" x="1053"/>
        <item m="1" x="1074"/>
        <item m="1" x="7668"/>
        <item m="1" x="7679"/>
        <item m="1" x="7686"/>
        <item m="1" x="7693"/>
        <item m="1" x="7702"/>
        <item m="1" x="7708"/>
        <item m="1" x="7721"/>
        <item m="1" x="7724"/>
        <item m="1" x="7738"/>
        <item m="1" x="7750"/>
        <item m="1" x="6266"/>
        <item m="1" x="6286"/>
        <item m="1" x="6312"/>
        <item m="1" x="6331"/>
        <item m="1" x="6339"/>
        <item m="1" x="6354"/>
        <item m="1" x="6360"/>
        <item m="1" x="6373"/>
        <item m="1" x="6378"/>
        <item m="1" x="6397"/>
        <item m="1" x="4705"/>
        <item m="1" x="4714"/>
        <item m="1" x="4722"/>
        <item m="1" x="4731"/>
        <item m="1" x="4738"/>
        <item m="1" x="4747"/>
        <item m="1" x="4760"/>
        <item m="1" x="4766"/>
        <item m="1" x="4772"/>
        <item m="1" x="4804"/>
        <item m="1" x="3492"/>
        <item m="1" x="3499"/>
        <item m="1" x="3506"/>
        <item m="1" x="3512"/>
        <item m="1" x="3517"/>
        <item m="1" x="3519"/>
        <item m="1" x="3526"/>
        <item m="1" x="3532"/>
        <item m="1" x="3540"/>
        <item m="1" x="3554"/>
        <item m="1" x="1943"/>
        <item m="1" x="1962"/>
        <item m="1" x="1974"/>
        <item m="1" x="1990"/>
        <item m="1" x="1998"/>
        <item m="1" x="2009"/>
        <item m="1" x="2019"/>
        <item m="1" x="2029"/>
        <item m="1" x="2035"/>
        <item m="1" x="2072"/>
        <item m="1" x="656"/>
        <item m="1" x="661"/>
        <item m="1" x="664"/>
        <item m="1" x="668"/>
        <item m="1" x="671"/>
        <item m="1" x="674"/>
        <item m="1" x="680"/>
        <item m="1" x="683"/>
        <item m="1" x="686"/>
        <item m="1" x="3402"/>
        <item m="1" x="4699"/>
        <item m="1" x="6371"/>
        <item m="1" x="7825"/>
        <item m="1" x="1312"/>
        <item m="1" x="2858"/>
        <item m="1" x="4189"/>
        <item m="1" x="5707"/>
        <item m="1" x="7295"/>
        <item m="1" x="1774"/>
        <item m="1" x="3457"/>
        <item m="1" x="4732"/>
        <item m="1" x="6426"/>
        <item m="1" x="7884"/>
        <item m="1" x="1354"/>
        <item m="1" x="2907"/>
        <item m="1" x="4241"/>
        <item m="1" x="5758"/>
        <item m="1" x="289"/>
        <item m="1" x="7939"/>
        <item m="1" x="7579"/>
        <item m="1" x="7256"/>
        <item m="1" x="6909"/>
        <item m="1" x="6643"/>
        <item m="1" x="6144"/>
        <item m="1" x="5748"/>
        <item m="1" x="5434"/>
        <item m="1" x="2006"/>
        <item m="1" x="1615"/>
        <item m="1" x="1389"/>
        <item m="1" x="951"/>
        <item m="1" x="673"/>
        <item m="1" x="368"/>
        <item m="1" x="7998"/>
        <item m="1" x="7664"/>
        <item m="1" x="7317"/>
        <item m="1" x="7006"/>
        <item m="1" x="3579"/>
        <item m="1" x="3280"/>
        <item m="1" x="2952"/>
        <item m="1" x="2588"/>
        <item m="1" x="2133"/>
        <item m="1" x="1688"/>
        <item m="1" x="1416"/>
        <item m="1" x="1046"/>
        <item m="1" x="701"/>
        <item m="1" x="469"/>
        <item m="1" x="5040"/>
        <item m="1" x="4636"/>
        <item m="1" x="4298"/>
        <item m="1" x="4014"/>
        <item m="1" x="3688"/>
        <item m="1" x="3379"/>
        <item m="1" x="3023"/>
        <item m="1" x="2682"/>
        <item m="1" x="2282"/>
        <item m="1" x="1799"/>
        <item m="1" x="6723"/>
        <item m="1" x="6213"/>
        <item m="1" x="5824"/>
        <item m="1" x="5493"/>
        <item m="1" x="5180"/>
        <item m="1" x="4685"/>
        <item m="1" x="4400"/>
        <item m="1" x="4071"/>
        <item m="1" x="3800"/>
        <item m="1" x="3473"/>
        <item m="1" x="74"/>
        <item m="1" x="7706"/>
        <item m="1" x="7359"/>
        <item m="1" x="7077"/>
        <item m="1" x="6769"/>
        <item m="1" x="6351"/>
        <item m="1" x="5879"/>
        <item m="1" x="5549"/>
        <item m="1" x="5241"/>
        <item m="1" x="4743"/>
        <item m="1" x="1454"/>
        <item m="1" x="1139"/>
        <item m="1" x="734"/>
        <item m="1" x="552"/>
        <item m="1" x="185"/>
        <item m="1" x="7797"/>
        <item m="1" x="7420"/>
        <item m="1" x="7139"/>
        <item m="1" x="6814"/>
        <item m="1" x="6442"/>
        <item m="1" x="3067"/>
        <item m="1" x="6906"/>
        <item m="1" x="6935"/>
        <item m="1" x="6959"/>
        <item m="1" x="6985"/>
        <item m="1" x="7011"/>
        <item m="1" x="7038"/>
        <item m="1" x="7065"/>
        <item m="1" x="7085"/>
        <item m="1" x="7104"/>
        <item m="1" x="6880"/>
        <item m="1" x="6907"/>
        <item m="1" x="6936"/>
        <item m="1" x="6960"/>
        <item m="1" x="6987"/>
        <item m="1" x="7012"/>
        <item m="1" x="7039"/>
        <item m="1" x="7066"/>
        <item m="1" x="7086"/>
        <item m="1" x="7105"/>
        <item m="1" x="6881"/>
        <item m="1" x="6908"/>
        <item m="1" x="6937"/>
        <item m="1" x="6961"/>
        <item m="1" x="6988"/>
        <item m="1" x="7013"/>
        <item m="1" x="7040"/>
        <item m="1" x="7067"/>
        <item m="1" x="7087"/>
        <item m="1" x="7106"/>
        <item m="1" x="6882"/>
        <item m="1" x="6910"/>
        <item m="1" x="6938"/>
        <item m="1" x="6963"/>
        <item m="1" x="6989"/>
        <item m="1" x="7015"/>
        <item m="1" x="7041"/>
        <item m="1" x="7068"/>
        <item m="1" x="7088"/>
        <item m="1" x="7107"/>
        <item m="1" x="6884"/>
        <item m="1" x="6912"/>
        <item m="1" x="6940"/>
        <item m="1" x="6965"/>
        <item m="1" x="6990"/>
        <item m="1" x="7016"/>
        <item m="1" x="7042"/>
        <item m="1" x="7069"/>
        <item m="1" x="7089"/>
        <item m="1" x="7108"/>
        <item m="1" x="6885"/>
        <item m="1" x="6913"/>
        <item m="1" x="6941"/>
        <item m="1" x="6966"/>
        <item m="1" x="6991"/>
        <item m="1" x="7017"/>
        <item m="1" x="7043"/>
        <item m="1" x="7070"/>
        <item m="1" x="7091"/>
        <item m="1" x="7112"/>
        <item m="1" x="6887"/>
        <item m="1" x="6915"/>
        <item m="1" x="6942"/>
        <item m="1" x="6967"/>
        <item m="1" x="6992"/>
        <item m="1" x="7018"/>
        <item m="1" x="7044"/>
        <item m="1" x="7071"/>
        <item m="1" x="7092"/>
        <item m="1" x="7113"/>
        <item m="1" x="6890"/>
        <item m="1" x="6918"/>
        <item m="1" x="6945"/>
        <item m="1" x="6969"/>
        <item m="1" x="708"/>
        <item m="1" x="712"/>
        <item m="1" x="720"/>
        <item m="1" x="730"/>
        <item m="1" x="741"/>
        <item m="1" x="764"/>
        <item m="1" x="770"/>
        <item m="1" x="792"/>
        <item m="1" x="797"/>
        <item m="1" x="7373"/>
        <item m="1" x="7382"/>
        <item m="1" x="7388"/>
        <item m="1" x="7407"/>
        <item m="1" x="7411"/>
        <item m="1" x="7428"/>
        <item m="1" x="7452"/>
        <item m="1" x="7466"/>
        <item m="1" x="7482"/>
        <item m="1" x="7495"/>
        <item m="1" x="5894"/>
        <item m="1" x="5902"/>
        <item m="1" x="5923"/>
        <item m="1" x="5937"/>
        <item m="1" x="5948"/>
        <item m="1" x="5960"/>
        <item m="1" x="6000"/>
        <item m="1" x="6011"/>
        <item m="1" x="6054"/>
        <item m="1" x="6057"/>
        <item m="1" x="4490"/>
        <item m="1" x="4508"/>
        <item m="1" x="6994"/>
        <item m="1" x="7020"/>
        <item m="1" x="7046"/>
        <item m="1" x="7073"/>
        <item m="1" x="7094"/>
        <item m="1" x="7114"/>
        <item m="1" x="6892"/>
        <item m="1" x="6922"/>
        <item m="1" x="6949"/>
        <item m="1" x="6974"/>
        <item m="1" x="6996"/>
        <item m="1" x="7023"/>
        <item m="1" x="7049"/>
        <item m="1" x="7074"/>
        <item m="1" x="7095"/>
        <item m="1" x="7115"/>
        <item m="1" x="6894"/>
        <item m="1" x="6924"/>
        <item m="1" x="6950"/>
        <item m="1" x="6975"/>
        <item m="1" x="6997"/>
        <item m="1" x="7025"/>
        <item m="1" x="7051"/>
        <item m="1" x="7076"/>
        <item m="1" x="7097"/>
        <item m="1" x="7117"/>
        <item m="1" x="2803"/>
        <item m="1" x="2829"/>
        <item m="1" x="2857"/>
        <item m="1" x="2883"/>
        <item m="1" x="2906"/>
        <item m="1" x="2930"/>
        <item m="1" x="2951"/>
        <item m="1" x="2969"/>
        <item m="1" x="2988"/>
        <item m="1" x="3006"/>
        <item m="1" x="2804"/>
        <item m="1" x="2830"/>
        <item m="1" x="2859"/>
        <item m="1" x="1600"/>
        <item m="1" x="1791"/>
        <item m="1" x="1895"/>
        <item m="1" x="2013"/>
        <item m="1" x="2161"/>
        <item m="1" x="2320"/>
        <item m="1" x="2462"/>
        <item m="1" x="2534"/>
        <item m="1" x="1543"/>
        <item m="1" x="1604"/>
        <item m="1" x="1793"/>
        <item m="1" x="1900"/>
        <item m="1" x="2014"/>
        <item m="1" x="2162"/>
        <item m="1" x="2323"/>
        <item m="1" x="2467"/>
        <item m="1" x="2540"/>
        <item m="1" x="1545"/>
        <item m="1" x="1606"/>
        <item m="1" x="1802"/>
        <item m="1" x="1905"/>
        <item m="1" x="2015"/>
        <item m="1" x="2163"/>
        <item m="1" x="2324"/>
        <item m="1" x="2472"/>
        <item m="1" x="2548"/>
        <item m="1" x="1547"/>
        <item m="1" x="1609"/>
        <item m="1" x="1809"/>
        <item m="1" x="1910"/>
        <item m="1" x="3521"/>
        <item m="1" x="4169"/>
        <item m="1" x="4885"/>
        <item m="1" x="5675"/>
        <item m="1" x="6609"/>
        <item m="1" x="7273"/>
        <item m="1" x="7991"/>
        <item m="1" x="682"/>
        <item m="1" x="1413"/>
        <item m="1" x="2855"/>
        <item m="1" x="3535"/>
        <item m="1" x="4186"/>
        <item m="1" x="4930"/>
        <item m="1" x="5705"/>
        <item m="1" x="6647"/>
        <item m="1" x="7289"/>
        <item m="1" x="7999"/>
        <item m="1" x="691"/>
        <item m="1" x="1420"/>
        <item m="1" x="2879"/>
        <item m="1" x="3557"/>
        <item m="1" x="4203"/>
        <item m="1" x="4979"/>
        <item m="1" x="5727"/>
        <item m="1" x="6678"/>
        <item m="1" x="7305"/>
        <item m="1" x="48"/>
        <item m="1" x="698"/>
        <item m="1" x="1431"/>
        <item m="1" x="2902"/>
        <item m="1" x="3572"/>
        <item m="1" x="4230"/>
        <item m="1" x="5028"/>
        <item m="1" x="5752"/>
        <item m="1" x="6715"/>
        <item m="1" x="7322"/>
        <item m="1" x="72"/>
        <item m="1" x="704"/>
        <item m="1" x="1448"/>
        <item m="1" x="2926"/>
        <item m="1" x="3589"/>
        <item m="1" x="4258"/>
        <item m="1" x="5061"/>
        <item m="1" x="5793"/>
        <item m="1" x="6727"/>
        <item m="1" x="7337"/>
        <item m="1" x="98"/>
        <item m="1" x="711"/>
        <item m="1" x="1470"/>
        <item m="1" x="2948"/>
        <item m="1" x="3611"/>
        <item m="1" x="4287"/>
        <item m="1" x="5103"/>
        <item m="1" x="5820"/>
        <item m="1" x="6739"/>
        <item m="1" x="7355"/>
        <item m="1" x="124"/>
        <item m="1" x="728"/>
        <item m="1" x="1490"/>
        <item m="1" x="2966"/>
        <item m="1" x="3643"/>
        <item m="1" x="6614"/>
        <item m="1" x="6651"/>
        <item m="1" x="6684"/>
        <item m="1" x="6719"/>
        <item m="1" x="6728"/>
        <item m="1" x="6741"/>
        <item m="1" x="6753"/>
        <item m="1" x="6771"/>
        <item m="1" x="6780"/>
        <item m="1" x="6578"/>
        <item m="1" x="6616"/>
        <item m="1" x="6653"/>
        <item m="1" x="6686"/>
        <item m="1" x="6720"/>
        <item m="1" x="6729"/>
        <item m="1" x="6742"/>
        <item m="1" x="6754"/>
        <item m="1" x="6772"/>
        <item m="1" x="6781"/>
        <item m="1" x="6579"/>
        <item m="1" x="6618"/>
        <item m="1" x="6654"/>
        <item m="1" x="6687"/>
        <item m="1" x="6721"/>
        <item m="1" x="6731"/>
        <item m="1" x="6744"/>
        <item m="1" x="6756"/>
        <item m="1" x="6773"/>
        <item m="1" x="6782"/>
        <item m="1" x="6580"/>
        <item m="1" x="6619"/>
        <item m="1" x="4314"/>
        <item m="1" x="5139"/>
        <item m="1" x="5833"/>
        <item m="1" x="6750"/>
        <item m="1" x="7366"/>
        <item m="1" x="153"/>
        <item m="1" x="763"/>
        <item m="1" x="1510"/>
        <item m="1" x="2985"/>
        <item m="1" x="3681"/>
        <item m="1" x="4339"/>
        <item m="1" x="5177"/>
        <item m="1" x="5843"/>
        <item m="1" x="6767"/>
        <item m="1" x="7376"/>
        <item m="1" x="178"/>
        <item m="1" x="791"/>
        <item m="1" x="1529"/>
        <item m="1" x="3003"/>
        <item m="1" x="3723"/>
        <item m="1" x="4372"/>
        <item m="1" x="5201"/>
        <item m="1" x="5868"/>
        <item m="1" x="6779"/>
        <item m="1" x="7399"/>
        <item m="1" x="204"/>
        <item m="1" x="821"/>
        <item m="1" x="6655"/>
        <item m="1" x="6688"/>
        <item m="1" x="6722"/>
        <item m="1" x="6732"/>
        <item m="1" x="6745"/>
        <item m="1" x="6757"/>
        <item m="1" x="6774"/>
        <item m="1" x="6783"/>
        <item m="1" x="6581"/>
        <item m="1" x="6620"/>
        <item m="1" x="6656"/>
        <item m="1" x="6690"/>
        <item m="1" x="6724"/>
        <item m="1" x="6733"/>
        <item m="1" x="6746"/>
        <item m="1" x="6758"/>
        <item m="1" x="6775"/>
        <item m="1" x="6784"/>
        <item m="1" x="6837"/>
        <item m="1" x="6845"/>
        <item m="1" x="6856"/>
        <item m="1" x="6868"/>
        <item m="1" x="6886"/>
        <item m="1" x="6898"/>
        <item m="1" x="6914"/>
        <item m="1" x="7642"/>
        <item m="1" x="7654"/>
        <item m="1" x="7660"/>
        <item m="1" x="7669"/>
        <item m="1" x="7680"/>
        <item m="1" x="7687"/>
        <item m="1" x="7694"/>
        <item m="1" x="7703"/>
        <item m="1" x="7709"/>
        <item m="1" x="6192"/>
        <item m="1" x="6207"/>
        <item m="1" x="6227"/>
        <item m="1" x="6248"/>
        <item m="1" x="6269"/>
        <item m="1" x="6291"/>
        <item m="1" x="6316"/>
        <item m="1" x="6332"/>
        <item m="1" x="6342"/>
        <item m="1" x="6355"/>
        <item m="1" x="4677"/>
        <item m="1" x="4683"/>
        <item m="1" x="4693"/>
        <item m="1" x="4700"/>
        <item m="1" x="4706"/>
        <item m="1" x="4715"/>
        <item m="1" x="4723"/>
        <item m="1" x="4733"/>
        <item m="1" x="4740"/>
        <item m="1" x="4749"/>
        <item m="1" x="3467"/>
        <item m="1" x="3471"/>
        <item m="1" x="3478"/>
        <item m="1" x="3487"/>
        <item m="1" x="3493"/>
        <item m="1" x="3500"/>
        <item m="1" x="3507"/>
        <item m="1" x="3513"/>
        <item m="1" x="3518"/>
        <item m="1" x="3520"/>
        <item m="1" x="1876"/>
        <item m="1" x="1890"/>
        <item m="1" x="1912"/>
        <item m="1" x="1930"/>
        <item m="1" x="1946"/>
        <item m="1" x="1965"/>
        <item m="1" x="1975"/>
        <item m="1" x="1993"/>
        <item m="1" x="1999"/>
        <item m="1" x="2012"/>
        <item m="1" x="641"/>
        <item m="1" x="645"/>
        <item m="1" x="647"/>
        <item m="1" x="654"/>
        <item m="1" x="657"/>
        <item m="1" x="662"/>
        <item m="1" x="665"/>
        <item m="1" x="669"/>
        <item m="1" x="672"/>
        <item m="1" x="676"/>
        <item m="1" x="7270"/>
        <item m="1" x="7283"/>
        <item m="1" x="7286"/>
        <item m="1" x="7300"/>
        <item m="1" x="7303"/>
        <item m="1" x="7316"/>
        <item m="1" x="7320"/>
        <item m="1" x="5730"/>
        <item m="1" x="5746"/>
        <item m="1" x="5755"/>
        <item m="1" x="5782"/>
        <item m="1" x="5077"/>
        <item m="1" x="5276"/>
        <item m="1" x="5459"/>
        <item m="1" x="5586"/>
        <item m="1" x="5806"/>
        <item m="1" x="5939"/>
        <item m="1" x="6214"/>
        <item m="1" x="6456"/>
        <item m="1" x="6730"/>
        <item m="1" x="4763"/>
        <item m="1" x="5089"/>
        <item m="1" x="5282"/>
        <item m="1" x="5466"/>
        <item m="1" x="5588"/>
        <item m="1" x="5812"/>
        <item m="1" x="5947"/>
        <item m="1" x="6223"/>
        <item m="1" x="6465"/>
        <item m="1" x="6735"/>
        <item m="1" x="4765"/>
        <item m="1" x="5099"/>
        <item m="1" x="5283"/>
        <item m="1" x="5470"/>
        <item m="1" x="5816"/>
        <item m="1" x="5953"/>
        <item m="1" x="6231"/>
        <item m="1" x="6474"/>
        <item m="1" x="6737"/>
        <item m="1" x="4767"/>
        <item m="1" x="5107"/>
        <item m="1" x="5286"/>
        <item m="1" x="5475"/>
        <item m="1" x="5822"/>
        <item m="1" x="5959"/>
        <item m="1" x="6240"/>
        <item m="1" x="6487"/>
        <item m="1" x="6740"/>
        <item m="1" x="4769"/>
        <item m="1" x="5114"/>
        <item m="1" x="5290"/>
        <item m="1" x="5477"/>
        <item m="1" x="5825"/>
        <item m="1" x="5982"/>
        <item m="1" x="6253"/>
        <item m="1" x="6490"/>
        <item m="1" x="6743"/>
        <item m="1" x="4781"/>
        <item m="1" x="5127"/>
        <item m="1" x="5294"/>
        <item m="1" x="5482"/>
        <item m="1" x="5829"/>
        <item m="1" x="5999"/>
        <item m="1" x="6263"/>
        <item m="1" x="6504"/>
        <item m="1" x="6747"/>
        <item m="1" x="4803"/>
        <item m="1" x="5137"/>
        <item m="1" x="5299"/>
        <item m="1" x="5487"/>
        <item m="1" x="5830"/>
        <item m="1" x="6005"/>
        <item m="1" x="6273"/>
        <item m="1" x="6522"/>
        <item m="1" x="6748"/>
        <item m="1" x="4805"/>
        <item m="1" x="5144"/>
        <item m="1" x="5306"/>
        <item m="1" x="5491"/>
        <item m="1" x="5606"/>
        <item m="1" x="5834"/>
        <item m="1" x="6010"/>
        <item m="1" x="6281"/>
        <item m="1" x="6535"/>
        <item m="1" x="6752"/>
        <item m="1" x="4809"/>
        <item m="1" x="5152"/>
        <item m="1" x="5315"/>
        <item m="1" x="5497"/>
        <item m="1" x="5614"/>
        <item m="1" x="5836"/>
        <item m="1" x="6035"/>
        <item m="1" x="6297"/>
        <item m="1" x="6538"/>
        <item m="1" x="6755"/>
        <item m="1" x="4822"/>
        <item m="1" x="5164"/>
        <item m="1" x="5320"/>
        <item m="1" x="5502"/>
        <item m="1" x="5626"/>
        <item m="1" x="5839"/>
        <item m="1" x="6053"/>
        <item m="1" x="6307"/>
        <item m="1" x="6552"/>
        <item m="1" x="6762"/>
        <item m="1" x="4120"/>
        <item m="1" x="4324"/>
        <item m="1" x="4488"/>
        <item m="1" x="4662"/>
        <item m="1" x="4806"/>
        <item m="1" x="5145"/>
        <item m="1" x="5308"/>
        <item m="1" x="5494"/>
        <item m="1" x="5607"/>
        <item m="1" x="5835"/>
        <item m="1" x="4128"/>
        <item m="1" x="4327"/>
        <item m="1" x="4494"/>
        <item m="1" x="4663"/>
        <item m="1" x="4811"/>
        <item m="1" x="5158"/>
        <item m="1" x="5318"/>
        <item m="1" x="5501"/>
        <item m="1" x="5624"/>
        <item m="1" x="5838"/>
        <item m="1" x="4133"/>
        <item m="1" x="4331"/>
        <item m="1" x="4505"/>
        <item m="1" x="4665"/>
        <item m="1" x="4835"/>
        <item m="1" x="5169"/>
        <item m="1" x="5321"/>
        <item m="1" x="5503"/>
        <item m="1" x="5627"/>
        <item m="1" x="5840"/>
        <item m="1" x="4142"/>
        <item m="1" x="4336"/>
        <item m="1" x="4511"/>
        <item m="1" x="4669"/>
        <item m="1" x="4845"/>
        <item m="1" x="5176"/>
        <item m="1" x="5328"/>
        <item m="1" x="5507"/>
        <item m="1" x="5633"/>
        <item m="1" x="5842"/>
        <item m="1" x="4147"/>
        <item m="1" x="4349"/>
        <item m="1" x="4514"/>
        <item m="1" x="4672"/>
        <item m="1" x="4847"/>
        <item m="1" x="5181"/>
        <item m="1" x="5333"/>
        <item m="1" x="5511"/>
        <item m="1" x="5637"/>
        <item m="1" x="5846"/>
        <item m="1" x="4154"/>
        <item m="1" x="4353"/>
        <item m="1" x="4522"/>
        <item m="1" x="4676"/>
        <item m="1" x="4850"/>
        <item m="1" x="5192"/>
        <item m="1" x="5341"/>
        <item m="1" x="5516"/>
        <item m="1" x="5658"/>
        <item m="1" x="5857"/>
        <item m="1" x="4158"/>
        <item m="1" x="4364"/>
        <item m="1" x="4535"/>
        <item m="1" x="4679"/>
        <item m="1" x="5195"/>
        <item m="1" x="5345"/>
        <item m="1" x="4385"/>
        <item m="1" x="4411"/>
        <item m="1" x="4423"/>
        <item m="1" x="4434"/>
        <item m="1" x="4450"/>
        <item m="1" x="4473"/>
        <item m="1" x="4492"/>
        <item m="1" x="4519"/>
        <item m="1" x="4549"/>
        <item m="1" x="4354"/>
        <item m="1" x="4386"/>
        <item m="1" x="4412"/>
        <item m="1" x="4424"/>
        <item m="1" x="4435"/>
        <item m="1" x="4451"/>
        <item m="1" x="4474"/>
        <item m="1" x="4495"/>
        <item m="1" x="4523"/>
        <item m="1" x="4552"/>
        <item m="1" x="4355"/>
        <item m="1" x="4387"/>
        <item m="1" x="4413"/>
        <item m="1" x="4425"/>
        <item m="1" x="4436"/>
        <item m="1" x="4452"/>
        <item m="1" x="4475"/>
        <item m="1" x="4497"/>
        <item m="1" x="4525"/>
        <item m="1" x="4553"/>
        <item m="1" x="4356"/>
        <item m="1" x="4388"/>
        <item m="1" x="4414"/>
        <item m="1" x="4426"/>
        <item m="1" x="4437"/>
        <item m="1" x="4453"/>
        <item m="1" x="4476"/>
        <item m="1" x="4498"/>
        <item m="1" x="4526"/>
        <item m="1" x="4554"/>
        <item m="1" x="4357"/>
        <item m="1" x="4389"/>
        <item m="1" x="4415"/>
        <item m="1" x="4427"/>
        <item m="1" x="4438"/>
        <item m="1" x="4455"/>
        <item m="1" x="4478"/>
        <item m="1" x="4499"/>
        <item m="1" x="4528"/>
        <item m="1" x="4555"/>
        <item m="1" x="4359"/>
        <item m="1" x="4391"/>
        <item m="1" x="4417"/>
        <item m="1" x="4428"/>
        <item m="1" x="4440"/>
        <item m="1" x="4456"/>
        <item m="1" x="4479"/>
        <item m="1" x="4500"/>
        <item m="1" x="4529"/>
        <item m="1" x="4556"/>
        <item m="1" x="4360"/>
        <item m="1" x="4392"/>
        <item m="1" x="4418"/>
        <item m="1" x="4429"/>
        <item m="1" x="4441"/>
        <item m="1" x="4457"/>
        <item m="1" x="4480"/>
        <item m="1" x="4501"/>
        <item m="1" x="4530"/>
        <item m="1" x="4362"/>
        <item m="1" x="4393"/>
        <item m="1" x="4419"/>
        <item m="1" x="4430"/>
        <item m="1" x="4442"/>
        <item m="1" x="4458"/>
        <item m="1" x="4481"/>
        <item m="1" x="4502"/>
        <item m="1" x="4531"/>
        <item m="1" x="4363"/>
        <item m="1" x="4394"/>
        <item m="1" x="4420"/>
        <item m="1" x="4431"/>
        <item m="1" x="4443"/>
        <item m="1" x="4461"/>
        <item m="1" x="4482"/>
        <item m="1" x="4503"/>
        <item m="1" x="4533"/>
        <item m="1" x="4365"/>
        <item m="1" x="4395"/>
        <item m="1" x="4421"/>
        <item m="1" x="4432"/>
        <item m="1" x="4445"/>
        <item m="1" x="4462"/>
        <item m="1" x="4483"/>
        <item m="1" x="4506"/>
        <item m="1" x="4537"/>
        <item m="1" x="354"/>
        <item m="1" x="378"/>
        <item m="1" x="430"/>
        <item m="1" x="464"/>
        <item m="1" x="501"/>
        <item m="1" x="529"/>
        <item m="1" x="559"/>
        <item m="1" x="584"/>
        <item m="1" x="611"/>
        <item m="1" x="355"/>
        <item m="1" x="379"/>
        <item m="1" x="432"/>
        <item m="1" x="466"/>
        <item m="1" x="503"/>
        <item m="1" x="531"/>
        <item m="1" x="561"/>
        <item m="1" x="586"/>
        <item m="1" x="613"/>
        <item m="1" x="356"/>
        <item m="1" x="380"/>
        <item m="1" x="434"/>
        <item m="1" x="468"/>
        <item m="1" x="505"/>
        <item m="1" x="533"/>
        <item m="1" x="563"/>
        <item m="1" x="588"/>
        <item m="1" x="616"/>
        <item m="1" x="357"/>
        <item m="1" x="381"/>
        <item m="1" x="437"/>
        <item m="1" x="471"/>
        <item m="1" x="507"/>
        <item m="1" x="535"/>
        <item m="1" x="565"/>
        <item m="1" x="590"/>
        <item m="1" x="618"/>
        <item m="1" x="358"/>
        <item m="1" x="382"/>
        <item m="1" x="439"/>
        <item m="1" x="473"/>
        <item m="1" x="509"/>
        <item m="1" x="537"/>
        <item m="1" x="567"/>
        <item m="1" x="592"/>
        <item m="1" x="620"/>
        <item m="1" x="359"/>
        <item m="1" x="383"/>
        <item m="1" x="441"/>
        <item m="1" x="475"/>
        <item m="1" x="511"/>
        <item m="1" x="539"/>
        <item m="1" x="569"/>
        <item m="1" x="594"/>
        <item m="1" x="622"/>
        <item m="1" x="360"/>
        <item m="1" x="384"/>
        <item m="1" x="443"/>
        <item m="1" x="477"/>
        <item m="1" x="513"/>
        <item m="1" x="541"/>
        <item m="1" x="571"/>
        <item m="1" x="596"/>
        <item m="1" x="624"/>
        <item m="1" x="363"/>
        <item m="1" x="387"/>
        <item m="1" x="447"/>
        <item m="1" x="481"/>
        <item m="1" x="517"/>
        <item m="1" x="544"/>
        <item m="1" x="573"/>
        <item m="1" x="598"/>
        <item m="1" x="626"/>
        <item m="1" x="365"/>
        <item m="1" x="389"/>
        <item m="1" x="449"/>
        <item m="1" x="484"/>
        <item m="1" x="521"/>
        <item m="1" x="549"/>
        <item m="1" x="577"/>
        <item m="1" x="602"/>
        <item m="1" x="630"/>
        <item m="1" x="367"/>
        <item m="1" x="391"/>
        <item m="1" x="451"/>
        <item m="1" x="486"/>
        <item m="1" x="522"/>
        <item m="1" x="550"/>
        <item m="1" x="2707"/>
        <item m="1" x="2722"/>
        <item m="1" x="2729"/>
        <item m="1" x="2743"/>
        <item m="1" x="2750"/>
        <item m="1" x="2766"/>
        <item m="1" x="2772"/>
        <item m="1" x="2793"/>
        <item m="1" x="2805"/>
        <item m="1" x="1229"/>
        <item m="1" x="1247"/>
        <item m="1" x="1264"/>
        <item m="1" x="1276"/>
        <item m="1" x="1289"/>
        <item m="1" x="1302"/>
        <item m="1" x="1317"/>
        <item m="1" x="1323"/>
        <item m="1" x="1337"/>
        <item m="1" x="1343"/>
        <item m="1" x="7857"/>
        <item m="1" x="7866"/>
        <item m="1" x="7886"/>
        <item m="1" x="7898"/>
        <item m="1" x="7915"/>
        <item m="1" x="7923"/>
        <item m="1" x="7938"/>
        <item m="1" x="7947"/>
        <item m="1" x="7964"/>
        <item m="1" x="7969"/>
        <item m="1" x="6519"/>
        <item m="1" x="6537"/>
        <item m="1" x="6566"/>
        <item m="1" x="6577"/>
        <item m="1" x="6603"/>
        <item m="1" x="6615"/>
        <item m="1" x="6640"/>
        <item m="1" x="6652"/>
        <item m="1" x="6675"/>
        <item m="1" x="6685"/>
        <item m="1" x="4952"/>
        <item m="1" x="4980"/>
        <item m="1" x="5001"/>
        <item m="1" x="5029"/>
        <item m="1" x="5046"/>
        <item m="1" x="5063"/>
        <item m="1" x="5087"/>
        <item m="1" x="5105"/>
        <item m="1" x="5125"/>
        <item m="1" x="5141"/>
        <item m="1" x="3624"/>
        <item m="1" x="3635"/>
        <item m="1" x="3657"/>
        <item m="1" x="3672"/>
        <item m="1" x="3698"/>
        <item m="1" x="3713"/>
        <item m="1" x="3738"/>
        <item m="1" x="3754"/>
        <item m="1" x="3773"/>
        <item m="1" x="3778"/>
        <item m="1" x="2212"/>
        <item m="1" x="2238"/>
        <item m="1" x="2251"/>
        <item m="1" x="2278"/>
        <item m="1" x="2291"/>
        <item m="1" x="2318"/>
        <item m="1" x="2332"/>
        <item m="1" x="2363"/>
        <item m="1" x="2375"/>
        <item m="1" x="2404"/>
        <item m="1" x="721"/>
        <item m="1" x="5546"/>
        <item m="1" x="5547"/>
        <item m="1" x="5551"/>
        <item m="1" x="5552"/>
        <item m="1" x="5555"/>
        <item m="1" x="5556"/>
        <item m="1" x="5558"/>
        <item m="1" x="5559"/>
        <item m="1" x="5561"/>
        <item m="1" x="5236"/>
        <item m="1" x="5237"/>
        <item m="1" x="5239"/>
        <item m="1" x="5242"/>
        <item m="1" x="5244"/>
        <item m="1" x="5246"/>
        <item m="1" x="5248"/>
        <item m="1" x="5251"/>
        <item m="1" x="5252"/>
        <item m="1" x="5254"/>
        <item m="1" x="4739"/>
        <item m="1" x="4741"/>
        <item m="1" x="4742"/>
        <item m="1" x="4745"/>
        <item m="1" x="4748"/>
        <item m="1" x="4751"/>
        <item m="1" x="4754"/>
        <item m="1" x="4756"/>
        <item m="1" x="4761"/>
        <item m="1" x="4764"/>
        <item m="1" x="4449"/>
        <item m="1" x="4454"/>
        <item m="1" x="4460"/>
        <item m="1" x="4463"/>
        <item m="1" x="4466"/>
        <item m="1" x="4468"/>
        <item m="1" x="4469"/>
        <item m="1" x="4470"/>
        <item m="1" x="4472"/>
        <item m="1" x="4477"/>
        <item m="1" x="4107"/>
        <item m="1" x="6582"/>
        <item m="1" x="6621"/>
        <item m="1" x="6657"/>
        <item m="1" x="6691"/>
        <item m="1" x="6725"/>
        <item m="1" x="6734"/>
        <item m="1" x="5721"/>
        <item m="1" x="5738"/>
        <item m="1" x="5749"/>
        <item m="1" x="5767"/>
        <item m="1" x="5786"/>
        <item m="1" x="5807"/>
        <item m="1" x="5817"/>
        <item m="1" x="5826"/>
        <item m="1" x="5831"/>
        <item m="1" x="4290"/>
        <item m="1" x="4302"/>
        <item m="1" x="4317"/>
        <item m="1" x="4328"/>
        <item m="1" x="4342"/>
        <item m="1" x="4358"/>
        <item m="1" x="4375"/>
        <item m="1" x="4390"/>
        <item m="1" x="4403"/>
        <item m="1" x="4416"/>
        <item m="1" x="3021"/>
        <item m="1" x="3031"/>
        <item m="1" x="3044"/>
        <item m="1" x="1918"/>
        <item m="1" x="1952"/>
        <item m="1" x="1981"/>
        <item m="1" x="2000"/>
        <item m="1" x="2021"/>
        <item m="1" x="2058"/>
        <item m="1" x="2100"/>
        <item m="1" x="2142"/>
        <item m="1" x="2189"/>
        <item m="1" x="1880"/>
        <item m="1" x="1919"/>
        <item m="1" x="1953"/>
        <item m="1" x="1982"/>
        <item m="1" x="2001"/>
        <item m="1" x="2022"/>
        <item m="1" x="2062"/>
        <item m="1" x="2104"/>
        <item m="1" x="2147"/>
        <item m="1" x="2193"/>
        <item m="1" x="1881"/>
        <item m="1" x="1920"/>
        <item m="1" x="1954"/>
        <item m="1" x="1983"/>
        <item m="1" x="2002"/>
        <item m="1" x="2023"/>
        <item m="1" x="2064"/>
        <item m="1" x="2106"/>
        <item m="1" x="2149"/>
        <item m="1" x="2195"/>
        <item m="1" x="1882"/>
        <item m="1" x="1921"/>
        <item m="1" x="1955"/>
        <item m="1" x="1984"/>
        <item m="1" x="2003"/>
        <item m="1" x="2024"/>
        <item m="1" x="2066"/>
        <item m="1" x="2108"/>
        <item m="1" x="2151"/>
        <item m="1" x="2197"/>
        <item m="1" x="1883"/>
        <item m="1" x="1923"/>
        <item m="1" x="1957"/>
        <item m="1" x="1986"/>
        <item m="1" x="2004"/>
        <item m="1" x="2025"/>
        <item m="1" x="2068"/>
        <item m="1" x="2110"/>
        <item m="1" x="2153"/>
        <item m="1" x="2199"/>
        <item m="1" x="1884"/>
        <item m="1" x="1924"/>
        <item m="1" x="1958"/>
        <item m="1" x="1987"/>
        <item m="1" x="2005"/>
        <item m="1" x="2026"/>
        <item m="1" x="2069"/>
        <item m="1" x="2111"/>
        <item m="1" x="2154"/>
        <item m="1" x="2200"/>
        <item m="1" x="1885"/>
        <item m="1" x="1925"/>
        <item m="1" x="1959"/>
        <item m="1" x="1988"/>
        <item m="1" x="2007"/>
        <item m="1" x="2027"/>
        <item m="1" x="2070"/>
        <item m="1" x="2113"/>
        <item m="1" x="2155"/>
        <item m="1" x="2201"/>
        <item m="1" x="1886"/>
        <item m="1" x="1926"/>
        <item m="1" x="1960"/>
        <item m="1" x="1989"/>
        <item m="1" x="2008"/>
        <item m="1" x="2028"/>
        <item m="1" x="2071"/>
        <item m="1" x="2114"/>
        <item m="1" x="2157"/>
        <item m="1" x="2202"/>
        <item m="1" x="1887"/>
        <item m="1" x="1928"/>
        <item m="1" x="1963"/>
        <item m="1" x="1991"/>
        <item m="1" x="2010"/>
        <item m="1" x="2030"/>
        <item m="1" x="2073"/>
        <item m="1" x="2115"/>
        <item m="1" x="2158"/>
        <item m="1" x="2203"/>
        <item m="1" x="1888"/>
        <item m="1" x="1929"/>
        <item m="1" x="1964"/>
        <item m="1" x="1992"/>
        <item m="1" x="2011"/>
        <item m="1" x="2031"/>
        <item m="1" x="2074"/>
        <item m="1" x="2116"/>
        <item m="1" x="2159"/>
        <item m="1" x="5851"/>
        <item m="1" x="5872"/>
        <item m="1" x="5890"/>
        <item m="1" x="5910"/>
        <item m="1" x="5941"/>
        <item m="1" x="5987"/>
        <item m="1" x="6040"/>
        <item m="1" x="6085"/>
        <item m="1" x="6118"/>
        <item m="1" x="5854"/>
        <item m="1" x="5873"/>
        <item m="1" x="5891"/>
        <item m="1" x="5913"/>
        <item m="1" x="5942"/>
        <item m="1" x="5991"/>
        <item m="1" x="6043"/>
        <item m="1" x="6088"/>
        <item m="1" x="6120"/>
        <item m="1" x="5855"/>
        <item m="1" x="5874"/>
        <item m="1" x="5892"/>
        <item m="1" x="5914"/>
        <item m="1" x="5943"/>
        <item m="1" x="5993"/>
        <item m="1" x="6045"/>
        <item m="1" x="6090"/>
        <item m="1" x="6122"/>
        <item m="1" x="5858"/>
        <item m="1" x="5875"/>
        <item m="1" x="5893"/>
        <item m="1" x="5918"/>
        <item m="1" x="5946"/>
        <item m="1" x="5997"/>
        <item m="1" x="6050"/>
        <item m="1" x="6096"/>
        <item m="1" x="6124"/>
        <item m="1" x="5859"/>
        <item m="1" x="5876"/>
        <item m="1" x="679"/>
        <item m="1" x="34"/>
        <item m="1" x="692"/>
        <item m="1" x="6670"/>
        <item m="1" x="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673">
        <item m="1" x="189"/>
        <item m="1" x="522"/>
        <item m="1" x="101"/>
        <item m="1" x="532"/>
        <item m="1" x="517"/>
        <item m="1" x="350"/>
        <item m="1" x="419"/>
        <item m="1" x="58"/>
        <item m="1" x="377"/>
        <item m="1" x="104"/>
        <item m="1" x="585"/>
        <item m="1" x="343"/>
        <item m="1" x="455"/>
        <item m="1" x="520"/>
        <item m="1" x="411"/>
        <item m="1" x="134"/>
        <item m="1" x="379"/>
        <item m="1" x="220"/>
        <item m="1" x="467"/>
        <item m="1" x="42"/>
        <item m="1" x="417"/>
        <item m="1" x="160"/>
        <item m="1" x="124"/>
        <item m="1" x="527"/>
        <item m="1" x="198"/>
        <item m="1" x="353"/>
        <item m="1" x="403"/>
        <item m="1" x="67"/>
        <item m="1" x="432"/>
        <item m="1" x="485"/>
        <item m="1" x="500"/>
        <item m="1" x="521"/>
        <item m="1" x="613"/>
        <item m="1" x="407"/>
        <item m="1" x="518"/>
        <item m="1" x="562"/>
        <item m="1" x="108"/>
        <item m="1" x="106"/>
        <item m="1" x="493"/>
        <item m="1" x="512"/>
        <item m="1" x="501"/>
        <item m="1" x="472"/>
        <item m="1" x="143"/>
        <item m="1" x="463"/>
        <item m="1" x="575"/>
        <item m="1" x="373"/>
        <item m="1" x="498"/>
        <item m="1" x="612"/>
        <item m="1" x="560"/>
        <item m="1" x="617"/>
        <item m="1" x="239"/>
        <item m="1" x="62"/>
        <item m="1" x="523"/>
        <item m="1" x="446"/>
        <item m="1" x="542"/>
        <item m="1" x="443"/>
        <item m="1" x="645"/>
        <item m="1" x="191"/>
        <item m="1" x="367"/>
        <item m="1" x="173"/>
        <item m="1" x="666"/>
        <item m="1" x="245"/>
        <item m="1" x="148"/>
        <item m="1" x="412"/>
        <item m="1" x="537"/>
        <item m="1" x="144"/>
        <item m="1" x="626"/>
        <item m="1" x="57"/>
        <item m="1" x="534"/>
        <item m="1" x="64"/>
        <item m="1" x="378"/>
        <item m="1" x="333"/>
        <item m="1" x="230"/>
        <item m="1" x="561"/>
        <item m="1" x="116"/>
        <item m="1" x="187"/>
        <item m="1" x="620"/>
        <item m="1" x="163"/>
        <item m="1" x="233"/>
        <item m="1" x="238"/>
        <item m="1" x="475"/>
        <item m="1" x="607"/>
        <item m="1" x="573"/>
        <item m="1" x="669"/>
        <item m="1" x="646"/>
        <item m="1" x="54"/>
        <item m="1" x="73"/>
        <item m="1" x="321"/>
        <item m="1" x="651"/>
        <item m="1" x="193"/>
        <item m="1" x="337"/>
        <item m="1" x="667"/>
        <item m="1" x="60"/>
        <item m="1" x="184"/>
        <item m="1" x="656"/>
        <item m="1" x="252"/>
        <item m="1" x="509"/>
        <item m="1" x="622"/>
        <item m="1" x="593"/>
        <item m="1" x="192"/>
        <item m="1" x="130"/>
        <item m="1" x="372"/>
        <item m="1" x="61"/>
        <item m="1" x="599"/>
        <item m="1" x="486"/>
        <item m="1" x="293"/>
        <item m="1" x="659"/>
        <item m="1" x="178"/>
        <item m="1" x="401"/>
        <item m="1" x="558"/>
        <item m="1" x="438"/>
        <item m="1" x="427"/>
        <item m="1" x="535"/>
        <item m="1" x="513"/>
        <item m="1" x="237"/>
        <item m="1" x="261"/>
        <item m="1" x="657"/>
        <item m="1" x="544"/>
        <item m="1" x="111"/>
        <item m="1" x="563"/>
        <item m="1" x="49"/>
        <item m="1" x="180"/>
        <item m="1" x="76"/>
        <item m="1" x="655"/>
        <item m="1" x="567"/>
        <item m="1" x="78"/>
        <item m="1" x="565"/>
        <item m="1" x="375"/>
        <item m="1" x="425"/>
        <item m="1" x="366"/>
        <item m="1" x="546"/>
        <item m="1" x="91"/>
        <item m="1" x="328"/>
        <item m="1" x="128"/>
        <item m="1" x="614"/>
        <item m="1" x="434"/>
        <item m="1" x="668"/>
        <item m="1" x="141"/>
        <item m="1" x="195"/>
        <item m="1" x="490"/>
        <item m="1" x="538"/>
        <item m="1" x="305"/>
        <item m="1" x="533"/>
        <item m="1" x="435"/>
        <item m="1" x="242"/>
        <item m="1" x="99"/>
        <item m="1" x="458"/>
        <item m="1" x="437"/>
        <item m="1" x="450"/>
        <item m="1" x="181"/>
        <item m="1" x="278"/>
        <item m="1" x="247"/>
        <item m="1" x="43"/>
        <item m="1" x="418"/>
        <item m="1" x="38"/>
        <item m="1" x="65"/>
        <item m="1" x="554"/>
        <item m="1" x="454"/>
        <item m="1" x="363"/>
        <item m="1" x="183"/>
        <item m="1" x="44"/>
        <item m="1" x="307"/>
        <item m="1" x="339"/>
        <item m="1" x="59"/>
        <item m="1" x="186"/>
        <item m="1" x="265"/>
        <item m="1" x="598"/>
        <item m="1" x="474"/>
        <item m="1" x="133"/>
        <item m="1" x="625"/>
        <item m="1" x="663"/>
        <item m="1" x="356"/>
        <item m="1" x="588"/>
        <item m="1" x="549"/>
        <item m="1" x="365"/>
        <item m="1" x="541"/>
        <item m="1" x="301"/>
        <item m="1" x="285"/>
        <item m="1" x="74"/>
        <item m="1" x="492"/>
        <item m="1" x="408"/>
        <item m="1" x="291"/>
        <item m="1" x="205"/>
        <item m="1" x="487"/>
        <item m="1" x="271"/>
        <item m="1" x="484"/>
        <item m="1" x="324"/>
        <item m="1" x="465"/>
        <item m="1" x="494"/>
        <item m="1" x="165"/>
        <item m="1" x="433"/>
        <item m="1" x="227"/>
        <item m="1" x="354"/>
        <item m="1" x="157"/>
        <item m="1" x="623"/>
        <item m="1" x="75"/>
        <item m="1" x="273"/>
        <item m="1" x="226"/>
        <item m="1" x="640"/>
        <item m="1" x="82"/>
        <item m="1" x="369"/>
        <item m="1" x="510"/>
        <item m="1" x="319"/>
        <item m="1" x="477"/>
        <item m="1" x="644"/>
        <item m="1" x="53"/>
        <item m="1" x="528"/>
        <item m="1" x="507"/>
        <item m="1" x="556"/>
        <item m="1" x="536"/>
        <item m="1" x="196"/>
        <item m="1" x="113"/>
        <item m="1" x="94"/>
        <item m="1" x="40"/>
        <item m="1" x="107"/>
        <item m="1" x="100"/>
        <item m="1" x="497"/>
        <item m="1" x="611"/>
        <item m="1" x="240"/>
        <item m="1" x="548"/>
        <item m="1" x="142"/>
        <item m="1" x="671"/>
        <item m="1" x="169"/>
        <item m="1" x="270"/>
        <item m="1" x="102"/>
        <item m="1" x="385"/>
        <item m="1" x="478"/>
        <item m="1" x="308"/>
        <item m="1" x="471"/>
        <item m="1" x="559"/>
        <item m="1" x="636"/>
        <item m="1" x="589"/>
        <item m="1" x="572"/>
        <item m="1" x="103"/>
        <item m="1" x="125"/>
        <item m="1" x="348"/>
        <item m="1" x="629"/>
        <item m="1" x="420"/>
        <item m="1" x="470"/>
        <item m="1" x="284"/>
        <item m="1" x="380"/>
        <item m="1" x="329"/>
        <item m="1" x="370"/>
        <item m="1" x="135"/>
        <item m="1" x="204"/>
        <item m="1" x="442"/>
        <item m="1" x="212"/>
        <item m="1" x="368"/>
        <item m="1" x="392"/>
        <item m="1" x="564"/>
        <item m="1" x="552"/>
        <item m="1" x="578"/>
        <item m="1" x="122"/>
        <item m="1" x="310"/>
        <item m="1" x="371"/>
        <item m="1" x="495"/>
        <item m="1" x="473"/>
        <item m="1" x="286"/>
        <item m="1" x="203"/>
        <item m="1" x="505"/>
        <item m="1" x="171"/>
        <item m="1" x="515"/>
        <item m="1" x="551"/>
        <item m="1" x="480"/>
        <item m="1" x="95"/>
        <item m="1" x="266"/>
        <item m="1" x="332"/>
        <item m="1" x="283"/>
        <item m="1" x="641"/>
        <item m="1" x="600"/>
        <item m="1" x="543"/>
        <item m="1" x="139"/>
        <item m="1" x="331"/>
        <item m="1" x="214"/>
        <item m="1" x="330"/>
        <item m="1" x="55"/>
        <item m="1" x="313"/>
        <item m="1" x="244"/>
        <item m="1" x="489"/>
        <item m="1" x="68"/>
        <item m="1" x="115"/>
        <item m="1" x="243"/>
        <item m="1" x="441"/>
        <item m="1" x="603"/>
        <item m="1" x="229"/>
        <item m="1" x="117"/>
        <item m="1" x="361"/>
        <item m="1" x="140"/>
        <item m="1" x="648"/>
        <item m="1" x="87"/>
        <item m="1" x="545"/>
        <item m="1" x="649"/>
        <item m="1" x="315"/>
        <item m="1" x="476"/>
        <item m="1" x="327"/>
        <item m="1" x="391"/>
        <item m="1" x="423"/>
        <item m="1" x="314"/>
        <item m="1" x="352"/>
        <item m="1" x="456"/>
        <item m="1" x="590"/>
        <item m="1" x="90"/>
        <item m="1" x="153"/>
        <item m="1" x="571"/>
        <item m="1" x="255"/>
        <item m="1" x="63"/>
        <item m="1" x="41"/>
        <item m="1" x="376"/>
        <item m="1" x="506"/>
        <item m="1" x="402"/>
        <item m="1" x="267"/>
        <item m="1" x="654"/>
        <item m="1" x="248"/>
        <item m="1" x="303"/>
        <item m="1" x="340"/>
        <item m="1" x="84"/>
        <item m="1" x="624"/>
        <item m="1" x="72"/>
        <item m="1" x="206"/>
        <item m="1" x="105"/>
        <item m="1" x="430"/>
        <item m="1" x="89"/>
        <item m="1" x="602"/>
        <item m="1" x="326"/>
        <item m="1" x="235"/>
        <item m="1" x="298"/>
        <item m="1" x="618"/>
        <item m="1" x="502"/>
        <item m="1" x="459"/>
        <item m="1" x="201"/>
        <item m="1" x="50"/>
        <item m="1" x="156"/>
        <item m="1" x="404"/>
        <item m="1" x="36"/>
        <item m="1" x="347"/>
        <item m="1" x="79"/>
        <item m="1" x="222"/>
        <item m="1" x="39"/>
        <item m="1" x="529"/>
        <item m="1" x="257"/>
        <item m="1" x="416"/>
        <item m="1" x="168"/>
        <item m="1" x="246"/>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498"/>
        <item m="1" x="617"/>
        <item m="1" x="618"/>
        <item m="1" x="118"/>
        <item m="1" x="596"/>
        <item m="1" x="508"/>
        <item m="1" x="509"/>
        <item m="1" x="422"/>
        <item m="1" x="559"/>
        <item m="1" x="314"/>
        <item m="1" x="628"/>
        <item m="1" x="231"/>
        <item m="1" x="630"/>
        <item m="1" x="307"/>
        <item m="1" x="411"/>
        <item m="1" x="526"/>
        <item m="1" x="613"/>
        <item m="1" x="376"/>
        <item m="1" x="74"/>
        <item m="1" x="492"/>
        <item m="1" x="142"/>
        <item m="1" x="143"/>
        <item m="1" x="530"/>
        <item m="1" x="409"/>
        <item m="1" x="313"/>
        <item m="1" x="697"/>
        <item m="1" x="494"/>
        <item m="1" x="454"/>
        <item m="1" x="131"/>
        <item m="1" x="73"/>
        <item m="1" x="662"/>
        <item m="1" x="473"/>
        <item m="1" x="472"/>
        <item m="1" x="379"/>
        <item m="1" x="609"/>
        <item m="1" x="403"/>
        <item m="1" x="233"/>
        <item m="1" x="179"/>
        <item m="1" x="752"/>
        <item m="1" x="405"/>
        <item m="1" x="578"/>
        <item m="1" x="545"/>
        <item m="1" x="619"/>
        <item m="1" x="298"/>
        <item m="1" x="542"/>
        <item m="1" x="154"/>
        <item m="1" x="252"/>
        <item m="1" x="287"/>
        <item m="1" x="388"/>
        <item m="1" x="482"/>
        <item m="1" x="378"/>
        <item m="1" x="332"/>
        <item m="1" x="726"/>
        <item m="1" x="674"/>
        <item m="1" x="112"/>
        <item m="1" x="595"/>
        <item m="1" x="270"/>
        <item m="1" x="371"/>
        <item m="1" x="235"/>
        <item m="1" x="669"/>
        <item m="1" x="322"/>
        <item m="1" x="135"/>
        <item m="1" x="541"/>
        <item m="1" x="414"/>
        <item m="1" x="573"/>
        <item m="1" x="209"/>
        <item m="1" x="684"/>
        <item m="1" x="50"/>
        <item m="1" x="566"/>
        <item m="1" x="794"/>
        <item m="1" x="204"/>
        <item m="1" x="527"/>
        <item m="1" x="751"/>
        <item m="1" x="695"/>
        <item m="1" x="353"/>
        <item m="1" x="136"/>
        <item m="1" x="213"/>
        <item m="1" x="772"/>
        <item m="1" x="279"/>
        <item m="1" x="175"/>
        <item m="1" x="141"/>
        <item m="1" x="415"/>
        <item m="1" x="203"/>
        <item m="1" x="764"/>
        <item m="1" x="354"/>
        <item m="1" x="300"/>
        <item m="1" x="562"/>
        <item m="1" x="128"/>
        <item m="1" x="681"/>
        <item m="1" x="217"/>
        <item m="1" x="408"/>
        <item m="1" x="165"/>
        <item m="1" x="560"/>
        <item m="1" x="216"/>
        <item m="1" x="103"/>
        <item m="1" x="265"/>
        <item m="1" x="342"/>
        <item m="1" x="501"/>
        <item m="1" x="621"/>
        <item m="1" x="708"/>
        <item m="1" x="648"/>
        <item m="1" x="620"/>
        <item m="1" x="717"/>
        <item m="1" x="689"/>
        <item m="1" x="780"/>
        <item m="1" x="779"/>
        <item m="1" x="500"/>
        <item m="1" x="594"/>
        <item m="1" x="268"/>
        <item m="1" x="487"/>
        <item m="1" x="561"/>
        <item m="1" x="325"/>
        <item m="1" x="123"/>
        <item m="1" x="280"/>
        <item m="1" x="499"/>
        <item m="1" x="59"/>
        <item m="1" x="105"/>
        <item m="1" x="64"/>
        <item m="1" x="170"/>
        <item m="1" x="199"/>
        <item m="1" x="41"/>
        <item m="1" x="602"/>
        <item m="1" x="791"/>
        <item m="1" x="393"/>
        <item m="1" x="46"/>
        <item m="1" x="297"/>
        <item m="1" x="305"/>
        <item m="1" x="455"/>
        <item m="1" x="690"/>
        <item m="1" x="336"/>
        <item m="1" x="383"/>
        <item m="1" x="627"/>
        <item m="1" x="283"/>
        <item m="1" x="399"/>
        <item m="1" x="712"/>
        <item m="1" x="348"/>
        <item m="1" x="522"/>
        <item m="1" x="576"/>
        <item m="1" x="152"/>
        <item m="1" x="743"/>
        <item m="1" x="584"/>
        <item m="1" x="339"/>
        <item m="1" x="137"/>
        <item m="1" x="677"/>
        <item m="1" x="151"/>
        <item m="1" x="338"/>
        <item m="1" x="517"/>
        <item m="1" x="60"/>
        <item m="1" x="819"/>
        <item m="1" x="667"/>
        <item m="1" x="793"/>
        <item m="1" x="139"/>
        <item m="1" x="706"/>
        <item m="1" x="374"/>
        <item m="1" x="368"/>
        <item m="1" x="251"/>
        <item m="1" x="721"/>
        <item m="1" x="400"/>
        <item m="1" x="407"/>
        <item m="1" x="504"/>
        <item m="1" x="670"/>
        <item m="1" x="713"/>
        <item m="1" x="236"/>
        <item m="1" x="683"/>
        <item m="1" x="544"/>
        <item m="1" x="469"/>
        <item m="1" x="47"/>
        <item m="1" x="633"/>
        <item m="1" x="276"/>
        <item m="1" x="580"/>
        <item m="1" x="652"/>
        <item m="1" x="398"/>
        <item m="1" x="337"/>
        <item m="1" x="172"/>
        <item m="1" x="810"/>
        <item m="1" x="146"/>
        <item m="1" x="286"/>
        <item m="1" x="416"/>
        <item m="1" x="815"/>
        <item m="1" x="192"/>
        <item m="1" x="277"/>
        <item m="1" x="524"/>
        <item m="1" x="523"/>
        <item m="1" x="358"/>
        <item m="1" x="762"/>
        <item m="1" x="470"/>
        <item m="1" x="90"/>
        <item m="1" x="528"/>
        <item m="1" x="223"/>
        <item m="1" x="746"/>
        <item m="1" x="538"/>
        <item m="1" x="177"/>
        <item m="1" x="750"/>
        <item m="1" x="480"/>
        <item m="1" x="616"/>
        <item m="1" x="798"/>
        <item m="1" x="245"/>
        <item m="1" x="710"/>
        <item m="1" x="145"/>
        <item m="1" x="582"/>
        <item m="1" x="359"/>
        <item m="1" x="506"/>
        <item m="1" x="476"/>
        <item m="1" x="808"/>
        <item m="1" x="304"/>
        <item m="1" x="369"/>
        <item m="1" x="185"/>
        <item m="1" x="264"/>
        <item m="1" x="299"/>
        <item m="1" x="334"/>
        <item m="1" x="611"/>
        <item m="1" x="520"/>
        <item m="1" x="421"/>
        <item m="1" x="129"/>
        <item m="1" x="130"/>
        <item m="1" x="402"/>
        <item m="1" x="555"/>
        <item m="1" x="601"/>
        <item m="1" x="682"/>
        <item m="1" x="603"/>
        <item m="1" x="323"/>
        <item m="1" x="756"/>
        <item m="1" x="719"/>
        <item m="1" x="71"/>
        <item m="1" x="466"/>
        <item m="1" x="437"/>
        <item m="1" x="513"/>
        <item m="1" x="248"/>
        <item m="1" x="699"/>
        <item m="1" x="37"/>
        <item m="1" x="536"/>
        <item m="1" x="740"/>
        <item m="1" x="644"/>
        <item m="1" x="590"/>
        <item m="1" x="766"/>
        <item m="1" x="767"/>
        <item m="1" x="117"/>
        <item m="1" x="778"/>
        <item m="1" x="518"/>
        <item m="1" x="802"/>
        <item m="1" x="551"/>
        <item m="1" x="70"/>
        <item m="1" x="715"/>
        <item m="1" x="387"/>
        <item m="1" x="232"/>
        <item m="1" x="430"/>
        <item m="1" x="606"/>
        <item m="1" x="228"/>
        <item m="1" x="548"/>
        <item m="1" x="278"/>
        <item m="1" x="85"/>
        <item m="1" x="301"/>
        <item m="1" x="727"/>
        <item m="1" x="795"/>
        <item m="1" x="588"/>
        <item m="1" x="546"/>
        <item m="1" x="162"/>
        <item m="1" x="571"/>
        <item m="1" x="591"/>
        <item m="1" x="554"/>
        <item m="1" x="360"/>
        <item m="1" x="66"/>
        <item m="1" x="671"/>
        <item m="1" x="673"/>
        <item m="1" x="413"/>
        <item m="1" x="38"/>
        <item m="1" x="39"/>
        <item m="1" x="115"/>
        <item m="1" x="433"/>
        <item m="1" x="352"/>
        <item m="1" x="237"/>
        <item m="1" x="505"/>
        <item m="1" x="731"/>
        <item m="1" x="259"/>
        <item m="1" x="171"/>
        <item m="1" x="219"/>
        <item m="1" x="461"/>
        <item m="1" x="462"/>
        <item m="1" x="826"/>
        <item m="1" x="827"/>
        <item m="1" x="126"/>
        <item m="1" x="404"/>
        <item m="1" x="749"/>
        <item m="1" x="788"/>
        <item m="1" x="429"/>
        <item m="1" x="79"/>
        <item m="1" x="361"/>
        <item m="1" x="275"/>
        <item m="1" x="604"/>
        <item m="1" x="574"/>
        <item m="1" x="600"/>
        <item m="1" x="394"/>
        <item m="1" x="254"/>
        <item m="1" x="163"/>
        <item m="1" x="83"/>
        <item m="1" x="76"/>
        <item m="1" x="812"/>
        <item m="1" x="201"/>
        <item m="1" x="206"/>
        <item m="1" x="401"/>
        <item m="1" x="273"/>
        <item m="1" x="598"/>
        <item m="1" x="637"/>
        <item m="1" x="113"/>
        <item m="1" x="114"/>
        <item m="1" x="68"/>
        <item m="1" x="787"/>
        <item m="1" x="69"/>
        <item m="1" x="806"/>
        <item m="1" x="804"/>
        <item m="1" x="447"/>
        <item m="1" x="48"/>
        <item m="1" x="502"/>
        <item m="1" x="333"/>
        <item m="1" x="660"/>
        <item m="1" x="583"/>
        <item m="1" x="220"/>
        <item m="1" x="331"/>
        <item m="1" x="161"/>
        <item m="1" x="57"/>
        <item m="1" x="589"/>
        <item m="1" x="107"/>
        <item m="1" x="809"/>
        <item m="1" x="104"/>
        <item m="1" x="631"/>
        <item m="1" x="666"/>
        <item m="1" x="539"/>
        <item m="1" x="668"/>
        <item m="1" x="563"/>
        <item m="1" x="825"/>
        <item m="1" x="324"/>
        <item m="1" x="87"/>
        <item m="1" x="650"/>
        <item m="1" x="294"/>
        <item m="1" x="686"/>
        <item m="1" x="579"/>
        <item m="1" x="759"/>
        <item m="1" x="67"/>
        <item m="1" x="672"/>
        <item m="1" x="651"/>
        <item m="1" x="88"/>
        <item m="1" x="75"/>
        <item m="1" x="676"/>
        <item m="1" x="688"/>
        <item m="1" x="818"/>
        <item m="1" x="661"/>
        <item m="1" x="255"/>
        <item m="1" x="282"/>
        <item m="1" x="471"/>
        <item m="1" x="540"/>
        <item m="1" x="785"/>
        <item m="1" x="605"/>
        <item m="1" x="486"/>
        <item m="1" x="36"/>
        <item m="1" x="458"/>
        <item m="1" x="72"/>
        <item m="1" x="436"/>
        <item m="1" x="823"/>
        <item m="1" x="738"/>
        <item m="1" x="567"/>
        <item m="1" x="316"/>
        <item m="1" x="638"/>
        <item m="1" x="229"/>
        <item m="1" x="761"/>
        <item m="1" x="189"/>
        <item m="1" x="685"/>
        <item m="1" x="448"/>
        <item m="1" x="796"/>
        <item m="1" x="363"/>
        <item m="1" x="263"/>
        <item m="1" x="552"/>
        <item m="1" x="318"/>
        <item m="1" x="640"/>
        <item m="1" x="647"/>
        <item m="1" x="457"/>
        <item m="1" x="485"/>
        <item m="1" x="801"/>
        <item m="1" x="317"/>
        <item m="1" x="639"/>
        <item m="1" x="707"/>
        <item m="1" x="456"/>
        <item m="1" x="484"/>
        <item m="1" x="249"/>
        <item m="1" x="790"/>
        <item m="1" x="643"/>
        <item m="1" x="519"/>
        <item m="1" x="65"/>
        <item m="1" x="335"/>
        <item m="1" x="632"/>
        <item m="1" x="362"/>
        <item m="1" x="423"/>
        <item m="1" x="771"/>
        <item m="1" x="709"/>
        <item m="1" x="285"/>
        <item m="1" x="748"/>
        <item m="1" x="786"/>
        <item m="1" x="625"/>
        <item m="1" x="125"/>
        <item m="1" x="250"/>
        <item m="1" x="327"/>
        <item m="1" x="329"/>
        <item m="1" x="641"/>
        <item m="1" x="53"/>
        <item m="1" x="435"/>
        <item m="1" x="183"/>
        <item m="1" x="186"/>
        <item m="1" x="92"/>
        <item m="1" x="460"/>
        <item m="1" x="222"/>
        <item m="1" x="730"/>
        <item m="1" x="182"/>
        <item m="1" x="532"/>
        <item m="1" x="181"/>
        <item m="1" x="665"/>
        <item m="1" x="377"/>
        <item m="1" x="174"/>
        <item m="1" x="234"/>
        <item m="1" x="101"/>
        <item m="1" x="737"/>
        <item m="1" x="319"/>
        <item m="1" x="166"/>
        <item m="1" x="700"/>
        <item m="1" x="622"/>
        <item m="1" x="389"/>
        <item m="1" x="380"/>
        <item m="1" x="654"/>
        <item m="1" x="753"/>
        <item m="1" x="167"/>
        <item m="1" x="701"/>
        <item m="1" x="623"/>
        <item m="1" x="390"/>
        <item m="1" x="381"/>
        <item m="1" x="655"/>
        <item m="1" x="754"/>
        <item m="1" x="168"/>
        <item m="1" x="702"/>
        <item m="1" x="624"/>
        <item m="1" x="391"/>
        <item m="1" x="382"/>
        <item m="1" x="656"/>
        <item m="1" x="755"/>
        <item m="1" x="547"/>
        <item m="1" x="272"/>
        <item m="1" x="714"/>
        <item m="1" x="153"/>
        <item m="1" x="347"/>
        <item m="1" x="187"/>
        <item m="1" x="417"/>
        <item m="1" x="649"/>
        <item m="1" x="557"/>
        <item m="1" x="575"/>
        <item m="1" x="723"/>
        <item m="1" x="367"/>
        <item m="1" x="149"/>
        <item m="1" x="246"/>
        <item m="1" x="478"/>
        <item m="1" x="716"/>
        <item m="1" x="459"/>
        <item m="1" x="109"/>
        <item m="1" x="720"/>
        <item m="1" x="497"/>
        <item m="1" x="200"/>
        <item m="1" x="207"/>
        <item m="1" x="221"/>
        <item m="1" x="629"/>
        <item m="1" x="463"/>
        <item m="1" x="386"/>
        <item m="1" x="581"/>
        <item m="1" x="212"/>
        <item m="1" x="116"/>
        <item m="1" x="577"/>
        <item m="1" x="424"/>
        <item m="1" x="773"/>
        <item m="1" x="271"/>
        <item m="1" x="330"/>
        <item m="1" x="534"/>
        <item m="1" x="535"/>
        <item m="1" x="642"/>
        <item m="1" x="147"/>
        <item m="1" x="51"/>
        <item m="1" x="439"/>
        <item m="1" x="94"/>
        <item m="1" x="724"/>
        <item m="1" x="385"/>
        <item m="1" x="659"/>
        <item m="1" x="675"/>
        <item m="1" x="585"/>
        <item m="1" x="495"/>
        <item m="1" x="291"/>
        <item m="1" x="420"/>
        <item m="1" x="100"/>
        <item m="1" x="832"/>
        <item m="1" x="608"/>
        <item m="1" x="525"/>
        <item m="1" x="312"/>
        <item m="1" x="55"/>
        <item m="1" x="119"/>
        <item m="1" x="191"/>
        <item m="1" x="365"/>
        <item m="1" x="284"/>
        <item m="1" x="550"/>
        <item m="1" x="190"/>
        <item m="1" x="488"/>
        <item m="1" x="343"/>
        <item m="1" x="816"/>
        <item m="1" x="733"/>
        <item m="1" x="257"/>
        <item m="1" x="556"/>
        <item m="1" x="121"/>
        <item m="1" x="757"/>
        <item m="1" x="493"/>
        <item m="1" x="769"/>
        <item m="1" x="483"/>
        <item m="1" x="346"/>
        <item m="1" x="202"/>
        <item m="1" x="705"/>
        <item m="1" x="452"/>
        <item m="1" x="776"/>
        <item m="1" x="266"/>
        <item m="1" x="441"/>
        <item m="1" x="664"/>
        <item m="1" x="156"/>
        <item m="1" x="829"/>
        <item m="1" x="215"/>
        <item m="1" x="615"/>
        <item m="1" x="58"/>
        <item m="1" x="290"/>
        <item m="1" x="345"/>
        <item m="1" x="445"/>
        <item m="1" x="157"/>
        <item m="1" x="419"/>
        <item m="1" x="468"/>
        <item m="1" x="742"/>
        <item m="1" x="225"/>
        <item m="1" x="341"/>
        <item m="1" x="663"/>
        <item m="1" x="496"/>
        <item m="1" x="267"/>
        <item m="1" x="442"/>
        <item m="1" x="256"/>
        <item m="1" x="763"/>
        <item m="1" x="586"/>
        <item m="1" x="736"/>
        <item m="1" x="549"/>
        <item m="1" x="453"/>
        <item m="1" x="569"/>
        <item m="1" x="311"/>
        <item m="1" x="158"/>
        <item m="1" x="830"/>
        <item m="1" x="120"/>
        <item m="1" x="446"/>
        <item m="1" x="418"/>
        <item m="1" x="587"/>
        <item m="1" x="226"/>
        <item m="1" x="243"/>
        <item m="1" x="306"/>
        <item m="1" x="102"/>
        <item m="1" x="150"/>
        <item m="1" x="52"/>
        <item m="1" x="434"/>
        <item m="1" x="292"/>
        <item m="1" x="412"/>
        <item m="1" x="320"/>
        <item m="1" x="384"/>
        <item m="1" x="95"/>
        <item m="1" x="765"/>
        <item m="1" x="758"/>
        <item m="1" x="427"/>
        <item m="1" x="197"/>
        <item m="1" x="558"/>
        <item m="1" x="54"/>
        <item m="1" x="432"/>
        <item m="1" x="81"/>
        <item m="1" x="93"/>
        <item m="1" x="450"/>
        <item m="1" x="477"/>
        <item m="1" x="42"/>
        <item m="1" x="178"/>
        <item m="1" x="626"/>
        <item m="1" x="821"/>
        <item m="1" x="375"/>
        <item m="1" x="350"/>
        <item m="1" x="634"/>
        <item m="1" x="428"/>
        <item m="1" x="239"/>
        <item m="1" x="440"/>
        <item m="1" x="134"/>
        <item m="1" x="214"/>
        <item m="1" x="238"/>
        <item m="1" x="777"/>
        <item m="1" x="635"/>
        <item m="1" x="43"/>
        <item m="1" x="349"/>
        <item m="1" x="208"/>
        <item m="1" x="176"/>
        <item m="1" x="543"/>
        <item m="1" x="451"/>
        <item m="1" x="164"/>
        <item m="1" x="293"/>
        <item m="1" x="198"/>
        <item m="1" x="797"/>
        <item m="1" x="173"/>
        <item m="1" x="326"/>
        <item m="1" x="328"/>
        <item m="1" x="34"/>
        <item m="1" x="303"/>
        <item m="1" x="211"/>
        <item m="1" x="357"/>
        <item m="1" x="572"/>
        <item m="1" x="425"/>
        <item m="1" x="696"/>
        <item m="1" x="511"/>
        <item m="1" x="510"/>
        <item m="1" x="678"/>
        <item m="1" x="122"/>
        <item m="1" x="824"/>
        <item m="1" x="781"/>
        <item m="1" x="729"/>
        <item m="1" x="210"/>
        <item m="1" x="431"/>
        <item m="1" x="718"/>
        <item m="1" x="521"/>
        <item m="1" x="735"/>
        <item m="1" x="98"/>
        <item m="1" x="260"/>
        <item m="1" x="568"/>
        <item m="1" x="537"/>
        <item m="1" x="310"/>
        <item m="1" x="512"/>
        <item m="1" x="89"/>
        <item m="1" x="828"/>
        <item m="1" x="315"/>
        <item m="1" x="288"/>
        <item m="1" x="35"/>
        <item m="1" x="269"/>
        <item m="1" x="82"/>
        <item m="1" x="244"/>
        <item m="1" x="159"/>
        <item m="1" x="653"/>
        <item m="1" x="597"/>
        <item m="1" x="241"/>
        <item m="1" x="599"/>
        <item m="1" x="783"/>
        <item m="1" x="822"/>
        <item m="1" x="725"/>
        <item m="1" x="355"/>
        <item m="1" x="770"/>
        <item m="1" x="745"/>
        <item m="1" x="687"/>
        <item m="1" x="658"/>
        <item m="1" x="680"/>
        <item m="1" x="565"/>
        <item m="1" x="657"/>
        <item m="1" x="426"/>
        <item m="1" x="196"/>
        <item m="1" x="820"/>
        <item m="1" x="40"/>
        <item m="1" x="789"/>
        <item m="1" x="817"/>
        <item m="1" x="344"/>
        <item m="1" x="775"/>
        <item m="1" x="124"/>
        <item m="1" x="397"/>
        <item m="1" x="692"/>
        <item m="1" x="694"/>
        <item m="1" x="491"/>
        <item m="1" x="193"/>
        <item m="1" x="61"/>
        <item m="1" x="693"/>
        <item m="1" x="489"/>
        <item m="1" x="160"/>
        <item m="1" x="732"/>
        <item m="1" x="127"/>
        <item m="1" x="515"/>
        <item m="1" x="372"/>
        <item m="1" x="140"/>
        <item m="1" x="395"/>
        <item m="1" x="351"/>
        <item m="1" x="308"/>
        <item m="1" x="230"/>
        <item m="1" x="44"/>
        <item m="1" x="803"/>
        <item m="1" x="97"/>
        <item m="1" x="63"/>
        <item m="1" x="370"/>
        <item m="1" x="516"/>
        <item m="1" x="396"/>
        <item m="1" x="240"/>
        <item m="1" x="309"/>
        <item m="1" x="364"/>
        <item m="1" x="768"/>
        <item m="1" x="614"/>
        <item m="1" x="155"/>
        <item m="1" x="741"/>
        <item m="1" x="373"/>
        <item m="1" x="704"/>
        <item m="1" x="106"/>
        <item m="1" x="77"/>
        <item m="1" x="78"/>
        <item m="1" x="45"/>
        <item m="1" x="227"/>
        <item m="1" x="564"/>
        <item m="1" x="792"/>
        <item m="1" x="99"/>
        <item m="1" x="739"/>
        <item m="1" x="691"/>
        <item m="1" x="553"/>
        <item m="1" x="747"/>
        <item m="1" x="253"/>
        <item m="1" x="744"/>
        <item m="1" x="711"/>
        <item m="1" x="592"/>
        <item m="1" x="392"/>
        <item m="1" x="406"/>
        <item m="1" x="133"/>
        <item m="1" x="296"/>
        <item m="1" x="132"/>
        <item m="1" x="295"/>
        <item m="1" x="481"/>
        <item m="1" x="356"/>
        <item m="1" x="449"/>
        <item m="1" x="443"/>
        <item m="1" x="805"/>
        <item m="1" x="49"/>
        <item m="1" x="636"/>
        <item m="1" x="180"/>
        <item m="1" x="262"/>
        <item m="1" x="261"/>
        <item m="1" x="340"/>
        <item m="1" x="188"/>
        <item m="1" x="814"/>
        <item m="1" x="728"/>
        <item m="1" x="410"/>
        <item m="1" x="531"/>
        <item m="1" x="570"/>
        <item m="1" x="111"/>
        <item m="1" x="110"/>
        <item m="1" x="698"/>
        <item m="1" x="722"/>
        <item m="1" x="91"/>
        <item m="1" x="760"/>
        <item m="1" x="479"/>
        <item m="1" x="184"/>
        <item m="1" x="807"/>
        <item m="1" x="464"/>
        <item m="1" x="465"/>
        <item m="1" x="799"/>
        <item m="1" x="800"/>
        <item m="1" x="831"/>
        <item m="1" x="607"/>
        <item m="1" x="514"/>
        <item m="1" x="80"/>
        <item m="1" x="86"/>
        <item m="1" x="247"/>
        <item m="1" x="503"/>
        <item m="1" x="610"/>
        <item m="1" x="96"/>
        <item m="1" x="62"/>
        <item m="1" x="274"/>
        <item m="1" x="490"/>
        <item m="1" x="84"/>
        <item m="1" x="321"/>
        <item m="1" x="194"/>
        <item m="1" x="138"/>
        <item m="1" x="593"/>
        <item m="1" x="148"/>
        <item m="1" x="703"/>
        <item m="1" x="108"/>
        <item m="1" x="366"/>
        <item m="1" x="679"/>
        <item m="1" x="529"/>
        <item m="1" x="56"/>
        <item m="1" x="533"/>
        <item m="1" x="289"/>
        <item m="1" x="444"/>
        <item m="1" x="224"/>
        <item m="1" x="784"/>
        <item m="1" x="782"/>
        <item m="1" x="467"/>
        <item m="1" x="774"/>
        <item m="1" x="169"/>
        <item m="1" x="195"/>
        <item m="1" x="734"/>
        <item m="1" x="438"/>
        <item m="1" x="475"/>
        <item m="1" x="612"/>
        <item m="1" x="242"/>
        <item m="1" x="646"/>
        <item m="1" x="281"/>
        <item m="1" x="811"/>
        <item m="1" x="144"/>
        <item m="1" x="205"/>
        <item m="1" x="645"/>
        <item m="1" x="218"/>
        <item m="1" x="258"/>
        <item m="1" x="302"/>
        <item m="1" x="507"/>
        <item m="1" x="474"/>
        <item m="1" x="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590">
        <item m="1" x="141"/>
        <item m="1" x="563"/>
        <item m="1" x="225"/>
        <item m="1" x="507"/>
        <item m="1" x="252"/>
        <item m="1" x="8"/>
        <item m="1" x="559"/>
        <item m="1" x="511"/>
        <item m="1" x="330"/>
        <item m="1" x="317"/>
        <item m="1" x="66"/>
        <item m="1" x="287"/>
        <item m="1" x="376"/>
        <item m="1" x="289"/>
        <item m="1" x="550"/>
        <item m="1" x="526"/>
        <item m="1" x="433"/>
        <item m="1" x="154"/>
        <item m="1" x="366"/>
        <item m="1" x="36"/>
        <item m="1" x="110"/>
        <item m="1" x="111"/>
        <item m="1" x="200"/>
        <item m="1" x="345"/>
        <item m="1" x="432"/>
        <item m="1" x="163"/>
        <item m="1" x="210"/>
        <item m="1" x="461"/>
        <item m="1" x="205"/>
        <item m="1" x="465"/>
        <item m="1" x="25"/>
        <item m="1" x="556"/>
        <item m="1" x="204"/>
        <item m="1" x="557"/>
        <item m="1" x="381"/>
        <item m="1" x="382"/>
        <item m="1" x="236"/>
        <item m="1" x="235"/>
        <item m="1" x="496"/>
        <item m="1" x="237"/>
        <item m="1" x="512"/>
        <item m="1" x="54"/>
        <item m="1" x="399"/>
        <item m="1" x="573"/>
        <item m="1" x="514"/>
        <item m="1" x="499"/>
        <item m="1" x="198"/>
        <item m="1" x="60"/>
        <item m="1" x="97"/>
        <item m="1" x="98"/>
        <item m="1" x="99"/>
        <item m="1" x="29"/>
        <item m="1" x="61"/>
        <item m="1" x="477"/>
        <item m="1" x="583"/>
        <item m="1" x="584"/>
        <item m="1" x="313"/>
        <item m="1" x="579"/>
        <item m="1" x="549"/>
        <item m="1" x="156"/>
        <item m="1" x="523"/>
        <item m="1" x="479"/>
        <item m="1" x="158"/>
        <item m="1" x="326"/>
        <item m="1" x="537"/>
        <item m="1" x="536"/>
        <item m="1" x="166"/>
        <item m="1" x="265"/>
        <item m="1" x="55"/>
        <item m="1" x="192"/>
        <item m="1" x="418"/>
        <item m="1" x="367"/>
        <item m="1" x="96"/>
        <item m="1" x="279"/>
        <item m="1" x="220"/>
        <item m="1" x="463"/>
        <item m="1" x="277"/>
        <item m="1" x="142"/>
        <item m="1" x="488"/>
        <item m="1" x="43"/>
        <item m="1" x="51"/>
        <item m="1" x="400"/>
        <item m="1" x="208"/>
        <item m="1" x="228"/>
        <item m="1" x="218"/>
        <item m="1" x="304"/>
        <item m="1" x="527"/>
        <item m="1" x="538"/>
        <item m="1" x="164"/>
        <item m="1" x="299"/>
        <item m="1" x="561"/>
        <item m="1" x="257"/>
        <item m="1" x="395"/>
        <item m="1" x="581"/>
        <item m="1" x="374"/>
        <item m="1" x="365"/>
        <item m="1" x="239"/>
        <item m="1" x="216"/>
        <item m="1" x="446"/>
        <item m="1" x="106"/>
        <item m="1" x="20"/>
        <item m="1" x="129"/>
        <item m="1" x="466"/>
        <item m="1" x="42"/>
        <item m="1" x="467"/>
        <item m="1" x="545"/>
        <item m="1" x="139"/>
        <item m="1" x="140"/>
        <item m="1" x="328"/>
        <item m="1" x="562"/>
        <item m="1" x="187"/>
        <item m="1" x="388"/>
        <item m="1" x="352"/>
        <item m="1" x="458"/>
        <item m="1" x="300"/>
        <item m="1" x="65"/>
        <item m="1" x="301"/>
        <item m="1" x="359"/>
        <item m="1" x="420"/>
        <item m="1" x="393"/>
        <item m="1" x="329"/>
        <item m="1" x="426"/>
        <item m="1" x="40"/>
        <item x="1"/>
        <item m="1" x="379"/>
        <item m="1" x="70"/>
        <item m="1" x="215"/>
        <item m="1" x="315"/>
        <item m="1" x="438"/>
        <item m="1" x="462"/>
        <item m="1" x="385"/>
        <item m="1" x="171"/>
        <item m="1" x="103"/>
        <item m="1" x="459"/>
        <item m="1" x="229"/>
        <item m="1" x="17"/>
        <item m="1" x="500"/>
        <item m="1" x="449"/>
        <item m="1" x="101"/>
        <item m="1" x="384"/>
        <item m="1" x="422"/>
        <item m="1" x="403"/>
        <item m="1" x="544"/>
        <item m="1" x="71"/>
        <item m="1" x="457"/>
        <item m="1" x="3"/>
        <item m="1" x="434"/>
        <item m="1" x="296"/>
        <item m="1" x="529"/>
        <item m="1" x="405"/>
        <item m="1" x="293"/>
        <item m="1" x="431"/>
        <item m="1" x="452"/>
        <item m="1" x="37"/>
        <item m="1" x="404"/>
        <item m="1" x="498"/>
        <item m="1" x="547"/>
        <item m="1" x="219"/>
        <item m="1" x="533"/>
        <item m="1" x="177"/>
        <item m="1" x="162"/>
        <item m="1" x="165"/>
        <item m="1" x="112"/>
        <item m="1" x="337"/>
        <item m="1" x="448"/>
        <item m="1" x="247"/>
        <item m="1" x="76"/>
        <item m="1" x="290"/>
        <item m="1" x="353"/>
        <item m="1" x="238"/>
        <item m="1" x="447"/>
        <item m="1" x="278"/>
        <item m="1" x="419"/>
        <item m="1" x="274"/>
        <item m="1" x="468"/>
        <item m="1" x="221"/>
        <item m="1" x="364"/>
        <item m="1" x="72"/>
        <item m="1" x="185"/>
        <item m="1" x="56"/>
        <item m="1" x="116"/>
        <item m="1" x="254"/>
        <item m="1" x="335"/>
        <item m="1" x="241"/>
        <item m="1" x="77"/>
        <item m="1" x="291"/>
        <item m="1" x="105"/>
        <item m="1" x="89"/>
        <item m="1" x="52"/>
        <item m="1" x="67"/>
        <item m="1" x="245"/>
        <item m="1" x="321"/>
        <item m="1" x="363"/>
        <item m="1" x="82"/>
        <item m="1" x="93"/>
        <item m="1" x="369"/>
        <item m="1" x="188"/>
        <item m="1" x="320"/>
        <item m="1" x="132"/>
        <item m="1" x="292"/>
        <item m="1" x="137"/>
        <item m="1" x="186"/>
        <item x="0"/>
        <item m="1" x="450"/>
        <item m="1" x="305"/>
        <item m="1" x="585"/>
        <item m="1" x="341"/>
        <item m="1" x="370"/>
        <item m="1" x="351"/>
        <item m="1" x="318"/>
        <item m="1" x="35"/>
        <item m="1" x="184"/>
        <item m="1" x="445"/>
        <item m="1" x="134"/>
        <item m="1" x="4"/>
        <item m="1" x="519"/>
        <item m="1" x="518"/>
        <item m="1" x="281"/>
        <item m="1" x="120"/>
        <item m="1" x="464"/>
        <item m="1" x="442"/>
        <item m="1" x="270"/>
        <item m="1" x="478"/>
        <item m="1" x="339"/>
        <item m="1" x="338"/>
        <item m="1" x="143"/>
        <item m="1" x="180"/>
        <item m="1" x="59"/>
        <item m="1" x="202"/>
        <item m="1" x="414"/>
        <item m="1" x="45"/>
        <item m="1" x="46"/>
        <item m="1" x="532"/>
        <item m="1" x="310"/>
        <item m="1" x="377"/>
        <item m="1" x="417"/>
        <item m="1" x="416"/>
        <item m="1" x="6"/>
        <item m="1" x="30"/>
        <item m="1" x="444"/>
        <item m="1" x="443"/>
        <item m="1" x="360"/>
        <item m="1" x="126"/>
        <item m="1" x="44"/>
        <item m="1" x="308"/>
        <item m="1" x="309"/>
        <item m="1" x="47"/>
        <item m="1" x="551"/>
        <item m="1" x="355"/>
        <item m="1" x="95"/>
        <item m="1" x="485"/>
        <item m="1" x="144"/>
        <item m="1" x="316"/>
        <item m="1" x="79"/>
        <item m="1" x="23"/>
        <item m="1" x="269"/>
        <item m="1" x="100"/>
        <item m="1" x="323"/>
        <item m="1" x="486"/>
        <item m="1" x="475"/>
        <item m="1" x="80"/>
        <item m="1" x="102"/>
        <item m="1" x="483"/>
        <item m="1" x="476"/>
        <item m="1" x="575"/>
        <item m="1" x="206"/>
        <item m="1" x="153"/>
        <item m="1" x="391"/>
        <item m="1" x="368"/>
        <item m="1" x="491"/>
        <item m="1" x="88"/>
        <item m="1" x="283"/>
        <item m="1" x="284"/>
        <item m="1" x="130"/>
        <item m="1" x="268"/>
        <item m="1" x="295"/>
        <item m="1" x="18"/>
        <item m="1" x="342"/>
        <item m="1" x="343"/>
        <item m="1" x="361"/>
        <item m="1" x="87"/>
        <item m="1" x="489"/>
        <item m="1" x="322"/>
        <item m="1" x="472"/>
        <item m="1" x="408"/>
        <item m="1" x="396"/>
        <item m="1" x="69"/>
        <item m="1" x="152"/>
        <item m="1" x="74"/>
        <item m="1" x="571"/>
        <item m="1" x="223"/>
        <item m="1" x="371"/>
        <item m="1" x="586"/>
        <item m="1" x="490"/>
        <item m="1" x="275"/>
        <item m="1" x="480"/>
        <item m="1" x="253"/>
        <item m="1" x="509"/>
        <item m="1" x="148"/>
        <item m="1" x="517"/>
        <item m="1" x="394"/>
        <item m="1" x="232"/>
        <item m="1" x="576"/>
        <item m="1" x="453"/>
        <item m="1" x="312"/>
        <item m="1" x="16"/>
        <item m="1" x="230"/>
        <item m="1" x="135"/>
        <item m="1" x="38"/>
        <item m="1" x="451"/>
        <item m="1" x="336"/>
        <item m="1" x="543"/>
        <item m="1" x="412"/>
        <item m="1" x="182"/>
        <item m="1" x="505"/>
        <item m="1" x="520"/>
        <item m="1" x="504"/>
        <item m="1" x="84"/>
        <item m="1" x="48"/>
        <item m="1" x="260"/>
        <item m="1" x="63"/>
        <item m="1" x="138"/>
        <item m="1" x="424"/>
        <item m="1" x="358"/>
        <item m="1" x="176"/>
        <item m="1" x="410"/>
        <item m="1" x="276"/>
        <item m="1" x="271"/>
        <item m="1" x="386"/>
        <item m="1" x="555"/>
        <item m="1" x="553"/>
        <item m="1" x="552"/>
        <item m="1" x="554"/>
        <item m="1" x="303"/>
        <item m="1" x="183"/>
        <item m="1" x="314"/>
        <item m="1" x="62"/>
        <item m="1" x="531"/>
        <item m="1" x="22"/>
        <item m="1" x="492"/>
        <item m="1" x="456"/>
        <item m="1" x="251"/>
        <item m="1" x="302"/>
        <item m="1" x="319"/>
        <item m="1" x="285"/>
        <item m="1" x="506"/>
        <item m="1" x="10"/>
        <item m="1" x="350"/>
        <item m="1" x="521"/>
        <item m="1" x="190"/>
        <item m="1" x="266"/>
        <item m="1" x="354"/>
        <item m="1" x="378"/>
        <item m="1" x="455"/>
        <item m="1" x="588"/>
        <item m="1" x="482"/>
        <item m="1" x="19"/>
        <item m="1" x="333"/>
        <item m="1" x="548"/>
        <item m="1" x="347"/>
        <item m="1" x="401"/>
        <item m="1" x="191"/>
        <item m="1" x="33"/>
        <item m="1" x="530"/>
        <item m="1" x="197"/>
        <item m="1" x="402"/>
        <item m="1" x="344"/>
        <item m="1" x="340"/>
        <item m="1" x="508"/>
        <item m="1" x="155"/>
        <item m="1" x="425"/>
        <item m="1" x="288"/>
        <item m="1" x="146"/>
        <item m="1" x="92"/>
        <item m="1" x="211"/>
        <item m="1" x="331"/>
        <item m="1" x="437"/>
        <item m="1" x="21"/>
        <item m="1" x="170"/>
        <item m="1" x="213"/>
        <item m="1" x="577"/>
        <item m="1" x="565"/>
        <item m="1" x="272"/>
        <item m="1" x="516"/>
        <item m="1" x="181"/>
        <item m="1" x="5"/>
        <item m="1" x="264"/>
        <item m="1" x="568"/>
        <item m="1" x="546"/>
        <item m="1" x="436"/>
        <item m="1" x="119"/>
        <item m="1" x="90"/>
        <item m="1" x="178"/>
        <item m="1" x="125"/>
        <item m="1" x="231"/>
        <item m="1" x="196"/>
        <item m="1" x="357"/>
        <item m="1" x="41"/>
        <item m="1" x="108"/>
        <item m="1" x="524"/>
        <item m="1" x="217"/>
        <item m="1" x="34"/>
        <item m="1" x="149"/>
        <item m="1" x="306"/>
        <item m="1" x="168"/>
        <item m="1" x="243"/>
        <item m="1" x="167"/>
        <item m="1" x="542"/>
        <item m="1" x="261"/>
        <item m="1" x="151"/>
        <item m="1" x="578"/>
        <item m="1" x="298"/>
        <item m="1" x="85"/>
        <item m="1" x="380"/>
        <item m="1" x="212"/>
        <item m="1" x="131"/>
        <item m="1" x="115"/>
        <item m="1" x="227"/>
        <item m="1" x="28"/>
        <item m="1" x="587"/>
        <item m="1" x="501"/>
        <item m="1" x="248"/>
        <item m="1" x="15"/>
        <item m="1" x="510"/>
        <item m="1" x="460"/>
        <item m="1" x="49"/>
        <item m="1" x="179"/>
        <item m="1" x="53"/>
        <item m="1" x="128"/>
        <item m="1" x="311"/>
        <item m="1" x="203"/>
        <item m="1" x="297"/>
        <item m="1" x="409"/>
        <item m="1" x="224"/>
        <item m="1" x="397"/>
        <item m="1" x="372"/>
        <item m="1" x="259"/>
        <item m="1" x="580"/>
        <item m="1" x="86"/>
        <item m="1" x="481"/>
        <item m="1" x="398"/>
        <item m="1" x="373"/>
        <item m="1" x="91"/>
        <item m="1" x="207"/>
        <item m="1" x="7"/>
        <item m="1" x="104"/>
        <item m="1" x="172"/>
        <item m="1" x="64"/>
        <item m="1" x="324"/>
        <item m="1" x="383"/>
        <item m="1" x="27"/>
        <item m="1" x="127"/>
        <item m="1" x="493"/>
        <item m="1" x="441"/>
        <item m="1" x="469"/>
        <item m="1" x="429"/>
        <item m="1" x="494"/>
        <item m="1" x="430"/>
        <item m="1" x="495"/>
        <item m="1" x="113"/>
        <item m="1" x="199"/>
        <item m="1" x="474"/>
        <item m="1" x="50"/>
        <item m="1" x="439"/>
        <item m="1" x="57"/>
        <item m="1" x="246"/>
        <item m="1" x="13"/>
        <item m="1" x="161"/>
        <item m="1" x="294"/>
        <item m="1" x="174"/>
        <item m="1" x="124"/>
        <item m="1" x="240"/>
        <item m="1" x="513"/>
        <item m="1" x="484"/>
        <item m="1" x="242"/>
        <item m="1" x="332"/>
        <item m="1" x="286"/>
        <item m="1" x="470"/>
        <item m="1" x="375"/>
        <item m="1" x="189"/>
        <item m="1" x="81"/>
        <item m="1" x="249"/>
        <item m="1" x="175"/>
        <item m="1" x="471"/>
        <item m="1" x="193"/>
        <item m="1" x="255"/>
        <item m="1" x="263"/>
        <item m="1" x="539"/>
        <item m="1" x="540"/>
        <item m="1" x="222"/>
        <item m="1" x="150"/>
        <item m="1" x="325"/>
        <item m="1" x="173"/>
        <item m="1" x="107"/>
        <item m="1" x="31"/>
        <item m="1" x="234"/>
        <item m="1" x="233"/>
        <item m="1" x="226"/>
        <item m="1" x="262"/>
        <item m="1" x="413"/>
        <item m="1" x="389"/>
        <item m="1" x="428"/>
        <item m="1" x="11"/>
        <item m="1" x="169"/>
        <item m="1" x="83"/>
        <item m="1" x="390"/>
        <item m="1" x="349"/>
        <item m="1" x="26"/>
        <item m="1" x="415"/>
        <item m="1" x="58"/>
        <item m="1" x="503"/>
        <item m="1" x="427"/>
        <item m="1" x="421"/>
        <item m="1" x="497"/>
        <item m="1" x="273"/>
        <item m="1" x="569"/>
        <item m="1" x="572"/>
        <item m="1" x="14"/>
        <item m="1" x="122"/>
        <item m="1" x="407"/>
        <item m="1" x="570"/>
        <item m="1" x="558"/>
        <item m="1" x="160"/>
        <item m="1" x="515"/>
        <item m="1" x="117"/>
        <item m="1" x="307"/>
        <item m="1" x="258"/>
        <item m="1" x="348"/>
        <item m="1" x="75"/>
        <item m="1" x="435"/>
        <item m="1" x="387"/>
        <item m="1" x="362"/>
        <item m="1" x="560"/>
        <item m="1" x="406"/>
        <item m="1" x="535"/>
        <item m="1" x="280"/>
        <item m="1" x="78"/>
        <item m="1" x="195"/>
        <item m="1" x="282"/>
        <item m="1" x="564"/>
        <item m="1" x="9"/>
        <item m="1" x="250"/>
        <item m="1" x="114"/>
        <item m="1" x="12"/>
        <item m="1" x="582"/>
        <item m="1" x="522"/>
        <item m="1" x="159"/>
        <item m="1" x="123"/>
        <item m="1" x="244"/>
        <item m="1" x="24"/>
        <item m="1" x="334"/>
        <item m="1" x="423"/>
        <item m="1" x="147"/>
        <item m="1" x="440"/>
        <item m="1" x="209"/>
        <item m="1" x="327"/>
        <item m="1" x="256"/>
        <item m="1" x="73"/>
        <item m="1" x="541"/>
        <item m="1" x="201"/>
        <item m="1" x="411"/>
        <item m="1" x="525"/>
        <item m="1" x="346"/>
        <item m="1" x="145"/>
        <item m="1" x="136"/>
        <item m="1" x="133"/>
        <item m="1" x="454"/>
        <item m="1" x="118"/>
        <item m="1" x="39"/>
        <item m="1" x="94"/>
        <item m="1" x="109"/>
        <item m="1" x="567"/>
        <item m="1" x="214"/>
        <item m="1" x="502"/>
        <item m="1" x="68"/>
        <item m="1" x="473"/>
        <item m="1" x="566"/>
        <item m="1" x="574"/>
        <item m="1" x="487"/>
        <item m="1" x="392"/>
        <item m="1" x="32"/>
        <item m="1" x="589"/>
        <item m="1" x="267"/>
        <item m="1" x="356"/>
        <item m="1" x="194"/>
        <item m="1" x="528"/>
        <item m="1" x="534"/>
        <item m="1" x="157"/>
        <item m="1" x="121"/>
        <item x="2"/>
      </items>
    </pivotField>
    <pivotField axis="axisRow" compact="0" outline="0" showAll="0" defaultSubtotal="0">
      <items count="98">
        <item x="0"/>
        <item m="1" x="91"/>
        <item m="1" x="72"/>
        <item m="1" x="37"/>
        <item m="1" x="21"/>
        <item m="1" x="32"/>
        <item m="1" x="80"/>
        <item m="1" x="74"/>
        <item m="1" x="81"/>
        <item m="1" x="47"/>
        <item m="1" x="78"/>
        <item m="1" x="33"/>
        <item m="1" x="77"/>
        <item m="1" x="60"/>
        <item m="1" x="53"/>
        <item m="1" x="90"/>
        <item m="1" x="6"/>
        <item m="1" x="8"/>
        <item m="1" x="42"/>
        <item m="1" x="89"/>
        <item m="1" x="85"/>
        <item m="1" x="66"/>
        <item m="1" x="92"/>
        <item m="1" x="52"/>
        <item m="1" x="64"/>
        <item m="1" x="49"/>
        <item m="1" x="63"/>
        <item m="1" x="65"/>
        <item m="1" x="3"/>
        <item m="1" x="15"/>
        <item m="1" x="56"/>
        <item m="1" x="79"/>
        <item m="1" x="86"/>
        <item m="1" x="45"/>
        <item m="1" x="38"/>
        <item m="1" x="11"/>
        <item m="1" x="12"/>
        <item m="1" x="9"/>
        <item m="1" x="97"/>
        <item m="1" x="23"/>
        <item m="1" x="51"/>
        <item m="1" x="58"/>
        <item m="1" x="17"/>
        <item m="1" x="88"/>
        <item m="1" x="18"/>
        <item m="1" x="67"/>
        <item m="1" x="10"/>
        <item m="1" x="25"/>
        <item m="1" x="96"/>
        <item m="1" x="61"/>
        <item m="1" x="82"/>
        <item m="1" x="19"/>
        <item m="1" x="50"/>
        <item m="1" x="94"/>
        <item m="1" x="59"/>
        <item m="1" x="48"/>
        <item m="1" x="30"/>
        <item m="1" x="40"/>
        <item m="1" x="71"/>
        <item m="1" x="69"/>
        <item m="1" x="46"/>
        <item m="1" x="55"/>
        <item m="1" x="26"/>
        <item m="1" x="22"/>
        <item m="1" x="84"/>
        <item m="1" x="24"/>
        <item m="1" x="44"/>
        <item m="1" x="93"/>
        <item m="1" x="95"/>
        <item m="1" x="73"/>
        <item m="1" x="70"/>
        <item m="1" x="87"/>
        <item m="1" x="41"/>
        <item m="1" x="13"/>
        <item m="1" x="29"/>
        <item m="1" x="83"/>
        <item m="1" x="5"/>
        <item m="1" x="20"/>
        <item m="1" x="75"/>
        <item m="1" x="54"/>
        <item m="1" x="27"/>
        <item m="1" x="68"/>
        <item m="1" x="39"/>
        <item m="1" x="62"/>
        <item m="1" x="43"/>
        <item m="1" x="76"/>
        <item m="1" x="1"/>
        <item m="1" x="16"/>
        <item m="1" x="2"/>
        <item m="1" x="14"/>
        <item m="1" x="4"/>
        <item m="1" x="34"/>
        <item m="1" x="31"/>
        <item m="1" x="35"/>
        <item m="1" x="57"/>
        <item m="1" x="7"/>
        <item m="1" x="36"/>
        <item m="1" x="28"/>
      </items>
    </pivotField>
    <pivotField name="custom_SourceSystem" axis="axisRow" compact="0" outline="0" showAll="0" defaultSubtotal="0">
      <items count="15">
        <item x="0"/>
        <item m="1" x="10"/>
        <item m="1" x="7"/>
        <item m="1" x="13"/>
        <item m="1" x="3"/>
        <item m="1" x="9"/>
        <item m="1" x="8"/>
        <item m="1" x="12"/>
        <item m="1" x="5"/>
        <item m="1" x="11"/>
        <item m="1" x="14"/>
        <item m="1" x="1"/>
        <item m="1" x="6"/>
        <item m="1" x="4"/>
        <item m="1" x="2"/>
      </items>
    </pivotField>
    <pivotField axis="axisRow" compact="0" outline="0" showAll="0" defaultSubtotal="0">
      <items count="58">
        <item x="0"/>
        <item m="1" x="43"/>
        <item m="1" x="14"/>
        <item m="1" x="42"/>
        <item m="1" x="36"/>
        <item m="1" x="23"/>
        <item m="1" x="40"/>
        <item m="1" x="17"/>
        <item m="1" x="39"/>
        <item m="1" x="57"/>
        <item m="1" x="5"/>
        <item m="1" x="45"/>
        <item m="1" x="41"/>
        <item m="1" x="51"/>
        <item m="1" x="35"/>
        <item m="1" x="33"/>
        <item m="1" x="8"/>
        <item m="1" x="1"/>
        <item m="1" x="27"/>
        <item m="1" x="24"/>
        <item m="1" x="22"/>
        <item m="1" x="20"/>
        <item m="1" x="19"/>
        <item m="1" x="18"/>
        <item m="1" x="4"/>
        <item m="1" x="21"/>
        <item m="1" x="7"/>
        <item m="1" x="6"/>
        <item m="1" x="47"/>
        <item m="1" x="34"/>
        <item m="1" x="28"/>
        <item m="1" x="31"/>
        <item m="1" x="38"/>
        <item m="1" x="10"/>
        <item m="1" x="11"/>
        <item m="1" x="37"/>
        <item m="1" x="54"/>
        <item m="1" x="32"/>
        <item m="1" x="49"/>
        <item m="1" x="48"/>
        <item m="1" x="44"/>
        <item m="1" x="56"/>
        <item m="1" x="16"/>
        <item m="1" x="15"/>
        <item m="1" x="55"/>
        <item m="1" x="50"/>
        <item m="1" x="9"/>
        <item m="1" x="52"/>
        <item m="1" x="53"/>
        <item m="1" x="12"/>
        <item m="1" x="25"/>
        <item m="1" x="30"/>
        <item m="1" x="3"/>
        <item m="1" x="13"/>
        <item m="1" x="2"/>
        <item m="1" x="46"/>
        <item m="1" x="26"/>
        <item m="1" x="29"/>
      </items>
    </pivotField>
    <pivotField axis="axisRow" compact="0" outline="0" showAll="0" defaultSubtotal="0">
      <items count="12">
        <item m="1" x="11"/>
        <item m="1" x="4"/>
        <item x="1"/>
        <item m="1" x="9"/>
        <item x="0"/>
        <item m="1" x="6"/>
        <item m="1" x="7"/>
        <item m="1" x="2"/>
        <item m="1" x="3"/>
        <item m="1" x="10"/>
        <item m="1" x="8"/>
        <item m="1" x="5"/>
      </items>
    </pivotField>
    <pivotField compact="0" outline="0" showAll="0"/>
    <pivotField compact="0" outline="0" showAll="0"/>
    <pivotField compact="0" outline="0" showAll="0"/>
    <pivotField compact="0" outline="0" showAll="0" defaultSubtotal="0"/>
    <pivotField axis="axisRow" compact="0" outline="0" showAll="0" defaultSubtotal="0">
      <items count="2143">
        <item m="1" x="1270"/>
        <item m="1" x="547"/>
        <item m="1" x="761"/>
        <item m="1" x="1247"/>
        <item m="1" x="467"/>
        <item m="1" x="186"/>
        <item m="1" x="863"/>
        <item m="1" x="1051"/>
        <item m="1" x="647"/>
        <item m="1" x="395"/>
        <item m="1" x="2061"/>
        <item m="1" x="1226"/>
        <item m="1" x="1380"/>
        <item m="1" x="294"/>
        <item m="1" x="2103"/>
        <item m="1" x="955"/>
        <item m="1" x="1905"/>
        <item m="1" x="1875"/>
        <item m="1" x="1468"/>
        <item m="1" x="1489"/>
        <item m="1" x="1495"/>
        <item m="1" x="313"/>
        <item m="1" x="840"/>
        <item m="1" x="319"/>
        <item m="1" x="175"/>
        <item m="1" x="904"/>
        <item m="1" x="390"/>
        <item m="1" x="1397"/>
        <item m="1" x="1490"/>
        <item m="1" x="1422"/>
        <item m="1" x="898"/>
        <item m="1" x="540"/>
        <item m="1" x="321"/>
        <item m="1" x="536"/>
        <item m="1" x="2082"/>
        <item m="1" x="1839"/>
        <item m="1" x="1196"/>
        <item m="1" x="1659"/>
        <item m="1" x="1048"/>
        <item m="1" x="1076"/>
        <item m="1" x="1161"/>
        <item m="1" x="562"/>
        <item m="1" x="1353"/>
        <item m="1" x="191"/>
        <item m="1" x="2027"/>
        <item m="1" x="1886"/>
        <item m="1" x="1257"/>
        <item m="1" x="972"/>
        <item m="1" x="1473"/>
        <item m="1" x="1165"/>
        <item m="1" x="1657"/>
        <item m="1" x="275"/>
        <item m="1" x="735"/>
        <item m="1" x="1436"/>
        <item m="1" x="410"/>
        <item m="1" x="111"/>
        <item m="1" x="1740"/>
        <item m="1" x="1543"/>
        <item m="1" x="819"/>
        <item m="1" x="574"/>
        <item m="1" x="82"/>
        <item m="1" x="872"/>
        <item m="1" x="1184"/>
        <item m="1" x="1125"/>
        <item m="1" x="1220"/>
        <item m="1" x="1735"/>
        <item m="1" x="1585"/>
        <item m="1" x="2135"/>
        <item m="1" x="1243"/>
        <item m="1" x="473"/>
        <item m="1" x="1064"/>
        <item m="1" x="1269"/>
        <item m="1" x="1510"/>
        <item m="1" x="371"/>
        <item m="1" x="176"/>
        <item m="1" x="785"/>
        <item m="1" x="1344"/>
        <item m="1" x="1919"/>
        <item m="1" x="2081"/>
        <item m="1" x="594"/>
        <item m="1" x="589"/>
        <item m="1" x="454"/>
        <item m="1" x="351"/>
        <item m="1" x="545"/>
        <item m="1" x="1460"/>
        <item m="1" x="560"/>
        <item m="1" x="143"/>
        <item m="1" x="165"/>
        <item m="1" x="1020"/>
        <item m="1" x="1653"/>
        <item m="1" x="842"/>
        <item m="1" x="1488"/>
        <item m="1" x="1180"/>
        <item m="1" x="280"/>
        <item m="1" x="1407"/>
        <item m="1" x="1201"/>
        <item m="1" x="2141"/>
        <item m="1" x="1317"/>
        <item m="1" x="1577"/>
        <item m="1" x="398"/>
        <item m="1" x="1030"/>
        <item m="1" x="1336"/>
        <item m="1" x="96"/>
        <item m="1" x="1374"/>
        <item m="1" x="457"/>
        <item m="1" x="1856"/>
        <item m="1" x="977"/>
        <item m="1" x="1213"/>
        <item m="1" x="361"/>
        <item m="1" x="404"/>
        <item m="1" x="183"/>
        <item m="1" x="716"/>
        <item m="1" x="2123"/>
        <item m="1" x="490"/>
        <item m="1" x="1430"/>
        <item m="1" x="598"/>
        <item m="1" x="2053"/>
        <item m="1" x="1545"/>
        <item m="1" x="1423"/>
        <item m="1" x="803"/>
        <item m="1" x="581"/>
        <item m="1" x="486"/>
        <item m="1" x="758"/>
        <item m="1" x="2052"/>
        <item m="1" x="550"/>
        <item m="1" x="732"/>
        <item m="1" x="1522"/>
        <item m="1" x="1661"/>
        <item m="1" x="1573"/>
        <item m="1" x="298"/>
        <item m="1" x="445"/>
        <item m="1" x="2102"/>
        <item m="1" x="1153"/>
        <item m="1" x="1742"/>
        <item m="1" x="1378"/>
        <item m="1" x="1559"/>
        <item m="1" x="966"/>
        <item m="1" x="480"/>
        <item m="1" x="494"/>
        <item m="1" x="1623"/>
        <item m="1" x="265"/>
        <item m="1" x="1246"/>
        <item m="1" x="583"/>
        <item m="1" x="1146"/>
        <item m="1" x="416"/>
        <item m="1" x="992"/>
        <item m="1" x="156"/>
        <item m="1" x="1117"/>
        <item m="1" x="150"/>
        <item m="1" x="2139"/>
        <item m="1" x="2066"/>
        <item m="1" x="984"/>
        <item m="1" x="2074"/>
        <item m="1" x="1289"/>
        <item m="1" x="501"/>
        <item m="1" x="1193"/>
        <item m="1" x="1853"/>
        <item m="1" x="41"/>
        <item m="1" x="2034"/>
        <item m="1" x="1223"/>
        <item m="1" x="638"/>
        <item m="1" x="277"/>
        <item m="1" x="1691"/>
        <item m="1" x="654"/>
        <item m="1" x="556"/>
        <item m="1" x="1245"/>
        <item m="1" x="322"/>
        <item m="1" x="592"/>
        <item m="1" x="1968"/>
        <item m="1" x="56"/>
        <item m="1" x="569"/>
        <item m="1" x="1009"/>
        <item m="1" x="437"/>
        <item m="1" x="381"/>
        <item m="1" x="1377"/>
        <item m="1" x="1439"/>
        <item m="1" x="1841"/>
        <item m="1" x="337"/>
        <item m="1" x="1542"/>
        <item m="1" x="1239"/>
        <item m="1" x="396"/>
        <item m="1" x="405"/>
        <item m="1" x="1765"/>
        <item m="1" x="210"/>
        <item m="1" x="1870"/>
        <item m="1" x="407"/>
        <item m="1" x="1149"/>
        <item m="1" x="1946"/>
        <item m="1" x="1950"/>
        <item m="1" x="1500"/>
        <item m="1" x="62"/>
        <item m="1" x="1154"/>
        <item m="1" x="1920"/>
        <item m="1" x="1738"/>
        <item m="1" x="725"/>
        <item m="1" x="674"/>
        <item m="1" x="217"/>
        <item m="1" x="2119"/>
        <item m="1" x="2086"/>
        <item m="1" x="2043"/>
        <item m="1" x="669"/>
        <item m="1" x="1479"/>
        <item m="1" x="1727"/>
        <item m="1" x="843"/>
        <item m="1" x="1931"/>
        <item m="1" x="606"/>
        <item m="1" x="882"/>
        <item m="1" x="2130"/>
        <item m="1" x="1228"/>
        <item m="1" x="1221"/>
        <item m="1" x="1506"/>
        <item m="1" x="987"/>
        <item m="1" x="778"/>
        <item m="1" x="292"/>
        <item m="1" x="71"/>
        <item m="1" x="1143"/>
        <item m="1" x="377"/>
        <item m="1" x="612"/>
        <item m="1" x="731"/>
        <item m="1" x="2073"/>
        <item m="1" x="2105"/>
        <item m="1" x="229"/>
        <item m="1" x="428"/>
        <item m="1" x="1039"/>
        <item m="1" x="1242"/>
        <item m="1" x="1974"/>
        <item m="1" x="223"/>
        <item m="1" x="1682"/>
        <item m="1" x="1784"/>
        <item m="1" x="92"/>
        <item m="1" x="1073"/>
        <item m="1" x="764"/>
        <item m="1" x="673"/>
        <item m="1" x="663"/>
        <item m="1" x="1104"/>
        <item m="1" x="103"/>
        <item m="1" x="2117"/>
        <item m="1" x="1932"/>
        <item m="1" x="2116"/>
        <item m="1" x="1704"/>
        <item m="1" x="816"/>
        <item m="1" x="178"/>
        <item m="1" x="766"/>
        <item m="1" x="913"/>
        <item m="1" x="922"/>
        <item m="1" x="196"/>
        <item m="1" x="814"/>
        <item m="1" x="2115"/>
        <item m="1" x="1131"/>
        <item m="1" x="365"/>
        <item m="1" x="1235"/>
        <item m="1" x="825"/>
        <item m="1" x="1857"/>
        <item m="1" x="1349"/>
        <item m="1" x="666"/>
        <item m="1" x="1720"/>
        <item m="1" x="108"/>
        <item m="1" x="809"/>
        <item m="1" x="2092"/>
        <item m="1" x="648"/>
        <item m="1" x="1930"/>
        <item m="1" x="408"/>
        <item m="1" x="1370"/>
        <item m="1" x="2044"/>
        <item m="1" x="1654"/>
        <item m="1" x="916"/>
        <item m="1" x="285"/>
        <item m="1" x="1217"/>
        <item m="1" x="1721"/>
        <item m="1" x="1609"/>
        <item m="1" x="1937"/>
        <item m="1" x="1747"/>
        <item m="1" x="994"/>
        <item m="1" x="557"/>
        <item m="1" x="1888"/>
        <item m="1" x="1466"/>
        <item m="1" x="375"/>
        <item m="1" x="1301"/>
        <item m="1" x="1890"/>
        <item m="1" x="478"/>
        <item m="1" x="219"/>
        <item m="1" x="1358"/>
        <item m="1" x="1477"/>
        <item m="1" x="1133"/>
        <item m="1" x="721"/>
        <item m="1" x="990"/>
        <item m="1" x="546"/>
        <item m="1" x="67"/>
        <item m="1" x="1129"/>
        <item m="1" x="232"/>
        <item m="1" x="1100"/>
        <item m="1" x="184"/>
        <item m="1" x="115"/>
        <item m="1" x="1552"/>
        <item m="1" x="2057"/>
        <item m="1" x="880"/>
        <item m="1" x="726"/>
        <item m="1" x="1175"/>
        <item m="1" x="938"/>
        <item m="1" x="1169"/>
        <item m="1" x="387"/>
        <item m="1" x="1124"/>
        <item m="1" x="1411"/>
        <item m="1" x="553"/>
        <item m="1" x="2036"/>
        <item m="1" x="1230"/>
        <item m="1" x="1636"/>
        <item m="1" x="779"/>
        <item m="1" x="1487"/>
        <item m="1" x="864"/>
        <item m="1" x="1673"/>
        <item m="1" x="1028"/>
        <item m="1" x="102"/>
        <item m="1" x="1621"/>
        <item m="1" x="1498"/>
        <item m="1" x="415"/>
        <item m="1" x="1970"/>
        <item m="1" x="1181"/>
        <item m="1" x="1271"/>
        <item m="1" x="239"/>
        <item m="1" x="700"/>
        <item m="1" x="1689"/>
        <item m="1" x="1633"/>
        <item m="1" x="705"/>
        <item m="1" x="1693"/>
        <item m="1" x="83"/>
        <item m="1" x="786"/>
        <item m="1" x="1524"/>
        <item m="1" x="1492"/>
        <item m="1" x="974"/>
        <item m="1" x="597"/>
        <item m="1" x="1944"/>
        <item m="1" x="2033"/>
        <item m="1" x="1922"/>
        <item m="1" x="1741"/>
        <item m="1" x="384"/>
        <item m="1" x="568"/>
        <item m="1" x="1910"/>
        <item m="1" x="507"/>
        <item m="1" x="1638"/>
        <item m="1" x="1861"/>
        <item m="1" x="1130"/>
        <item m="1" x="1696"/>
        <item m="1" x="39"/>
        <item m="1" x="1018"/>
        <item m="1" x="522"/>
        <item m="1" x="948"/>
        <item m="1" x="719"/>
        <item m="1" x="1644"/>
        <item m="1" x="1183"/>
        <item m="1" x="1265"/>
        <item m="1" x="1739"/>
        <item m="1" x="1398"/>
        <item m="1" x="526"/>
        <item m="1" x="1823"/>
        <item m="1" x="46"/>
        <item m="1" x="1849"/>
        <item m="1" x="1887"/>
        <item m="1" x="1777"/>
        <item m="1" x="1053"/>
        <item m="1" x="1758"/>
        <item m="1" x="1496"/>
        <item m="1" x="389"/>
        <item m="1" x="558"/>
        <item m="1" x="129"/>
        <item m="1" x="850"/>
        <item m="1" x="542"/>
        <item m="1" x="783"/>
        <item m="1" x="1426"/>
        <item m="1" x="989"/>
        <item m="1" x="2047"/>
        <item m="1" x="1458"/>
        <item m="1" x="320"/>
        <item m="1" x="482"/>
        <item m="1" x="1676"/>
        <item m="1" x="715"/>
        <item m="1" x="622"/>
        <item m="1" x="1651"/>
        <item m="1" x="1639"/>
        <item m="1" x="1400"/>
        <item m="1" x="441"/>
        <item m="1" x="1773"/>
        <item m="1" x="1774"/>
        <item m="1" x="1955"/>
        <item m="1" x="1327"/>
        <item m="1" x="991"/>
        <item m="1" x="73"/>
        <item m="1" x="641"/>
        <item m="1" x="918"/>
        <item m="1" x="1608"/>
        <item m="1" x="106"/>
        <item m="1" x="1746"/>
        <item m="1" x="1035"/>
        <item m="1" x="1683"/>
        <item m="1" x="1867"/>
        <item m="1" x="862"/>
        <item m="1" x="295"/>
        <item m="1" x="1074"/>
        <item m="1" x="679"/>
        <item m="1" x="1677"/>
        <item m="1" x="1134"/>
        <item m="1" x="528"/>
        <item m="1" x="1224"/>
        <item m="1" x="1121"/>
        <item m="1" x="216"/>
        <item m="1" x="177"/>
        <item m="1" x="593"/>
        <item m="1" x="117"/>
        <item m="1" x="193"/>
        <item m="1" x="1467"/>
        <item m="1" x="595"/>
        <item m="1" x="411"/>
        <item m="1" x="1067"/>
        <item m="1" x="506"/>
        <item m="1" x="1435"/>
        <item m="1" x="651"/>
        <item m="1" x="775"/>
        <item m="1" x="1884"/>
        <item m="1" x="1414"/>
        <item m="1" x="1699"/>
        <item m="1" x="1850"/>
        <item m="1" x="1516"/>
        <item m="1" x="1833"/>
        <item m="1" x="315"/>
        <item m="1" x="452"/>
        <item m="1" x="221"/>
        <item m="1" x="72"/>
        <item m="1" x="1284"/>
        <item m="1" x="1711"/>
        <item m="1" x="401"/>
        <item m="1" x="1763"/>
        <item m="1" x="1425"/>
        <item m="1" x="549"/>
        <item m="1" x="37"/>
        <item m="1" x="1012"/>
        <item m="1" x="1894"/>
        <item m="1" x="1790"/>
        <item m="1" x="1893"/>
        <item m="1" x="458"/>
        <item m="1" x="169"/>
        <item m="1" x="1692"/>
        <item m="1" x="754"/>
        <item m="1" x="1864"/>
        <item m="1" x="1928"/>
        <item m="1" x="1234"/>
        <item m="1" x="789"/>
        <item m="1" x="1399"/>
        <item m="1" x="538"/>
        <item m="1" x="1866"/>
        <item m="1" x="1954"/>
        <item m="1" x="1200"/>
        <item m="1" x="757"/>
        <item m="1" x="448"/>
        <item m="1" x="367"/>
        <item m="1" x="1766"/>
        <item m="1" x="860"/>
        <item m="1" x="1842"/>
        <item m="1" x="1032"/>
        <item m="1" x="1264"/>
        <item m="1" x="1908"/>
        <item m="1" x="621"/>
        <item m="1" x="1616"/>
        <item m="1" x="600"/>
        <item m="1" x="1105"/>
        <item m="1" x="788"/>
        <item m="1" x="237"/>
        <item m="1" x="1615"/>
        <item m="1" x="1412"/>
        <item m="1" x="1433"/>
        <item m="1" x="152"/>
        <item m="1" x="2131"/>
        <item m="1" x="1087"/>
        <item m="1" x="1672"/>
        <item m="1" x="1962"/>
        <item m="1" x="2075"/>
        <item m="1" x="1056"/>
        <item m="1" x="2032"/>
        <item m="1" x="1323"/>
        <item m="1" x="544"/>
        <item m="1" x="316"/>
        <item m="1" x="2016"/>
        <item m="1" x="720"/>
        <item m="1" x="626"/>
        <item m="1" x="1527"/>
        <item m="1" x="855"/>
        <item m="1" x="1680"/>
        <item m="1" x="1743"/>
        <item m="1" x="949"/>
        <item m="1" x="1562"/>
        <item m="1" x="2101"/>
        <item m="1" x="821"/>
        <item m="1" x="314"/>
        <item m="1" x="1141"/>
        <item m="1" x="1306"/>
        <item m="1" x="1640"/>
        <item m="1" x="54"/>
        <item m="1" x="739"/>
        <item m="1" x="77"/>
        <item m="1" x="246"/>
        <item m="1" x="1385"/>
        <item m="1" x="491"/>
        <item m="1" x="1019"/>
        <item m="1" x="831"/>
        <item m="1" x="2093"/>
        <item m="1" x="1580"/>
        <item m="1" x="1635"/>
        <item m="1" x="1798"/>
        <item m="1" x="765"/>
        <item m="1" x="1708"/>
        <item m="1" x="302"/>
        <item m="1" x="516"/>
        <item m="1" x="1294"/>
        <item m="1" x="1395"/>
        <item m="1" x="899"/>
        <item m="1" x="1548"/>
        <item m="1" x="1388"/>
        <item m="1" x="869"/>
        <item m="1" x="503"/>
        <item m="1" x="1851"/>
        <item m="1" x="1346"/>
        <item m="1" x="662"/>
        <item m="1" x="2089"/>
        <item m="1" x="385"/>
        <item m="1" x="1003"/>
        <item m="1" x="51"/>
        <item m="1" x="242"/>
        <item m="1" x="1612"/>
        <item m="1" x="1367"/>
        <item m="1" x="1646"/>
        <item m="1" x="312"/>
        <item m="1" x="596"/>
        <item m="1" x="509"/>
        <item m="1" x="373"/>
        <item m="1" x="36"/>
        <item m="1" x="234"/>
        <item m="1" x="981"/>
        <item m="1" x="533"/>
        <item m="1" x="685"/>
        <item m="1" x="284"/>
        <item m="1" x="1198"/>
        <item m="1" x="203"/>
        <item m="1" x="1596"/>
        <item m="1" x="1904"/>
        <item m="1" x="168"/>
        <item m="1" x="1800"/>
        <item m="1" x="1695"/>
        <item m="1" x="251"/>
        <item m="1" x="1138"/>
        <item m="1" x="658"/>
        <item m="1" x="1293"/>
        <item m="1" x="141"/>
        <item m="1" x="1464"/>
        <item m="1" x="274"/>
        <item m="1" x="185"/>
        <item m="1" x="1736"/>
        <item m="1" x="1537"/>
        <item m="1" x="1137"/>
        <item m="1" x="348"/>
        <item m="1" x="892"/>
        <item m="1" x="1555"/>
        <item m="1" x="742"/>
        <item m="1" x="1831"/>
        <item m="1" x="915"/>
        <item m="1" x="1756"/>
        <item m="1" x="998"/>
        <item m="1" x="139"/>
        <item m="1" x="427"/>
        <item m="1" x="525"/>
        <item m="1" x="1260"/>
        <item m="1" x="1731"/>
        <item m="1" x="997"/>
        <item m="1" x="2042"/>
        <item m="1" x="1502"/>
        <item m="1" x="1698"/>
        <item m="1" x="1879"/>
        <item m="1" x="85"/>
        <item m="1" x="1986"/>
        <item m="1" x="63"/>
        <item m="1" x="734"/>
        <item m="1" x="1899"/>
        <item m="1" x="1536"/>
        <item m="1" x="99"/>
        <item m="1" x="1178"/>
        <item m="1" x="1911"/>
        <item m="1" x="1983"/>
        <item m="1" x="1391"/>
        <item m="1" x="1794"/>
        <item m="1" x="883"/>
        <item m="1" x="627"/>
        <item m="1" x="358"/>
        <item m="1" x="1966"/>
        <item m="1" x="559"/>
        <item m="1" x="1355"/>
        <item m="1" x="1461"/>
        <item m="1" x="1432"/>
        <item m="1" x="93"/>
        <item m="1" x="1717"/>
        <item m="1" x="684"/>
        <item m="1" x="1602"/>
        <item m="1" x="703"/>
        <item m="1" x="459"/>
        <item m="1" x="1396"/>
        <item m="1" x="1459"/>
        <item m="1" x="907"/>
        <item m="1" x="1408"/>
        <item m="1" x="947"/>
        <item m="1" x="1362"/>
        <item m="1" x="523"/>
        <item m="1" x="1515"/>
        <item m="1" x="1613"/>
        <item m="1" x="289"/>
        <item m="1" x="1469"/>
        <item m="1" x="1450"/>
        <item m="1" x="961"/>
        <item m="1" x="1513"/>
        <item m="1" x="709"/>
        <item m="1" x="1038"/>
        <item m="1" x="1688"/>
        <item m="1" x="1244"/>
        <item m="1" x="711"/>
        <item m="1" x="128"/>
        <item m="1" x="2006"/>
        <item m="1" x="1891"/>
        <item m="1" x="456"/>
        <item m="1" x="1291"/>
        <item m="1" x="1256"/>
        <item m="1" x="1649"/>
        <item m="1" x="1371"/>
        <item m="1" x="591"/>
        <item m="1" x="1214"/>
        <item m="1" x="1964"/>
        <item m="1" x="926"/>
        <item m="1" x="1811"/>
        <item m="1" x="1547"/>
        <item m="1" x="220"/>
        <item m="1" x="181"/>
        <item m="1" x="1311"/>
        <item m="1" x="969"/>
        <item m="1" x="2069"/>
        <item m="1" x="1206"/>
        <item m="1" x="1253"/>
        <item m="1" x="463"/>
        <item m="1" x="826"/>
        <item m="1" x="564"/>
        <item m="1" x="144"/>
        <item m="1" x="1628"/>
        <item m="1" x="145"/>
        <item m="1" x="1103"/>
        <item m="1" x="1033"/>
        <item m="1" x="1953"/>
        <item m="1" x="132"/>
        <item m="1" x="212"/>
        <item m="1" x="1364"/>
        <item m="1" x="432"/>
        <item m="1" x="1642"/>
        <item m="1" x="64"/>
        <item m="1" x="1283"/>
        <item m="1" x="1624"/>
        <item m="1" x="1023"/>
        <item m="1" x="79"/>
        <item m="1" x="1972"/>
        <item m="1" x="2024"/>
        <item m="1" x="2079"/>
        <item m="1" x="1576"/>
        <item m="1" x="2022"/>
        <item m="1" x="2040"/>
        <item m="1" x="1098"/>
        <item m="1" x="631"/>
        <item m="1" x="1041"/>
        <item m="1" x="1723"/>
        <item m="1" x="1272"/>
        <item m="1" x="204"/>
        <item m="1" x="1010"/>
        <item m="1" x="580"/>
        <item m="1" x="148"/>
        <item m="1" x="1843"/>
        <item m="1" x="1212"/>
        <item m="1" x="1572"/>
        <item m="1" x="1031"/>
        <item m="1" x="995"/>
        <item m="1" x="1280"/>
        <item m="1" x="1925"/>
        <item m="1" x="671"/>
        <item m="1" x="1617"/>
        <item m="1" x="1287"/>
        <item m="1" x="1674"/>
        <item m="1" x="1314"/>
        <item m="1" x="1750"/>
        <item m="1" x="797"/>
        <item m="1" x="1725"/>
        <item m="1" x="1394"/>
        <item m="1" x="535"/>
        <item m="1" x="1984"/>
        <item m="1" x="2059"/>
        <item m="1" x="1598"/>
        <item m="1" x="1152"/>
        <item m="1" x="309"/>
        <item m="1" x="813"/>
        <item m="1" x="1571"/>
        <item m="1" x="1304"/>
        <item m="1" x="1299"/>
        <item m="1" x="817"/>
        <item m="1" x="425"/>
        <item m="1" x="1951"/>
        <item m="1" x="413"/>
        <item m="1" x="837"/>
        <item m="1" x="502"/>
        <item m="1" x="1248"/>
        <item m="1" x="34"/>
        <item m="1" x="1906"/>
        <item m="1" x="1709"/>
        <item m="1" x="1404"/>
        <item m="1" x="135"/>
        <item m="1" x="962"/>
        <item m="1" x="436"/>
        <item m="1" x="1017"/>
        <item m="1" x="748"/>
        <item m="1" x="1589"/>
        <item m="1" x="1995"/>
        <item m="1" x="678"/>
        <item m="1" x="1328"/>
        <item m="1" x="667"/>
        <item m="1" x="1918"/>
        <item m="1" x="675"/>
        <item m="1" x="956"/>
        <item m="1" x="931"/>
        <item m="1" x="1926"/>
        <item m="1" x="1600"/>
        <item m="1" x="1943"/>
        <item m="1" x="921"/>
        <item m="1" x="1305"/>
        <item m="1" x="804"/>
        <item m="1" x="982"/>
        <item m="1" x="1441"/>
        <item m="1" x="159"/>
        <item m="1" x="1685"/>
        <item m="1" x="1961"/>
        <item m="1" x="1438"/>
        <item m="1" x="712"/>
        <item m="1" x="1316"/>
        <item m="1" x="440"/>
        <item m="1" x="1923"/>
        <item m="1" x="1363"/>
        <item m="1" x="518"/>
        <item m="1" x="1785"/>
        <item m="1" x="1094"/>
        <item m="1" x="153"/>
        <item m="1" x="770"/>
        <item m="1" x="1040"/>
        <item m="1" x="1016"/>
        <item m="1" x="852"/>
        <item m="1" x="690"/>
        <item m="1" x="655"/>
        <item m="1" x="1786"/>
        <item m="1" x="664"/>
        <item m="1" x="1421"/>
        <item m="1" x="1607"/>
        <item m="1" x="2008"/>
        <item m="1" x="1279"/>
        <item m="1" x="889"/>
        <item m="1" x="1339"/>
        <item m="1" x="714"/>
        <item m="1" x="465"/>
        <item m="1" x="2084"/>
        <item m="1" x="1792"/>
        <item m="1" x="1000"/>
        <item m="1" x="768"/>
        <item m="1" x="87"/>
        <item m="1" x="1192"/>
        <item m="1" x="815"/>
        <item m="1" x="1472"/>
        <item m="1" x="902"/>
        <item m="1" x="1055"/>
        <item m="1" x="1277"/>
        <item m="1" x="380"/>
        <item m="1" x="363"/>
        <item m="1" x="1655"/>
        <item m="1" x="1788"/>
        <item m="1" x="1529"/>
        <item m="1" x="1013"/>
        <item m="1" x="1254"/>
        <item m="1" x="616"/>
        <item m="1" x="1605"/>
        <item m="1" x="53"/>
        <item m="1" x="617"/>
        <item m="1" x="773"/>
        <item m="1" x="2067"/>
        <item m="1" x="1158"/>
        <item m="1" x="1312"/>
        <item m="1" x="1643"/>
        <item m="1" x="563"/>
        <item m="1" x="2096"/>
        <item m="1" x="979"/>
        <item m="1" x="487"/>
        <item m="1" x="1791"/>
        <item m="1" x="607"/>
        <item m="1" x="1815"/>
        <item m="1" x="2031"/>
        <item m="1" x="2104"/>
        <item m="1" x="610"/>
        <item m="1" x="270"/>
        <item m="1" x="2097"/>
        <item m="1" x="1934"/>
        <item m="1" x="894"/>
        <item m="1" x="2134"/>
        <item m="1" x="163"/>
        <item m="1" x="1065"/>
        <item m="1" x="469"/>
        <item m="1" x="646"/>
        <item m="1" x="1860"/>
        <item m="1" x="905"/>
        <item m="1" x="474"/>
        <item m="1" x="717"/>
        <item m="1" x="2007"/>
        <item m="1" x="1390"/>
        <item m="1" x="382"/>
        <item m="1" x="2002"/>
        <item m="1" x="954"/>
        <item m="1" x="2050"/>
        <item m="1" x="1145"/>
        <item m="1" x="928"/>
        <item m="1" x="576"/>
        <item m="1" x="301"/>
        <item m="1" x="1008"/>
        <item m="1" x="1005"/>
        <item m="1" x="1518"/>
        <item m="1" x="1914"/>
        <item m="1" x="362"/>
        <item m="1" x="1372"/>
        <item m="1" x="329"/>
        <item m="1" x="1660"/>
        <item m="1" x="1772"/>
        <item m="1" x="48"/>
        <item m="1" x="1208"/>
        <item m="1" x="399"/>
        <item m="1" x="40"/>
        <item m="1" x="1417"/>
        <item m="1" x="1491"/>
        <item m="1" x="1822"/>
        <item m="1" x="1383"/>
        <item m="1" x="823"/>
        <item m="1" x="255"/>
        <item m="1" x="2028"/>
        <item m="1" x="207"/>
        <item m="1" x="636"/>
        <item m="1" x="1231"/>
        <item m="1" x="252"/>
        <item m="1" x="1762"/>
        <item m="1" x="1405"/>
        <item m="1" x="912"/>
        <item m="1" x="1757"/>
        <item m="1" x="364"/>
        <item m="1" x="1508"/>
        <item m="1" x="355"/>
        <item m="1" x="1195"/>
        <item m="1" x="643"/>
        <item m="1" x="1147"/>
        <item m="1" x="489"/>
        <item m="1" x="158"/>
        <item m="1" x="187"/>
        <item m="1" x="827"/>
        <item m="1" x="1767"/>
        <item m="1" x="1052"/>
        <item m="1" x="623"/>
        <item m="1" x="1099"/>
        <item m="1" x="496"/>
        <item m="1" x="451"/>
        <item m="1" x="291"/>
        <item m="1" x="1238"/>
        <item m="1" x="527"/>
        <item m="1" x="88"/>
        <item m="1" x="571"/>
        <item m="1" x="2072"/>
        <item m="1" x="2026"/>
        <item m="1" x="1343"/>
        <item m="1" x="172"/>
        <item m="1" x="1565"/>
        <item m="1" x="1110"/>
        <item m="1" x="1611"/>
        <item m="1" x="976"/>
        <item m="1" x="920"/>
        <item m="1" x="960"/>
        <item m="1" x="282"/>
        <item m="1" x="811"/>
        <item m="1" x="466"/>
        <item m="1" x="660"/>
        <item m="1" x="1267"/>
        <item m="1" x="521"/>
        <item m="1" x="835"/>
        <item m="1" x="1629"/>
        <item m="1" x="1828"/>
        <item m="1" x="236"/>
        <item m="1" x="429"/>
        <item m="1" x="1729"/>
        <item m="1" x="846"/>
        <item m="1" x="874"/>
        <item m="1" x="1081"/>
        <item m="1" x="1303"/>
        <item m="1" x="1797"/>
        <item m="1" x="1993"/>
        <item m="1" x="1179"/>
        <item m="1" x="318"/>
        <item m="1" x="357"/>
        <item m="1" x="2138"/>
        <item m="1" x="228"/>
        <item m="1" x="745"/>
        <item m="1" x="897"/>
        <item m="1" x="126"/>
        <item m="1" x="1375"/>
        <item m="1" x="1419"/>
        <item m="1" x="1185"/>
        <item m="1" x="1215"/>
        <item m="1" x="618"/>
        <item m="1" x="945"/>
        <item m="1" x="849"/>
        <item m="1" x="1952"/>
        <item m="1" x="1022"/>
        <item m="1" x="710"/>
        <item m="1" x="1751"/>
        <item m="1" x="2129"/>
        <item m="1" x="1652"/>
        <item m="1" x="798"/>
        <item m="1" x="1382"/>
        <item m="1" x="1626"/>
        <item m="1" x="1428"/>
        <item m="1" x="1207"/>
        <item m="1" x="1820"/>
        <item m="1" x="1883"/>
        <item m="1" x="1462"/>
        <item m="1" x="2037"/>
        <item m="1" x="532"/>
        <item m="1" x="2041"/>
        <item m="1" x="763"/>
        <item m="1" x="1945"/>
        <item m="1" x="602"/>
        <item m="1" x="1801"/>
        <item m="1" x="109"/>
        <item m="1" x="834"/>
        <item m="1" x="695"/>
        <item m="1" x="1942"/>
        <item m="1" x="1852"/>
        <item m="1" x="1447"/>
        <item m="1" x="446"/>
        <item m="1" x="104"/>
        <item m="1" x="515"/>
        <item m="1" x="1959"/>
        <item m="1" x="1233"/>
        <item m="1" x="1722"/>
        <item m="1" x="1532"/>
        <item m="1" x="733"/>
        <item m="1" x="1712"/>
        <item m="1" x="1376"/>
        <item m="1" x="624"/>
        <item m="1" x="1789"/>
        <item m="1" x="888"/>
        <item m="1" x="2063"/>
        <item m="1" x="1578"/>
        <item m="1" x="530"/>
        <item m="1" x="2025"/>
        <item m="1" x="1342"/>
        <item m="1" x="133"/>
        <item m="1" x="1115"/>
        <item m="1" x="2071"/>
        <item m="1" x="112"/>
        <item m="1" x="434"/>
        <item m="1" x="755"/>
        <item m="1" x="2108"/>
        <item m="1" x="1816"/>
        <item m="1" x="1002"/>
        <item m="1" x="943"/>
        <item m="1" x="661"/>
        <item m="1" x="1570"/>
        <item m="1" x="615"/>
        <item m="1" x="1782"/>
        <item m="1" x="587"/>
        <item m="1" x="1687"/>
        <item m="1" x="1318"/>
        <item m="1" x="497"/>
        <item m="1" x="1752"/>
        <item m="1" x="1116"/>
        <item m="1" x="2049"/>
        <item m="1" x="1237"/>
        <item m="1" x="59"/>
        <item m="1" x="267"/>
        <item m="1" x="613"/>
        <item m="1" x="1832"/>
        <item m="1" x="983"/>
        <item m="1" x="1278"/>
        <item m="1" x="2064"/>
        <item m="1" x="988"/>
        <item m="1" x="1118"/>
        <item m="1" x="1737"/>
        <item m="1" x="1713"/>
        <item m="1" x="244"/>
        <item m="1" x="774"/>
        <item m="1" x="1044"/>
        <item m="1" x="1160"/>
        <item m="1" x="137"/>
        <item m="1" x="1322"/>
        <item m="1" x="296"/>
        <item m="1" x="1290"/>
        <item m="1" x="2085"/>
        <item m="1" x="780"/>
        <item m="1" x="1025"/>
        <item m="1" x="519"/>
        <item m="1" x="393"/>
        <item m="1" x="628"/>
        <item m="1" x="1847"/>
        <item m="1" x="659"/>
        <item m="1" x="634"/>
        <item m="1" x="1315"/>
        <item m="1" x="335"/>
        <item m="1" x="142"/>
        <item m="1" x="1170"/>
        <item m="1" x="1560"/>
        <item m="1" x="1292"/>
        <item m="1" x="1761"/>
        <item m="1" x="1898"/>
        <item m="1" x="198"/>
        <item m="1" x="1329"/>
        <item m="1" x="1071"/>
        <item m="1" x="973"/>
        <item m="1" x="105"/>
        <item m="1" x="350"/>
        <item m="1" x="1092"/>
        <item m="1" x="508"/>
        <item m="1" x="1760"/>
        <item m="1" x="802"/>
        <item m="1" x="767"/>
        <item m="1" x="940"/>
        <item m="1" x="1505"/>
        <item m="1" x="113"/>
        <item m="1" x="1300"/>
        <item m="1" x="259"/>
        <item m="1" x="226"/>
        <item m="1" x="1586"/>
        <item m="1" x="1282"/>
        <item m="1" x="1261"/>
        <item m="1" x="504"/>
        <item m="1" x="188"/>
        <item m="1" x="839"/>
        <item m="1" x="1869"/>
        <item m="1" x="875"/>
        <item m="1" x="256"/>
        <item m="1" x="644"/>
        <item m="1" x="426"/>
        <item m="1" x="1876"/>
        <item m="1" x="1324"/>
        <item m="1" x="577"/>
        <item m="1" x="1194"/>
        <item m="1" x="2062"/>
        <item m="1" x="1855"/>
        <item m="1" x="2107"/>
        <item m="1" x="1523"/>
        <item m="1" x="1710"/>
        <item m="1" x="1448"/>
        <item m="1" x="505"/>
        <item m="1" x="1151"/>
        <item m="1" x="1947"/>
        <item m="1" x="1483"/>
        <item m="1" x="2068"/>
        <item m="1" x="1456"/>
        <item m="1" x="702"/>
        <item m="1" x="1392"/>
        <item m="1" x="968"/>
        <item m="1" x="379"/>
        <item m="1" x="180"/>
        <item m="1" x="1969"/>
        <item m="1" x="680"/>
        <item m="1" x="366"/>
        <item m="1" x="359"/>
        <item m="1" x="1451"/>
        <item m="1" x="245"/>
        <item m="1" x="555"/>
        <item m="1" x="1992"/>
        <item m="1" x="334"/>
        <item m="1" x="392"/>
        <item m="1" x="1581"/>
        <item m="1" x="1795"/>
        <item m="1" x="1062"/>
        <item m="1" x="1662"/>
        <item m="1" x="932"/>
        <item m="1" x="1868"/>
        <item m="1" x="630"/>
        <item m="1" x="2098"/>
        <item m="1" x="746"/>
        <item m="1" x="728"/>
        <item m="1" x="2124"/>
        <item m="1" x="1771"/>
        <item m="1" x="100"/>
        <item m="1" x="110"/>
        <item m="1" x="2087"/>
        <item m="1" x="1520"/>
        <item m="1" x="1188"/>
        <item m="1" x="1958"/>
        <item m="1" x="1803"/>
        <item m="1" x="488"/>
        <item m="1" x="1167"/>
        <item m="1" x="1102"/>
        <item m="1" x="1285"/>
        <item m="1" x="1892"/>
        <item m="1" x="650"/>
        <item m="1" x="376"/>
        <item m="1" x="1846"/>
        <item m="1" x="1936"/>
        <item m="1" x="464"/>
        <item m="1" x="741"/>
        <item m="1" x="209"/>
        <item m="1" x="1594"/>
        <item m="1" x="1541"/>
        <item m="1" x="737"/>
        <item m="1" x="310"/>
        <item m="1" x="1219"/>
        <item m="1" x="836"/>
        <item m="1" x="724"/>
        <item m="1" x="1817"/>
        <item m="1" x="157"/>
        <item m="1" x="609"/>
        <item m="1" x="1980"/>
        <item m="1" x="1042"/>
        <item m="1" x="238"/>
        <item m="1" x="1814"/>
        <item m="1" x="1733"/>
        <item m="1" x="511"/>
        <item m="1" x="225"/>
        <item m="1" x="1164"/>
        <item m="1" x="1093"/>
        <item m="1" x="876"/>
        <item m="1" x="879"/>
        <item m="1" x="917"/>
        <item m="1" x="1764"/>
        <item m="1" x="370"/>
        <item m="1" x="740"/>
        <item m="1" x="1681"/>
        <item m="1" x="352"/>
        <item m="1" x="795"/>
        <item m="1" x="1445"/>
        <item m="1" x="45"/>
        <item m="1" x="1319"/>
        <item m="1" x="944"/>
        <item m="1" x="653"/>
        <item m="1" x="632"/>
        <item m="1" x="1979"/>
        <item m="1" x="687"/>
        <item m="1" x="1663"/>
        <item m="1" x="419"/>
        <item m="1" x="1821"/>
        <item m="1" x="906"/>
        <item m="1" x="107"/>
        <item m="1" x="1927"/>
        <item m="1" x="227"/>
        <item m="1" x="1707"/>
        <item m="1" x="566"/>
        <item m="1" x="722"/>
        <item m="1" x="2009"/>
        <item m="1" x="122"/>
        <item m="1" x="52"/>
        <item m="1" x="1050"/>
        <item m="1" x="838"/>
        <item m="1" x="1716"/>
        <item m="1" x="323"/>
        <item m="1" x="1326"/>
        <item m="1" x="1587"/>
        <item m="1" x="543"/>
        <item m="1" x="190"/>
        <item m="1" x="1275"/>
        <item m="1" x="297"/>
        <item m="1" x="747"/>
        <item m="1" x="548"/>
        <item m="1" x="324"/>
        <item m="1" x="1211"/>
        <item m="1" x="1338"/>
        <item m="1" x="584"/>
        <item m="1" x="910"/>
        <item m="1" x="1753"/>
        <item m="1" x="1444"/>
        <item m="1" x="420"/>
        <item m="1" x="2120"/>
        <item m="1" x="980"/>
        <item m="1" x="1004"/>
        <item m="1" x="1872"/>
        <item m="1" x="1236"/>
        <item m="1" x="2019"/>
        <item m="1" x="744"/>
        <item m="1" x="61"/>
        <item m="1" x="167"/>
        <item m="1" x="1583"/>
        <item m="1" x="652"/>
        <item m="1" x="1119"/>
        <item m="1" x="950"/>
        <item m="1" x="1637"/>
        <item m="1" x="1202"/>
        <item m="1" x="1320"/>
        <item m="1" x="1714"/>
        <item m="1" x="1631"/>
        <item m="1" x="1778"/>
        <item m="1" x="1998"/>
        <item m="1" x="66"/>
        <item m="1" x="403"/>
        <item m="1" x="241"/>
        <item m="1" x="810"/>
        <item m="1" x="1197"/>
        <item m="1" x="1302"/>
        <item m="1" x="579"/>
        <item m="1" x="886"/>
        <item m="1" x="1203"/>
        <item m="1" x="1325"/>
        <item m="1" x="1976"/>
        <item m="1" x="2137"/>
        <item m="1" x="1967"/>
        <item m="1" x="118"/>
        <item m="1" x="900"/>
        <item m="1" x="1702"/>
        <item m="1" x="1647"/>
        <item m="1" x="2055"/>
        <item m="1" x="317"/>
        <item m="1" x="1805"/>
        <item m="1" x="868"/>
        <item m="1" x="582"/>
        <item m="1" x="1606"/>
        <item m="1" x="696"/>
        <item m="1" x="993"/>
        <item m="1" x="1804"/>
        <item m="1" x="345"/>
        <item m="1" x="423"/>
        <item m="1" x="1190"/>
        <item m="1" x="205"/>
        <item m="1" x="1940"/>
        <item m="1" x="2003"/>
        <item m="1" x="1826"/>
        <item m="1" x="189"/>
        <item m="1" x="1678"/>
        <item m="1" x="1309"/>
        <item m="1" x="154"/>
        <item m="1" x="47"/>
        <item m="1" x="848"/>
        <item m="1" x="531"/>
        <item m="1" x="1114"/>
        <item m="1" x="1037"/>
        <item m="1" x="1975"/>
        <item m="1" x="1341"/>
        <item m="1" x="1410"/>
        <item m="1" x="2013"/>
        <item m="1" x="629"/>
        <item m="1" x="1896"/>
        <item m="1" x="479"/>
        <item m="1" x="1229"/>
        <item m="1" x="2080"/>
        <item m="1" x="1610"/>
        <item m="1" x="1101"/>
        <item m="1" x="1046"/>
        <item m="1" x="1909"/>
        <item m="1" x="1150"/>
        <item m="1" x="2056"/>
        <item m="1" x="1551"/>
        <item m="1" x="131"/>
        <item m="1" x="1273"/>
        <item m="1" x="877"/>
        <item m="1" x="281"/>
        <item m="1" x="1859"/>
        <item m="1" x="1351"/>
        <item m="1" x="1345"/>
        <item m="1" x="1135"/>
        <item m="1" x="887"/>
        <item m="1" x="1796"/>
        <item m="1" x="1915"/>
        <item m="1" x="930"/>
        <item m="1" x="1534"/>
        <item m="1" x="1779"/>
        <item m="1" x="978"/>
        <item m="1" x="1819"/>
        <item m="1" x="134"/>
        <item m="1" x="327"/>
        <item m="1" x="1218"/>
        <item m="1" x="829"/>
        <item m="1" x="1442"/>
        <item m="1" x="343"/>
        <item m="1" x="1903"/>
        <item m="1" x="330"/>
        <item m="1" x="1332"/>
        <item m="1" x="513"/>
        <item m="1" x="824"/>
        <item m="1" x="686"/>
        <item m="1" x="147"/>
        <item m="1" x="199"/>
        <item m="1" x="250"/>
        <item m="1" x="116"/>
        <item m="1" x="2048"/>
        <item m="1" x="1061"/>
        <item m="1" x="625"/>
        <item m="1" x="807"/>
        <item m="1" x="1057"/>
        <item m="1" x="1715"/>
        <item m="1" x="1189"/>
        <item m="1" x="1770"/>
        <item m="1" x="520"/>
        <item m="1" x="1406"/>
        <item m="1" x="1286"/>
        <item m="1" x="481"/>
        <item m="1" x="1650"/>
        <item m="1" x="1356"/>
        <item m="1" x="44"/>
        <item m="1" x="769"/>
        <item m="1" x="1427"/>
        <item m="1" x="1873"/>
        <item m="1" x="637"/>
        <item m="1" x="471"/>
        <item m="1" x="276"/>
        <item m="1" x="925"/>
        <item m="1" x="1990"/>
        <item m="1" x="1724"/>
        <item m="1" x="1844"/>
        <item m="1" x="822"/>
        <item m="1" x="263"/>
        <item m="1" x="290"/>
        <item m="1" x="1330"/>
        <item m="1" x="1880"/>
        <item m="1" x="2088"/>
        <item m="1" x="249"/>
        <item m="1" x="942"/>
        <item m="1" x="1719"/>
        <item m="1" x="1080"/>
        <item m="1" x="214"/>
        <item m="1" x="929"/>
        <item m="1" x="260"/>
        <item m="1" x="1258"/>
        <item m="1" x="1077"/>
        <item m="1" x="750"/>
        <item m="1" x="121"/>
        <item m="1" x="1897"/>
        <item m="1" x="264"/>
        <item m="1" x="1949"/>
        <item m="1" x="397"/>
        <item m="1" x="499"/>
        <item m="1" x="1307"/>
        <item m="1" x="608"/>
        <item m="1" x="642"/>
        <item m="1" x="1620"/>
        <item m="1" x="1749"/>
        <item m="1" x="1759"/>
        <item m="1" x="805"/>
        <item m="1" x="1268"/>
        <item m="1" x="1836"/>
        <item m="1" x="858"/>
        <item m="1" x="1667"/>
        <item m="1" x="1597"/>
        <item m="1" x="963"/>
        <item m="1" x="1310"/>
        <item m="1" x="1512"/>
        <item m="1" x="2020"/>
        <item m="1" x="1706"/>
        <item m="1" x="1486"/>
        <item m="1" x="230"/>
        <item m="1" x="1069"/>
        <item m="1" x="1335"/>
        <item m="1" x="1985"/>
        <item m="1" x="1078"/>
        <item m="1" x="937"/>
        <item m="1" x="1973"/>
        <item m="1" x="422"/>
        <item m="1" x="2060"/>
        <item m="1" x="288"/>
        <item m="1" x="851"/>
        <item m="1" x="369"/>
        <item m="1" x="1470"/>
        <item m="1" x="914"/>
        <item m="1" x="2140"/>
        <item m="1" x="89"/>
        <item m="1" x="1308"/>
        <item m="1" x="1780"/>
        <item m="1" x="1321"/>
        <item m="1" x="692"/>
        <item m="1" x="1874"/>
        <item m="1" x="1900"/>
        <item m="1" x="1525"/>
        <item m="1" x="1295"/>
        <item m="1" x="1096"/>
        <item m="1" x="287"/>
        <item m="1" x="1558"/>
        <item m="1" x="253"/>
        <item m="1" x="325"/>
        <item m="1" x="333"/>
        <item m="1" x="1066"/>
        <item m="1" x="1590"/>
        <item m="1" x="1539"/>
        <item m="1" x="235"/>
        <item m="1" x="2029"/>
        <item m="1" x="208"/>
        <item m="1" x="676"/>
        <item m="1" x="1604"/>
        <item m="1" x="424"/>
        <item m="1" x="1255"/>
        <item m="1" x="2113"/>
        <item m="1" x="730"/>
        <item m="1" x="1085"/>
        <item m="1" x="1830"/>
        <item m="1" x="2100"/>
        <item m="1" x="856"/>
        <item m="1" x="1526"/>
        <item m="1" x="258"/>
        <item m="1" x="1603"/>
        <item m="1" x="2011"/>
        <item m="1" x="2083"/>
        <item m="1" x="1686"/>
        <item m="1" x="1625"/>
        <item m="1" x="224"/>
        <item m="1" x="727"/>
        <item m="1" x="1043"/>
        <item m="1" x="2010"/>
        <item m="1" x="2012"/>
        <item m="1" x="1977"/>
        <item m="1" x="1480"/>
        <item m="1" x="1808"/>
        <item m="1" x="2005"/>
        <item m="1" x="43"/>
        <item m="1" x="1259"/>
        <item m="1" x="430"/>
        <item m="1" x="820"/>
        <item m="1" x="1241"/>
        <item m="1" x="303"/>
        <item m="1" x="1172"/>
        <item m="1" x="1027"/>
        <item m="1" x="1528"/>
        <item m="1" x="2021"/>
        <item m="1" x="173"/>
        <item m="1" x="1182"/>
        <item m="1" x="78"/>
        <item m="1" x="1656"/>
        <item m="1" x="1768"/>
        <item m="1" x="305"/>
        <item m="1" x="1157"/>
        <item m="1" x="790"/>
        <item m="1" x="166"/>
        <item m="1" x="1730"/>
        <item m="1" x="1136"/>
        <item m="1" x="1263"/>
        <item m="1" x="278"/>
        <item m="1" x="1288"/>
        <item m="1" x="933"/>
        <item m="1" x="2112"/>
        <item m="1" x="1070"/>
        <item m="1" x="304"/>
        <item m="1" x="806"/>
        <item m="1" x="688"/>
        <item m="1" x="884"/>
        <item m="1" x="1519"/>
        <item m="1" x="76"/>
        <item m="1" x="1298"/>
        <item m="1" x="957"/>
        <item m="1" x="80"/>
        <item m="1" x="1509"/>
        <item m="1" x="1987"/>
        <item m="1" x="472"/>
        <item m="1" x="1837"/>
        <item m="1" x="1250"/>
        <item m="1" x="1838"/>
        <item m="1" x="939"/>
        <item m="1" x="35"/>
        <item m="1" x="346"/>
        <item m="1" x="1533"/>
        <item m="1" x="2126"/>
        <item m="1" x="794"/>
        <item m="1" x="665"/>
        <item m="1" x="2058"/>
        <item m="1" x="1544"/>
        <item m="1" x="1059"/>
        <item m="1" x="1517"/>
        <item m="1" x="1877"/>
        <item m="1" x="1168"/>
        <item m="1" x="649"/>
        <item m="1" x="1007"/>
        <item m="1" x="1334"/>
        <item m="1" x="353"/>
        <item m="1" x="1354"/>
        <item m="1" x="195"/>
        <item m="1" x="307"/>
        <item m="1" x="1437"/>
        <item m="1" x="1929"/>
        <item m="1" x="776"/>
        <item m="1" x="951"/>
        <item m="1" x="1933"/>
        <item m="1" x="1627"/>
        <item m="1" x="975"/>
        <item m="1" x="670"/>
        <item m="1" x="1885"/>
        <item m="1" x="537"/>
        <item m="1" x="657"/>
        <item m="1" x="231"/>
        <item m="1" x="1679"/>
        <item m="1" x="586"/>
        <item m="1" x="1227"/>
        <item m="1" x="179"/>
        <item m="1" x="791"/>
        <item m="1" x="1142"/>
        <item m="1" x="1083"/>
        <item m="1" x="1148"/>
        <item m="1" x="1075"/>
        <item m="1" x="1668"/>
        <item m="1" x="70"/>
        <item m="1" x="1144"/>
        <item m="1" x="585"/>
        <item m="1" x="1120"/>
        <item m="1" x="784"/>
        <item m="1" x="911"/>
        <item m="1" x="1632"/>
        <item m="1" x="1834"/>
        <item m="1" x="418"/>
        <item m="1" x="534"/>
        <item m="1" x="792"/>
        <item m="1" x="1139"/>
        <item m="1" x="1333"/>
        <item m="1" x="1379"/>
        <item m="1" x="718"/>
        <item m="1" x="800"/>
        <item m="1" x="1812"/>
        <item m="1" x="828"/>
        <item m="1" x="1630"/>
        <item m="1" x="567"/>
        <item m="1" x="1132"/>
        <item m="1" x="1155"/>
        <item m="1" x="383"/>
        <item m="1" x="1497"/>
        <item m="1" x="1166"/>
        <item m="1" x="461"/>
        <item m="1" x="257"/>
        <item m="1" x="1538"/>
        <item m="1" x="2030"/>
        <item m="1" x="266"/>
        <item m="1" x="1556"/>
        <item m="1" x="1106"/>
        <item m="1" x="69"/>
        <item m="1" x="447"/>
        <item m="1" x="1045"/>
        <item m="1" x="95"/>
        <item m="1" x="677"/>
        <item m="1" x="2065"/>
        <item m="1" x="283"/>
        <item m="1" x="970"/>
        <item m="1" x="1939"/>
        <item m="1" x="781"/>
        <item m="1" x="1584"/>
        <item m="1" x="908"/>
        <item m="1" x="656"/>
        <item m="1" x="1086"/>
        <item m="1" x="240"/>
        <item m="1" x="1365"/>
        <item m="1" x="1204"/>
        <item m="1" x="1475"/>
        <item m="1" x="372"/>
        <item m="1" x="218"/>
        <item m="1" x="1418"/>
        <item m="1" x="2091"/>
        <item m="1" x="1006"/>
        <item m="1" x="1989"/>
        <item m="1" x="1671"/>
        <item m="1" x="140"/>
        <item m="1" x="551"/>
        <item m="1" x="1171"/>
        <item m="1" x="1443"/>
        <item m="1" x="2000"/>
        <item m="1" x="967"/>
        <item m="1" x="871"/>
        <item m="1" x="2133"/>
        <item m="1" x="1845"/>
        <item m="1" x="476"/>
        <item m="1" x="561"/>
        <item m="1" x="959"/>
        <item m="1" x="101"/>
        <item m="1" x="1734"/>
        <item m="1" x="1162"/>
        <item m="1" x="342"/>
        <item m="1" x="639"/>
        <item m="1" x="760"/>
        <item m="1" x="1140"/>
        <item m="1" x="1401"/>
        <item m="1" x="964"/>
        <item m="1" x="590"/>
        <item m="1" x="149"/>
        <item m="1" x="1666"/>
        <item m="1" x="635"/>
        <item m="1" x="753"/>
        <item m="1" x="1564"/>
        <item m="1" x="1386"/>
        <item m="1" x="1622"/>
        <item m="1" x="344"/>
        <item m="1" x="1755"/>
        <item m="1" x="1907"/>
        <item m="1" x="1991"/>
        <item m="1" x="1485"/>
        <item m="1" x="136"/>
        <item m="1" x="1619"/>
        <item m="1" x="1748"/>
        <item m="1" x="368"/>
        <item m="1" x="1095"/>
        <item m="1" x="286"/>
        <item m="1" x="332"/>
        <item m="1" x="1084"/>
        <item m="1" x="1829"/>
        <item m="1" x="1824"/>
        <item m="1" x="1381"/>
        <item m="1" x="75"/>
        <item m="1" x="1297"/>
        <item m="1" x="1645"/>
        <item m="1" x="1858"/>
        <item m="1" x="391"/>
        <item m="1" x="896"/>
        <item m="1" x="1484"/>
        <item m="1" x="1566"/>
        <item m="1" x="1348"/>
        <item m="1" x="2090"/>
        <item m="1" x="57"/>
        <item m="1" x="1728"/>
        <item m="1" x="374"/>
        <item m="1" x="1863"/>
        <item m="1" x="1535"/>
        <item m="1" x="510"/>
        <item m="1" x="1924"/>
        <item m="1" x="1123"/>
        <item m="1" x="1563"/>
        <item m="1" x="1994"/>
        <item m="1" x="782"/>
        <item m="1" x="192"/>
        <item m="1" x="1540"/>
        <item m="1" x="97"/>
        <item m="1" x="524"/>
        <item m="1" x="1561"/>
        <item m="1" x="2142"/>
        <item m="1" x="891"/>
        <item m="1" x="672"/>
        <item m="1" x="1648"/>
        <item m="1" x="1072"/>
        <item m="1" x="1913"/>
        <item m="1" x="484"/>
        <item m="1" x="1431"/>
        <item m="1" x="124"/>
        <item m="1" x="1465"/>
        <item m="1" x="844"/>
        <item m="1" x="1453"/>
        <item m="1" x="86"/>
        <item m="1" x="1957"/>
        <item m="1" x="1745"/>
        <item m="1" x="2001"/>
        <item m="1" x="859"/>
        <item m="1" x="273"/>
        <item m="1" x="421"/>
        <item m="1" x="311"/>
        <item m="1" x="2015"/>
        <item m="1" x="120"/>
        <item m="1" x="2122"/>
        <item m="1" x="1493"/>
        <item m="1" x="2076"/>
        <item m="1" x="1591"/>
        <item m="1" x="575"/>
        <item m="1" x="936"/>
        <item m="1" x="1090"/>
        <item m="1" x="130"/>
        <item m="1" x="1337"/>
        <item m="1" x="818"/>
        <item m="1" x="200"/>
        <item m="1" x="1775"/>
        <item m="1" x="1249"/>
        <item m="1" x="2045"/>
        <item m="1" x="2046"/>
        <item m="1" x="1938"/>
        <item m="1" x="1420"/>
        <item m="1" x="1827"/>
        <item m="1" x="953"/>
        <item m="1" x="845"/>
        <item m="1" x="1191"/>
        <item m="1" x="155"/>
        <item m="1" x="1047"/>
        <item m="1" x="449"/>
        <item m="1" x="1982"/>
        <item m="1" x="952"/>
        <item m="1" x="762"/>
        <item m="1" x="406"/>
        <item m="1" x="2054"/>
        <item m="1" x="1173"/>
        <item m="1" x="1569"/>
        <item m="1" x="681"/>
        <item m="1" x="1567"/>
        <item m="1" x="812"/>
        <item m="1" x="965"/>
        <item m="1" x="1553"/>
        <item m="1" x="233"/>
        <item m="1" x="640"/>
        <item m="1" x="1440"/>
        <item m="1" x="853"/>
        <item m="1" x="171"/>
        <item m="1" x="633"/>
        <item m="1" x="125"/>
        <item m="1" x="1449"/>
        <item m="1" x="1232"/>
        <item m="1" x="1111"/>
        <item m="1" x="796"/>
        <item m="1" x="414"/>
        <item m="1" x="1697"/>
        <item m="1" x="1029"/>
        <item m="1" x="2095"/>
        <item m="1" x="1614"/>
        <item m="1" x="412"/>
        <item m="1" x="771"/>
        <item m="1" x="1978"/>
        <item m="1" x="2121"/>
        <item m="1" x="729"/>
        <item m="1" x="895"/>
        <item m="1" x="211"/>
        <item m="1" x="1060"/>
        <item m="1" x="2099"/>
        <item m="1" x="697"/>
        <item m="1" x="114"/>
        <item m="1" x="1416"/>
        <item m="1" x="1531"/>
        <item m="1" x="1393"/>
        <item m="1" x="2136"/>
        <item m="1" x="1511"/>
        <item m="1" x="1296"/>
        <item m="1" x="529"/>
        <item m="1" x="2023"/>
        <item m="1" x="2035"/>
        <item m="1" x="1941"/>
        <item m="1" x="1368"/>
        <item m="1" x="1769"/>
        <item m="1" x="857"/>
        <item m="1" x="402"/>
        <item m="1" x="927"/>
        <item m="1" x="870"/>
        <item m="1" x="934"/>
        <item m="1" x="1205"/>
        <item m="1" x="893"/>
        <item m="1" x="91"/>
        <item m="1" x="2038"/>
        <item m="1" x="1917"/>
        <item m="1" x="2132"/>
        <item m="1" x="847"/>
        <item m="1" x="599"/>
        <item m="1" x="901"/>
        <item m="1" x="215"/>
        <item m="1" x="299"/>
        <item m="1" x="1670"/>
        <item m="1" x="388"/>
        <item m="1" x="1568"/>
        <item m="1" x="1082"/>
        <item m="1" x="65"/>
        <item m="1" x="1159"/>
        <item m="1" x="1554"/>
        <item m="1" x="1701"/>
        <item m="1" x="1996"/>
        <item m="1" x="1471"/>
        <item m="1" x="1658"/>
        <item m="1" x="772"/>
        <item m="1" x="1011"/>
        <item m="1" x="1504"/>
        <item m="1" x="885"/>
        <item m="1" x="1361"/>
        <item m="1" x="1557"/>
        <item m="1" x="683"/>
        <item m="1" x="1793"/>
        <item m="1" x="565"/>
        <item m="1" x="347"/>
        <item m="1" x="1350"/>
        <item m="1" x="1546"/>
        <item m="1" x="60"/>
        <item m="1" x="1262"/>
        <item m="1" x="55"/>
        <item m="1" x="1434"/>
        <item m="1" x="1574"/>
        <item m="1" x="1015"/>
        <item m="1" x="552"/>
        <item m="1" x="1163"/>
        <item m="1" x="999"/>
        <item m="1" x="1802"/>
        <item m="1" x="2017"/>
        <item m="1" x="493"/>
        <item m="1" x="2125"/>
        <item m="1" x="1684"/>
        <item m="1" x="1521"/>
        <item m="1" x="356"/>
        <item m="1" x="689"/>
        <item m="1" x="261"/>
        <item m="1" x="269"/>
        <item m="1" x="2039"/>
        <item m="1" x="1889"/>
        <item m="1" x="495"/>
        <item m="1" x="160"/>
        <item m="1" x="1186"/>
        <item m="1" x="1014"/>
        <item m="1" x="759"/>
        <item m="1" x="865"/>
        <item m="1" x="306"/>
        <item m="1" x="127"/>
        <item m="1" x="1225"/>
        <item m="1" x="1054"/>
        <item m="1" x="485"/>
        <item m="1" x="1588"/>
        <item m="1" x="68"/>
        <item m="1" x="2077"/>
        <item m="1" x="691"/>
        <item m="1" x="1481"/>
        <item m="1" x="1732"/>
        <item m="1" x="645"/>
        <item m="1" x="1776"/>
        <item m="1" x="1881"/>
        <item m="1" x="1331"/>
        <item m="1" x="890"/>
        <item m="1" x="1582"/>
        <item m="1" x="793"/>
        <item m="1" x="751"/>
        <item m="1" x="873"/>
        <item m="1" x="254"/>
        <item m="1" x="1454"/>
        <item m="1" x="1347"/>
        <item m="1" x="1001"/>
        <item m="1" x="360"/>
        <item m="1" x="1112"/>
        <item m="1" x="723"/>
        <item m="1" x="1127"/>
        <item m="1" x="1902"/>
        <item m="1" x="336"/>
        <item m="1" x="1369"/>
        <item m="1" x="98"/>
        <item m="1" x="707"/>
        <item m="1" x="1024"/>
        <item m="1" x="2051"/>
        <item m="1" x="378"/>
        <item m="1" x="170"/>
        <item m="1" x="1088"/>
        <item m="1" x="541"/>
        <item m="1" x="477"/>
        <item m="1" x="1916"/>
        <item m="1" x="1999"/>
        <item m="1" x="1754"/>
        <item m="1" x="704"/>
        <item m="1" x="738"/>
        <item m="1" x="326"/>
        <item m="1" x="417"/>
        <item m="1" x="1107"/>
        <item m="1" x="1251"/>
        <item m="1" x="614"/>
        <item m="1" x="339"/>
        <item m="1" x="799"/>
        <item m="1" x="1036"/>
        <item m="1" x="2114"/>
        <item m="1" x="248"/>
        <item m="1" x="331"/>
        <item m="1" x="50"/>
        <item m="1" x="601"/>
        <item m="1" x="1373"/>
        <item m="1" x="866"/>
        <item m="1" x="1281"/>
        <item m="1" x="435"/>
        <item m="1" x="736"/>
        <item m="1" x="1068"/>
        <item m="1" x="1091"/>
        <item m="1" x="262"/>
        <item m="1" x="1813"/>
        <item m="1" x="1675"/>
        <item m="1" x="2018"/>
        <item m="1" x="1799"/>
        <item m="1" x="749"/>
        <item m="1" x="1240"/>
        <item m="1" x="2078"/>
        <item m="1" x="460"/>
        <item m="1" x="1664"/>
        <item m="1" x="867"/>
        <item m="1" x="801"/>
        <item m="1" x="1690"/>
        <item m="1" x="1209"/>
        <item m="1" x="1806"/>
        <item m="1" x="1705"/>
        <item m="1" x="1452"/>
        <item m="1" x="1403"/>
        <item m="1" x="1128"/>
        <item m="1" x="1113"/>
        <item m="1" x="38"/>
        <item m="1" x="971"/>
        <item m="1" x="1550"/>
        <item m="1" x="1384"/>
        <item m="1" x="123"/>
        <item m="1" x="1108"/>
        <item m="1" x="1387"/>
        <item m="1" x="1455"/>
        <item m="1" x="1402"/>
        <item m="1" x="985"/>
        <item m="1" x="1122"/>
        <item m="1" x="492"/>
        <item m="1" x="620"/>
        <item m="1" x="1176"/>
        <item m="1" x="81"/>
        <item m="1" x="1641"/>
        <item m="1" x="1599"/>
        <item m="1" x="619"/>
        <item m="1" x="58"/>
        <item m="1" x="1549"/>
        <item m="1" x="1457"/>
        <item m="1" x="588"/>
        <item m="1" x="1063"/>
        <item m="1" x="483"/>
        <item m="1" x="206"/>
        <item m="1" x="1389"/>
        <item m="1" x="701"/>
        <item m="1" x="833"/>
        <item m="1" x="1809"/>
        <item m="1" x="500"/>
        <item m="1" x="1366"/>
        <item m="1" x="1601"/>
        <item m="1" x="409"/>
        <item m="1" x="243"/>
        <item m="1" x="1595"/>
        <item m="1" x="1415"/>
        <item m="1" x="909"/>
        <item m="1" x="138"/>
        <item m="1" x="349"/>
        <item m="1" x="354"/>
        <item m="1" x="1476"/>
        <item m="1" x="475"/>
        <item m="1" x="861"/>
        <item m="1" x="498"/>
        <item m="1" x="1507"/>
        <item m="1" x="1618"/>
        <item m="1" x="1810"/>
        <item m="1" x="923"/>
        <item m="1" x="2111"/>
        <item m="1" x="1058"/>
        <item m="1" x="1871"/>
        <item m="1" x="1474"/>
        <item m="1" x="1352"/>
        <item m="1" x="693"/>
        <item m="1" x="1174"/>
        <item m="1" x="394"/>
        <item m="1" x="162"/>
        <item m="1" x="49"/>
        <item m="1" x="1592"/>
        <item m="1" x="1216"/>
        <item m="1" x="573"/>
        <item m="1" x="271"/>
        <item m="1" x="1503"/>
        <item m="1" x="708"/>
        <item m="1" x="308"/>
        <item m="1" x="42"/>
        <item m="1" x="2004"/>
        <item m="1" x="924"/>
        <item m="1" x="1340"/>
        <item m="1" x="74"/>
        <item m="1" x="878"/>
        <item m="1" x="830"/>
        <item m="1" x="743"/>
        <item m="1" x="2109"/>
        <item m="1" x="468"/>
        <item m="1" x="1634"/>
        <item m="1" x="706"/>
        <item m="1" x="1694"/>
        <item m="1" x="84"/>
        <item m="1" x="787"/>
        <item m="1" x="1807"/>
        <item m="1" x="1499"/>
        <item m="1" x="1718"/>
        <item m="1" x="986"/>
        <item m="1" x="1956"/>
        <item m="1" x="1665"/>
        <item m="1" x="1948"/>
        <item m="1" x="1199"/>
        <item m="1" x="213"/>
        <item m="1" x="300"/>
        <item m="1" x="1429"/>
        <item m="1" x="517"/>
        <item m="1" x="1446"/>
        <item m="1" x="841"/>
        <item m="1" x="698"/>
        <item m="1" x="1357"/>
        <item m="1" x="1097"/>
        <item m="1" x="442"/>
        <item m="1" x="1177"/>
        <item m="1" x="1669"/>
        <item m="1" x="1222"/>
        <item m="1" x="881"/>
        <item m="1" x="1494"/>
        <item m="1" x="470"/>
        <item m="1" x="1960"/>
        <item m="1" x="1514"/>
        <item m="1" x="247"/>
        <item m="1" x="605"/>
        <item m="1" x="431"/>
        <item m="1" x="713"/>
        <item m="1" x="444"/>
        <item m="1" x="578"/>
        <item m="1" x="996"/>
        <item m="1" x="146"/>
        <item m="1" x="941"/>
        <item m="1" x="1424"/>
        <item m="1" x="439"/>
        <item m="1" x="512"/>
        <item m="1" x="1997"/>
        <item m="1" x="1921"/>
        <item m="1" x="2014"/>
        <item m="1" x="450"/>
        <item m="1" x="194"/>
        <item m="1" x="777"/>
        <item m="1" x="1878"/>
        <item m="1" x="1463"/>
        <item m="1" x="682"/>
        <item m="1" x="1026"/>
        <item m="1" x="341"/>
        <item m="1" x="1744"/>
        <item m="1" x="694"/>
        <item m="1" x="2127"/>
        <item m="1" x="386"/>
        <item m="1" x="268"/>
        <item m="1" x="514"/>
        <item m="1" x="1781"/>
        <item m="1" x="2070"/>
        <item m="1" x="453"/>
        <item m="1" x="174"/>
        <item m="1" x="340"/>
        <item m="1" x="1021"/>
        <item m="1" x="462"/>
        <item m="1" x="1359"/>
        <item m="1" x="570"/>
        <item m="1" x="433"/>
        <item m="1" x="1252"/>
        <item m="1" x="554"/>
        <item m="1" x="438"/>
        <item m="1" x="1854"/>
        <item m="1" x="1895"/>
        <item m="1" x="935"/>
        <item m="1" x="539"/>
        <item m="1" x="1912"/>
        <item m="1" x="222"/>
        <item m="1" x="1501"/>
        <item m="1" x="1313"/>
        <item m="1" x="1882"/>
        <item m="1" x="2106"/>
        <item m="1" x="1965"/>
        <item m="1" x="201"/>
        <item m="1" x="1593"/>
        <item m="1" x="1703"/>
        <item m="1" x="293"/>
        <item m="1" x="668"/>
        <item m="1" x="328"/>
        <item m="1" x="756"/>
        <item m="1" x="1049"/>
        <item m="1" x="1862"/>
        <item m="1" x="1700"/>
        <item m="1" x="603"/>
        <item m="1" x="1034"/>
        <item m="1" x="90"/>
        <item m="1" x="1848"/>
        <item m="1" x="1530"/>
        <item m="1" x="151"/>
        <item m="1" x="611"/>
        <item m="1" x="1901"/>
        <item m="1" x="1935"/>
        <item m="1" x="1971"/>
        <item m="1" x="338"/>
        <item m="1" x="752"/>
        <item m="1" x="946"/>
        <item m="1" x="1266"/>
        <item m="1" x="1478"/>
        <item m="1" x="919"/>
        <item m="1" x="202"/>
        <item m="1" x="1840"/>
        <item m="1" x="1865"/>
        <item m="1" x="1482"/>
        <item m="1" x="2110"/>
        <item m="1" x="1988"/>
        <item m="1" x="903"/>
        <item m="1" x="182"/>
        <item m="1" x="1079"/>
        <item m="1" x="1963"/>
        <item m="1" x="1787"/>
        <item m="1" x="94"/>
        <item m="1" x="1360"/>
        <item m="1" x="832"/>
        <item m="1" x="1126"/>
        <item m="1" x="699"/>
        <item m="1" x="279"/>
        <item m="1" x="1783"/>
        <item m="1" x="808"/>
        <item m="1" x="455"/>
        <item m="1" x="572"/>
        <item m="1" x="119"/>
        <item m="1" x="1409"/>
        <item m="1" x="197"/>
        <item m="1" x="1575"/>
        <item m="1" x="443"/>
        <item m="1" x="2118"/>
        <item m="1" x="958"/>
        <item m="1" x="854"/>
        <item m="1" x="1156"/>
        <item m="1" x="1413"/>
        <item m="1" x="2094"/>
        <item m="1" x="164"/>
        <item m="1" x="1835"/>
        <item m="1" x="1187"/>
        <item m="1" x="272"/>
        <item m="1" x="1276"/>
        <item m="1" x="1210"/>
        <item m="1" x="1274"/>
        <item m="1" x="1981"/>
        <item m="1" x="1109"/>
        <item m="1" x="400"/>
        <item m="1" x="1579"/>
        <item m="1" x="1818"/>
        <item m="1" x="1726"/>
        <item m="1" x="161"/>
        <item m="1" x="1825"/>
        <item m="1" x="2128"/>
        <item m="1" x="604"/>
        <item m="1" x="10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axis="axisRow" compact="0" outline="0" showAll="0" defaultSubtotal="0">
      <items count="3">
        <item x="0"/>
        <item m="1" x="1"/>
        <item m="1" x="2"/>
      </items>
    </pivotField>
    <pivotField axis="axisRow" compact="0" outline="0" showAll="0" defaultSubtotal="0">
      <items count="16">
        <item m="1" x="6"/>
        <item m="1" x="9"/>
        <item m="1" x="11"/>
        <item m="1" x="12"/>
        <item m="1" x="2"/>
        <item m="1" x="5"/>
        <item m="1" x="14"/>
        <item m="1" x="1"/>
        <item m="1" x="15"/>
        <item m="1" x="7"/>
        <item m="1" x="4"/>
        <item m="1" x="13"/>
        <item m="1" x="10"/>
        <item m="1" x="8"/>
        <item m="1" x="3"/>
        <item x="0"/>
      </items>
    </pivotField>
    <pivotField axis="axisRow" compact="0" outline="0" showAll="0" defaultSubtotal="0">
      <items count="11">
        <item m="1" x="2"/>
        <item m="1" x="5"/>
        <item m="1" x="7"/>
        <item m="1" x="9"/>
        <item m="1" x="3"/>
        <item m="1" x="1"/>
        <item m="1" x="4"/>
        <item m="1" x="10"/>
        <item m="1" x="6"/>
        <item m="1" x="8"/>
        <item x="0"/>
      </items>
    </pivotField>
    <pivotField compact="0" outline="0" showAll="0"/>
    <pivotField compact="0" outline="0" showAll="0"/>
    <pivotField compact="0" outline="0" showAll="0"/>
    <pivotField compact="0" outline="0" showAll="0"/>
    <pivotField axis="axisRow" compact="0" outline="0" showAll="0" defaultSubtotal="0">
      <items count="257">
        <item m="1" x="159"/>
        <item m="1" x="110"/>
        <item m="1" x="221"/>
        <item m="1" x="36"/>
        <item m="1" x="37"/>
        <item m="1" x="233"/>
        <item m="1" x="243"/>
        <item m="1" x="144"/>
        <item m="1" x="82"/>
        <item m="1" x="89"/>
        <item m="1" x="90"/>
        <item m="1" x="116"/>
        <item m="1" x="43"/>
        <item m="1" x="123"/>
        <item m="1" x="133"/>
        <item m="1" x="48"/>
        <item m="1" x="247"/>
        <item m="1" x="115"/>
        <item m="1" x="122"/>
        <item m="1" x="65"/>
        <item m="1" x="56"/>
        <item m="1" x="192"/>
        <item m="1" x="186"/>
        <item m="1" x="66"/>
        <item m="1" x="101"/>
        <item m="1" x="54"/>
        <item m="1" x="187"/>
        <item m="1" x="151"/>
        <item m="1" x="168"/>
        <item m="1" x="242"/>
        <item m="1" x="79"/>
        <item m="1" x="246"/>
        <item m="1" x="44"/>
        <item m="1" x="172"/>
        <item m="1" x="105"/>
        <item m="1" x="241"/>
        <item m="1" x="215"/>
        <item m="1" x="199"/>
        <item m="1" x="142"/>
        <item m="1" x="181"/>
        <item m="1" x="210"/>
        <item m="1" x="127"/>
        <item m="1" x="235"/>
        <item m="1" x="203"/>
        <item m="1" x="69"/>
        <item m="1" x="107"/>
        <item m="1" x="93"/>
        <item m="1" x="71"/>
        <item m="1" x="152"/>
        <item m="1" x="230"/>
        <item m="1" x="119"/>
        <item m="1" x="249"/>
        <item m="1" x="219"/>
        <item m="1" x="42"/>
        <item m="1" x="134"/>
        <item m="1" x="238"/>
        <item m="1" x="208"/>
        <item m="1" x="196"/>
        <item m="1" x="197"/>
        <item m="1" x="109"/>
        <item m="1" x="256"/>
        <item m="1" x="245"/>
        <item m="1" x="50"/>
        <item m="1" x="156"/>
        <item m="1" x="129"/>
        <item m="1" x="78"/>
        <item m="1" x="252"/>
        <item m="1" x="193"/>
        <item m="1" x="244"/>
        <item m="1" x="220"/>
        <item m="1" x="70"/>
        <item m="1" x="130"/>
        <item m="1" x="94"/>
        <item m="1" x="167"/>
        <item m="1" x="209"/>
        <item m="1" x="237"/>
        <item m="1" x="158"/>
        <item m="1" x="72"/>
        <item m="1" x="88"/>
        <item m="1" x="34"/>
        <item m="1" x="108"/>
        <item m="1" x="155"/>
        <item m="1" x="250"/>
        <item m="1" x="118"/>
        <item m="1" x="113"/>
        <item m="1" x="157"/>
        <item m="1" x="218"/>
        <item m="1" x="216"/>
        <item m="1" x="80"/>
        <item m="1" x="47"/>
        <item m="1" x="248"/>
        <item m="1" x="100"/>
        <item m="1" x="138"/>
        <item m="1" x="232"/>
        <item m="1" x="190"/>
        <item m="1" x="92"/>
        <item m="1" x="95"/>
        <item m="1" x="73"/>
        <item m="1" x="180"/>
        <item m="1" x="162"/>
        <item m="1" x="86"/>
        <item m="1" x="83"/>
        <item m="1" x="194"/>
        <item m="1" x="223"/>
        <item m="1" x="239"/>
        <item m="1" x="213"/>
        <item m="1" x="126"/>
        <item m="1" x="125"/>
        <item m="1" x="170"/>
        <item m="1" x="229"/>
        <item m="1" x="102"/>
        <item m="1" x="211"/>
        <item m="1" x="75"/>
        <item m="1" x="191"/>
        <item m="1" x="124"/>
        <item m="1" x="205"/>
        <item m="1" x="135"/>
        <item m="1" x="206"/>
        <item m="1" x="136"/>
        <item m="1" x="149"/>
        <item m="1" x="145"/>
        <item m="1" x="77"/>
        <item m="1" x="96"/>
        <item m="1" x="175"/>
        <item m="1" x="120"/>
        <item m="1" x="224"/>
        <item m="1" x="173"/>
        <item m="1" x="106"/>
        <item m="1" x="117"/>
        <item m="1" x="128"/>
        <item m="1" x="163"/>
        <item m="1" x="131"/>
        <item m="1" x="111"/>
        <item m="1" x="81"/>
        <item m="1" x="98"/>
        <item m="1" x="57"/>
        <item m="1" x="236"/>
        <item m="1" x="154"/>
        <item m="1" x="63"/>
        <item m="1" x="228"/>
        <item m="1" x="85"/>
        <item m="1" x="166"/>
        <item m="1" x="164"/>
        <item m="1" x="112"/>
        <item m="1" x="74"/>
        <item m="1" x="51"/>
        <item m="1" x="160"/>
        <item m="1" x="64"/>
        <item m="1" x="189"/>
        <item m="1" x="171"/>
        <item m="1" x="60"/>
        <item m="1" x="202"/>
        <item m="1" x="165"/>
        <item m="1" x="253"/>
        <item m="1" x="35"/>
        <item m="1" x="99"/>
        <item m="1" x="207"/>
        <item m="1" x="46"/>
        <item m="1" x="40"/>
        <item m="1" x="204"/>
        <item m="1" x="146"/>
        <item m="1" x="67"/>
        <item m="1" x="183"/>
        <item m="1" x="39"/>
        <item m="1" x="38"/>
        <item m="1" x="137"/>
        <item m="1" x="58"/>
        <item m="1" x="59"/>
        <item m="1" x="174"/>
        <item m="1" x="201"/>
        <item m="1" x="139"/>
        <item m="1" x="225"/>
        <item m="1" x="140"/>
        <item m="1" x="226"/>
        <item m="1" x="141"/>
        <item m="1" x="227"/>
        <item m="1" x="188"/>
        <item m="1" x="231"/>
        <item m="1" x="195"/>
        <item m="1" x="234"/>
        <item m="1" x="61"/>
        <item m="1" x="132"/>
        <item m="1" x="53"/>
        <item m="1" x="255"/>
        <item m="1" x="179"/>
        <item m="1" x="62"/>
        <item m="1" x="104"/>
        <item m="1" x="251"/>
        <item m="1" x="147"/>
        <item m="1" x="182"/>
        <item m="1" x="114"/>
        <item m="1" x="91"/>
        <item m="1" x="254"/>
        <item m="1" x="153"/>
        <item m="1" x="52"/>
        <item m="1" x="184"/>
        <item m="1" x="55"/>
        <item m="1" x="178"/>
        <item m="1" x="200"/>
        <item m="1" x="150"/>
        <item m="1" x="198"/>
        <item m="1" x="68"/>
        <item m="1" x="143"/>
        <item m="1" x="169"/>
        <item m="1" x="97"/>
        <item m="1" x="214"/>
        <item m="1" x="148"/>
        <item m="1" x="161"/>
        <item m="1" x="212"/>
        <item m="1" x="185"/>
        <item m="1" x="217"/>
        <item m="1" x="87"/>
        <item m="1" x="222"/>
        <item m="1" x="45"/>
        <item m="1" x="84"/>
        <item m="1" x="41"/>
        <item m="1" x="49"/>
        <item m="1" x="176"/>
        <item m="1" x="177"/>
        <item m="1" x="240"/>
        <item m="1" x="103"/>
        <item m="1" x="121"/>
        <item m="1" x="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602">
        <item x="0"/>
        <item m="1" x="331"/>
        <item m="1" x="596"/>
        <item m="1" x="600"/>
        <item m="1" x="570"/>
        <item m="1" x="312"/>
        <item m="1" x="471"/>
        <item m="1" x="150"/>
        <item m="1" x="200"/>
        <item m="1" x="526"/>
        <item m="1" x="589"/>
        <item m="1" x="123"/>
        <item m="1" x="394"/>
        <item m="1" x="544"/>
        <item m="1" x="527"/>
        <item m="1" x="68"/>
        <item m="1" x="539"/>
        <item m="1" x="215"/>
        <item m="1" x="384"/>
        <item m="1" x="94"/>
        <item m="1" x="402"/>
        <item m="1" x="17"/>
        <item m="1" x="525"/>
        <item m="1" x="228"/>
        <item m="1" x="337"/>
        <item m="1" x="330"/>
        <item m="1" x="486"/>
        <item m="1" x="127"/>
        <item m="1" x="262"/>
        <item m="1" x="81"/>
        <item m="1" x="78"/>
        <item m="1" x="199"/>
        <item m="1" x="268"/>
        <item m="1" x="99"/>
        <item m="1" x="299"/>
        <item m="1" x="286"/>
        <item m="1" x="411"/>
        <item m="1" x="49"/>
        <item m="1" x="524"/>
        <item m="1" x="408"/>
        <item m="1" x="206"/>
        <item m="1" x="359"/>
        <item m="1" x="120"/>
        <item m="1" x="22"/>
        <item m="1" x="585"/>
        <item m="1" x="305"/>
        <item m="1" x="345"/>
        <item m="1" x="357"/>
        <item m="1" x="322"/>
        <item m="1" x="38"/>
        <item m="1" x="252"/>
        <item m="1" x="464"/>
        <item m="1" x="293"/>
        <item m="1" x="485"/>
        <item m="1" x="182"/>
        <item m="1" x="426"/>
        <item m="1" x="568"/>
        <item m="1" x="188"/>
        <item m="1" x="267"/>
        <item m="1" x="225"/>
        <item m="1" x="571"/>
        <item m="1" x="315"/>
        <item m="1" x="95"/>
        <item m="1" x="508"/>
        <item m="1" x="593"/>
        <item m="1" x="380"/>
        <item m="1" x="301"/>
        <item m="1" x="3"/>
        <item m="1" x="412"/>
        <item m="1" x="155"/>
        <item m="1" x="428"/>
        <item m="1" x="169"/>
        <item m="1" x="80"/>
        <item m="1" x="519"/>
        <item m="1" x="403"/>
        <item m="1" x="435"/>
        <item m="1" x="318"/>
        <item m="1" x="240"/>
        <item m="1" x="398"/>
        <item m="1" x="236"/>
        <item m="1" x="192"/>
        <item m="1" x="333"/>
        <item m="1" x="86"/>
        <item m="1" x="275"/>
        <item m="1" x="520"/>
        <item m="1" x="288"/>
        <item m="1" x="34"/>
        <item m="1" x="41"/>
        <item m="1" x="39"/>
        <item m="1" x="424"/>
        <item m="1" x="536"/>
        <item m="1" x="588"/>
        <item m="1" x="174"/>
        <item m="1" x="82"/>
        <item m="1" x="352"/>
        <item m="1" x="230"/>
        <item m="1" x="270"/>
        <item m="1" x="323"/>
        <item m="1" x="117"/>
        <item m="1" x="546"/>
        <item m="1" x="73"/>
        <item m="1" x="243"/>
        <item m="1" x="9"/>
        <item m="1" x="591"/>
        <item m="1" x="214"/>
        <item m="1" x="210"/>
        <item m="1" x="343"/>
        <item m="1" x="8"/>
        <item m="1" x="201"/>
        <item m="1" x="248"/>
        <item m="1" x="575"/>
        <item m="1" x="472"/>
        <item m="1" x="233"/>
        <item m="1" x="379"/>
        <item m="1" x="171"/>
        <item m="1" x="272"/>
        <item m="1" x="30"/>
        <item m="1" x="184"/>
        <item m="1" x="581"/>
        <item m="1" x="87"/>
        <item m="1" x="467"/>
        <item m="1" x="263"/>
        <item m="1" x="490"/>
        <item m="1" x="277"/>
        <item m="1" x="310"/>
        <item m="1" x="128"/>
        <item m="1" x="92"/>
        <item m="1" x="12"/>
        <item m="1" x="287"/>
        <item m="1" x="161"/>
        <item m="1" x="23"/>
        <item m="1" x="274"/>
        <item m="1" x="375"/>
        <item m="1" x="83"/>
        <item m="1" x="166"/>
        <item m="1" x="509"/>
        <item m="1" x="260"/>
        <item m="1" x="261"/>
        <item m="1" x="254"/>
        <item m="1" x="153"/>
        <item m="1" x="311"/>
        <item m="1" x="276"/>
        <item m="1" x="448"/>
        <item m="1" x="61"/>
        <item m="1" x="506"/>
        <item m="1" x="183"/>
        <item m="1" x="25"/>
        <item m="1" x="266"/>
        <item m="1" x="385"/>
        <item m="1" x="392"/>
        <item m="1" x="434"/>
        <item m="1" x="44"/>
        <item m="1" x="306"/>
        <item m="1" x="33"/>
        <item m="1" x="152"/>
        <item m="1" x="386"/>
        <item m="1" x="389"/>
        <item m="1" x="354"/>
        <item m="1" x="599"/>
        <item m="1" x="118"/>
        <item m="1" x="329"/>
        <item m="1" x="332"/>
        <item m="1" x="446"/>
        <item m="1" x="419"/>
        <item m="1" x="149"/>
        <item m="1" x="213"/>
        <item m="1" x="458"/>
        <item m="1" x="295"/>
        <item m="1" x="35"/>
        <item m="1" x="178"/>
        <item m="1" x="258"/>
        <item m="1" x="334"/>
        <item m="1" x="439"/>
        <item m="1" x="139"/>
        <item m="1" x="418"/>
        <item m="1" x="148"/>
        <item m="1" x="456"/>
        <item m="1" x="307"/>
        <item m="1" x="255"/>
        <item m="1" x="468"/>
        <item m="1" x="476"/>
        <item m="1" x="189"/>
        <item m="1" x="102"/>
        <item m="1" x="28"/>
        <item m="1" x="557"/>
        <item m="1" x="572"/>
        <item m="1" x="537"/>
        <item m="1" x="344"/>
        <item m="1" x="10"/>
        <item m="1" x="372"/>
        <item m="1" x="314"/>
        <item m="1" x="493"/>
        <item m="1" x="195"/>
        <item m="1" x="577"/>
        <item m="1" x="4"/>
        <item m="1" x="561"/>
        <item m="1" x="554"/>
        <item m="1" x="190"/>
        <item m="1" x="388"/>
        <item m="1" x="303"/>
        <item m="1" x="54"/>
        <item m="1" x="442"/>
        <item m="1" x="443"/>
        <item m="1" x="543"/>
        <item m="1" x="431"/>
        <item m="1" x="513"/>
        <item m="1" x="204"/>
        <item m="1" x="106"/>
        <item m="1" x="482"/>
        <item m="1" x="348"/>
        <item m="1" x="401"/>
        <item m="1" x="374"/>
        <item m="1" x="67"/>
        <item m="1" x="441"/>
        <item m="1" x="134"/>
        <item m="1" x="503"/>
        <item m="1" x="377"/>
        <item m="1" x="413"/>
        <item m="1" x="393"/>
        <item m="1" x="84"/>
        <item m="1" x="463"/>
        <item m="1" x="179"/>
        <item m="1" x="549"/>
        <item m="1" x="407"/>
        <item m="1" x="454"/>
        <item m="1" x="425"/>
        <item m="1" x="137"/>
        <item m="1" x="511"/>
        <item m="1" x="5"/>
        <item m="1" x="346"/>
        <item m="1" x="304"/>
        <item m="1" x="140"/>
        <item m="1" x="59"/>
        <item m="1" x="265"/>
        <item m="1" x="234"/>
        <item m="1" x="173"/>
        <item m="1" x="241"/>
        <item m="1" x="143"/>
        <item m="1" x="292"/>
        <item m="1" x="57"/>
        <item m="1" x="563"/>
        <item m="1" x="427"/>
        <item m="1" x="162"/>
        <item m="1" x="415"/>
        <item m="1" x="197"/>
        <item m="1" x="370"/>
        <item m="1" x="203"/>
        <item m="1" x="251"/>
        <item m="1" x="496"/>
        <item m="1" x="212"/>
        <item m="1" x="457"/>
        <item m="1" x="242"/>
        <item m="1" x="115"/>
        <item m="1" x="487"/>
        <item m="1" x="397"/>
        <item m="1" x="176"/>
        <item m="1" x="547"/>
        <item m="1" x="373"/>
        <item m="1" x="470"/>
        <item m="1" x="259"/>
        <item m="1" x="52"/>
        <item m="1" x="219"/>
        <item m="1" x="455"/>
        <item m="1" x="601"/>
        <item m="1" x="327"/>
        <item m="1" x="533"/>
        <item m="1" x="362"/>
        <item m="1" x="29"/>
        <item m="1" x="364"/>
        <item m="1" x="336"/>
        <item m="1" x="144"/>
        <item m="1" x="326"/>
        <item m="1" x="231"/>
        <item m="1" x="583"/>
        <item m="1" x="269"/>
        <item m="1" x="207"/>
        <item m="1" x="541"/>
        <item m="1" x="285"/>
        <item m="1" x="232"/>
        <item m="1" x="584"/>
        <item m="1" x="499"/>
        <item m="1" x="208"/>
        <item m="1" x="542"/>
        <item m="1" x="452"/>
        <item m="1" x="342"/>
        <item m="1" x="367"/>
        <item m="1" x="125"/>
        <item m="1" x="55"/>
        <item m="1" x="113"/>
        <item m="1" x="492"/>
        <item m="1" x="368"/>
        <item m="1" x="37"/>
        <item m="1" x="297"/>
        <item m="1" x="235"/>
        <item m="1" x="523"/>
        <item m="1" x="223"/>
        <item m="1" x="423"/>
        <item m="1" x="495"/>
        <item m="1" x="7"/>
        <item m="1" x="365"/>
        <item m="1" x="328"/>
        <item m="1" x="250"/>
        <item m="1" x="475"/>
        <item m="1" x="27"/>
        <item m="1" x="146"/>
        <item m="1" x="445"/>
        <item m="1" x="109"/>
        <item m="1" x="13"/>
        <item m="1" x="114"/>
        <item m="1" x="396"/>
        <item m="1" x="70"/>
        <item m="1" x="371"/>
        <item m="1" x="587"/>
        <item m="1" x="253"/>
        <item m="1" x="566"/>
        <item m="1" x="220"/>
        <item m="1" x="224"/>
        <item m="1" x="147"/>
        <item m="1" x="63"/>
        <item m="1" x="494"/>
        <item m="1" x="279"/>
        <item m="1" x="474"/>
        <item m="1" x="209"/>
        <item m="1" x="196"/>
        <item m="1" x="71"/>
        <item m="1" x="158"/>
        <item m="1" x="141"/>
        <item m="1" x="271"/>
        <item m="1" x="175"/>
        <item m="1" x="216"/>
        <item m="1" x="284"/>
        <item m="1" x="172"/>
        <item m="1" x="110"/>
        <item m="1" x="597"/>
        <item m="1" x="156"/>
        <item m="1" x="75"/>
        <item m="1" x="469"/>
        <item m="1" x="107"/>
        <item m="1" x="246"/>
        <item m="1" x="36"/>
        <item m="1" x="40"/>
        <item m="1" x="93"/>
        <item m="1" x="32"/>
        <item m="1" x="43"/>
        <item m="1" x="48"/>
        <item m="1" x="355"/>
        <item m="1" x="226"/>
        <item m="1" x="555"/>
        <item m="1" x="74"/>
        <item m="1" x="376"/>
        <item m="1" x="353"/>
        <item m="1" x="53"/>
        <item m="1" x="191"/>
        <item m="1" x="535"/>
        <item m="1" x="85"/>
        <item m="1" x="378"/>
        <item m="1" x="290"/>
        <item m="1" x="391"/>
        <item m="1" x="108"/>
        <item m="1" x="160"/>
        <item m="1" x="112"/>
        <item m="1" x="281"/>
        <item m="1" x="163"/>
        <item m="1" x="237"/>
        <item m="1" x="399"/>
        <item m="1" x="1"/>
        <item m="1" x="62"/>
        <item m="1" x="138"/>
        <item m="1" x="466"/>
        <item m="1" x="289"/>
        <item m="1" x="218"/>
        <item m="1" x="480"/>
        <item m="1" x="504"/>
        <item m="1" x="300"/>
        <item m="1" x="497"/>
        <item m="1" x="512"/>
        <item m="1" x="350"/>
        <item m="1" x="579"/>
        <item m="1" x="574"/>
        <item m="1" x="592"/>
        <item m="1" x="538"/>
        <item m="1" x="89"/>
        <item m="1" x="404"/>
        <item m="1" x="15"/>
        <item m="1" x="351"/>
        <item m="1" x="580"/>
        <item m="1" x="400"/>
        <item m="1" x="2"/>
        <item m="1" x="534"/>
        <item m="1" x="481"/>
        <item m="1" x="88"/>
        <item m="1" x="98"/>
        <item m="1" x="515"/>
        <item m="1" x="598"/>
        <item m="1" x="551"/>
        <item m="1" x="440"/>
        <item m="1" x="65"/>
        <item m="1" x="449"/>
        <item m="1" x="257"/>
        <item m="1" x="97"/>
        <item m="1" x="60"/>
        <item m="1" x="31"/>
        <item m="1" x="522"/>
        <item m="1" x="414"/>
        <item m="1" x="227"/>
        <item m="1" x="381"/>
        <item m="1" x="302"/>
        <item m="1" x="444"/>
        <item m="1" x="76"/>
        <item m="1" x="133"/>
        <item m="1" x="347"/>
        <item m="1" x="573"/>
        <item m="1" x="20"/>
        <item m="1" x="562"/>
        <item m="1" x="507"/>
        <item m="1" x="462"/>
        <item m="1" x="517"/>
        <item m="1" x="358"/>
        <item m="1" x="586"/>
        <item m="1" x="159"/>
        <item m="1" x="205"/>
        <item m="1" x="46"/>
        <item m="1" x="145"/>
        <item m="1" x="151"/>
        <item m="1" x="488"/>
        <item m="1" x="548"/>
        <item m="1" x="119"/>
        <item m="1" x="309"/>
        <item m="1" x="170"/>
        <item m="1" x="136"/>
        <item m="1" x="417"/>
        <item m="1" x="21"/>
        <item m="1" x="296"/>
        <item m="1" x="154"/>
        <item m="1" x="459"/>
        <item m="1" x="321"/>
        <item m="1" x="69"/>
        <item m="1" x="590"/>
        <item m="1" x="516"/>
        <item m="1" x="433"/>
        <item m="1" x="483"/>
        <item m="1" x="501"/>
        <item m="1" x="185"/>
        <item m="1" x="244"/>
        <item m="1" x="421"/>
        <item m="1" x="528"/>
        <item m="1" x="437"/>
        <item m="1" x="502"/>
        <item m="1" x="186"/>
        <item m="1" x="245"/>
        <item m="1" x="529"/>
        <item m="1" x="438"/>
        <item m="1" x="436"/>
        <item m="1" x="521"/>
        <item m="1" x="578"/>
        <item m="1" x="447"/>
        <item m="1" x="505"/>
        <item m="1" x="405"/>
        <item m="1" x="167"/>
        <item m="1" x="460"/>
        <item m="1" x="50"/>
        <item m="1" x="406"/>
        <item m="1" x="168"/>
        <item m="1" x="461"/>
        <item m="1" x="51"/>
        <item m="1" x="491"/>
        <item m="1" x="545"/>
        <item m="1" x="416"/>
        <item m="1" x="465"/>
        <item m="1" x="382"/>
        <item m="1" x="121"/>
        <item m="1" x="429"/>
        <item m="1" x="18"/>
        <item m="1" x="42"/>
        <item m="1" x="90"/>
        <item m="1" x="383"/>
        <item m="1" x="122"/>
        <item m="1" x="430"/>
        <item m="1" x="19"/>
        <item m="1" x="559"/>
        <item m="1" x="238"/>
        <item m="1" x="298"/>
        <item m="1" x="478"/>
        <item m="1" x="100"/>
        <item m="1" x="101"/>
        <item m="1" x="104"/>
        <item m="1" x="361"/>
        <item m="1" x="432"/>
        <item m="1" x="564"/>
        <item m="1" x="594"/>
        <item m="1" x="291"/>
        <item m="1" x="422"/>
        <item m="1" x="569"/>
        <item m="1" x="91"/>
        <item m="1" x="129"/>
        <item m="1" x="198"/>
        <item m="1" x="409"/>
        <item m="1" x="181"/>
        <item m="1" x="360"/>
        <item m="1" x="66"/>
        <item m="1" x="363"/>
        <item m="1" x="550"/>
        <item m="1" x="77"/>
        <item m="1" x="239"/>
        <item m="1" x="558"/>
        <item m="1" x="530"/>
        <item m="1" x="340"/>
        <item m="1" x="45"/>
        <item m="1" x="58"/>
        <item m="1" x="420"/>
        <item m="1" x="278"/>
        <item m="1" x="131"/>
        <item m="1" x="132"/>
        <item m="1" x="349"/>
        <item m="1" x="500"/>
        <item m="1" x="264"/>
        <item m="1" x="64"/>
        <item m="1" x="105"/>
        <item m="1" x="135"/>
        <item m="1" x="126"/>
        <item m="1" x="217"/>
        <item m="1" x="313"/>
        <item m="1" x="96"/>
        <item m="1" x="473"/>
        <item m="1" x="111"/>
        <item m="1" x="165"/>
        <item m="1" x="222"/>
        <item m="1" x="164"/>
        <item m="1" x="221"/>
        <item m="1" x="390"/>
        <item m="1" x="518"/>
        <item m="1" x="280"/>
        <item m="1" x="356"/>
        <item m="1" x="26"/>
        <item m="1" x="479"/>
        <item m="1" x="324"/>
        <item m="1" x="339"/>
        <item m="1" x="489"/>
        <item m="1" x="294"/>
        <item m="1" x="565"/>
        <item m="1" x="325"/>
        <item m="1" x="567"/>
        <item m="1" x="595"/>
        <item m="1" x="157"/>
        <item m="1" x="24"/>
        <item m="1" x="249"/>
        <item m="1" x="335"/>
        <item m="1" x="510"/>
        <item m="1" x="273"/>
        <item m="1" x="211"/>
        <item m="1" x="194"/>
        <item m="1" x="553"/>
        <item m="1" x="283"/>
        <item m="1" x="338"/>
        <item m="1" x="484"/>
        <item m="1" x="540"/>
        <item m="1" x="142"/>
        <item m="1" x="317"/>
        <item m="1" x="453"/>
        <item m="1" x="366"/>
        <item m="1" x="187"/>
        <item m="1" x="103"/>
        <item m="1" x="193"/>
        <item m="1" x="180"/>
        <item m="1" x="450"/>
        <item m="1" x="177"/>
        <item m="1" x="369"/>
        <item m="1" x="556"/>
        <item m="1" x="72"/>
        <item m="1" x="79"/>
        <item m="1" x="387"/>
        <item m="1" x="229"/>
        <item m="1" x="514"/>
        <item m="1" x="11"/>
        <item m="1" x="47"/>
        <item m="1" x="316"/>
        <item m="1" x="576"/>
        <item m="1" x="14"/>
        <item m="1" x="560"/>
        <item m="1" x="451"/>
        <item m="1" x="124"/>
        <item m="1" x="477"/>
        <item m="1" x="320"/>
        <item m="1" x="498"/>
        <item m="1" x="582"/>
        <item m="1" x="116"/>
        <item m="1" x="532"/>
        <item m="1" x="16"/>
        <item m="1" x="395"/>
        <item m="1" x="6"/>
        <item m="1" x="308"/>
        <item m="1" x="56"/>
        <item m="1" x="552"/>
        <item m="1" x="282"/>
        <item m="1" x="341"/>
        <item m="1" x="319"/>
        <item m="1" x="256"/>
        <item m="1" x="130"/>
        <item m="1" x="410"/>
        <item m="1" x="247"/>
        <item m="1" x="202"/>
        <item m="1" x="531"/>
      </items>
    </pivotField>
    <pivotField axis="axisRow" compact="0" outline="0" showAll="0" defaultSubtotal="0">
      <items count="3">
        <item x="0"/>
        <item m="1" x="1"/>
        <item m="1" x="2"/>
      </items>
    </pivotField>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axis="axisRow"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m="1"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dataField="1" compact="0" outline="0" showAll="0" defaultSubtotal="0"/>
    <pivotField compact="0" outline="0" showAll="0"/>
    <pivotField compact="0" outline="0" showAll="0"/>
  </pivotFields>
  <rowFields count="31">
    <field x="70"/>
    <field x="4"/>
    <field x="83"/>
    <field x="49"/>
    <field x="53"/>
    <field x="71"/>
    <field x="47"/>
    <field x="44"/>
    <field x="72"/>
    <field x="73"/>
    <field x="48"/>
    <field x="50"/>
    <field x="54"/>
    <field x="51"/>
    <field x="65"/>
    <field x="67"/>
    <field x="76"/>
    <field x="74"/>
    <field x="69"/>
    <field x="77"/>
    <field x="78"/>
    <field x="85"/>
    <field x="86"/>
    <field x="87"/>
    <field x="92"/>
    <field x="93"/>
    <field x="94"/>
    <field x="75"/>
    <field x="63"/>
    <field x="41"/>
    <field x="97"/>
  </rowFields>
  <rowItems count="34">
    <i>
      <x/>
      <x v="799"/>
      <x v="2109"/>
      <x/>
      <x/>
      <x v="7966"/>
      <x v="743"/>
      <x v="20"/>
      <x v="640"/>
      <x v="799"/>
      <x/>
      <x v="693"/>
      <x/>
      <x v="15"/>
      <x/>
      <x/>
      <x/>
      <x v="202"/>
      <x/>
      <x/>
      <x v="4"/>
      <x/>
      <x v="15"/>
      <x v="10"/>
      <x v="223"/>
      <x/>
      <x/>
      <x/>
      <x/>
      <x v="33"/>
      <x v="12"/>
    </i>
    <i>
      <x v="1"/>
      <x v="800"/>
      <x v="2110"/>
      <x/>
      <x v="1"/>
      <x v="7967"/>
      <x v="313"/>
      <x v="20"/>
      <x v="641"/>
      <x v="800"/>
      <x/>
      <x v="694"/>
      <x/>
      <x v="15"/>
      <x/>
      <x/>
      <x/>
      <x v="202"/>
      <x v="1"/>
      <x/>
      <x v="2"/>
      <x/>
      <x v="15"/>
      <x v="10"/>
      <x v="224"/>
      <x/>
      <x/>
      <x/>
      <x/>
      <x v="33"/>
      <x v="12"/>
    </i>
    <i>
      <x v="2"/>
      <x v="801"/>
      <x v="2111"/>
      <x/>
      <x v="1"/>
      <x v="7968"/>
      <x v="112"/>
      <x v="20"/>
      <x v="642"/>
      <x v="801"/>
      <x/>
      <x v="695"/>
      <x/>
      <x v="15"/>
      <x/>
      <x/>
      <x/>
      <x v="202"/>
      <x v="2"/>
      <x/>
      <x v="2"/>
      <x/>
      <x v="15"/>
      <x v="10"/>
      <x v="225"/>
      <x/>
      <x/>
      <x/>
      <x/>
      <x v="33"/>
      <x v="12"/>
    </i>
    <i>
      <x v="3"/>
      <x v="802"/>
      <x v="2112"/>
      <x/>
      <x v="1"/>
      <x v="7969"/>
      <x v="561"/>
      <x v="20"/>
      <x v="643"/>
      <x v="802"/>
      <x/>
      <x v="696"/>
      <x/>
      <x v="15"/>
      <x/>
      <x/>
      <x/>
      <x v="123"/>
      <x v="3"/>
      <x/>
      <x v="2"/>
      <x/>
      <x v="15"/>
      <x v="10"/>
      <x v="226"/>
      <x/>
      <x/>
      <x/>
      <x/>
      <x v="33"/>
      <x v="12"/>
    </i>
    <i>
      <x v="4"/>
      <x v="803"/>
      <x v="2113"/>
      <x/>
      <x v="1"/>
      <x v="7970"/>
      <x v="375"/>
      <x v="20"/>
      <x v="644"/>
      <x v="803"/>
      <x/>
      <x v="697"/>
      <x/>
      <x v="15"/>
      <x/>
      <x/>
      <x/>
      <x v="123"/>
      <x v="4"/>
      <x/>
      <x v="2"/>
      <x/>
      <x v="15"/>
      <x v="10"/>
      <x v="227"/>
      <x/>
      <x/>
      <x/>
      <x/>
      <x v="33"/>
      <x v="12"/>
    </i>
    <i>
      <x v="5"/>
      <x v="804"/>
      <x v="2114"/>
      <x/>
      <x v="1"/>
      <x v="7971"/>
      <x v="43"/>
      <x v="20"/>
      <x v="645"/>
      <x v="804"/>
      <x/>
      <x v="698"/>
      <x/>
      <x v="15"/>
      <x/>
      <x/>
      <x/>
      <x v="123"/>
      <x v="5"/>
      <x/>
      <x v="2"/>
      <x/>
      <x v="15"/>
      <x v="10"/>
      <x v="228"/>
      <x/>
      <x/>
      <x/>
      <x/>
      <x v="33"/>
      <x v="12"/>
    </i>
    <i>
      <x v="6"/>
      <x v="805"/>
      <x v="2115"/>
      <x/>
      <x v="1"/>
      <x v="7972"/>
      <x v="157"/>
      <x v="20"/>
      <x v="646"/>
      <x v="805"/>
      <x/>
      <x v="699"/>
      <x/>
      <x v="15"/>
      <x/>
      <x/>
      <x/>
      <x v="123"/>
      <x v="6"/>
      <x/>
      <x v="2"/>
      <x/>
      <x v="15"/>
      <x v="10"/>
      <x v="229"/>
      <x/>
      <x/>
      <x/>
      <x/>
      <x v="33"/>
      <x v="12"/>
    </i>
    <i>
      <x v="7"/>
      <x v="806"/>
      <x v="2116"/>
      <x/>
      <x v="1"/>
      <x v="7973"/>
      <x v="106"/>
      <x v="20"/>
      <x v="647"/>
      <x v="806"/>
      <x/>
      <x v="700"/>
      <x/>
      <x v="15"/>
      <x/>
      <x/>
      <x/>
      <x v="123"/>
      <x v="7"/>
      <x/>
      <x v="2"/>
      <x/>
      <x v="15"/>
      <x v="10"/>
      <x v="230"/>
      <x/>
      <x/>
      <x/>
      <x/>
      <x v="33"/>
      <x v="12"/>
    </i>
    <i>
      <x v="8"/>
      <x v="807"/>
      <x v="2117"/>
      <x/>
      <x v="1"/>
      <x v="7974"/>
      <x v="744"/>
      <x v="20"/>
      <x v="648"/>
      <x v="807"/>
      <x/>
      <x v="701"/>
      <x/>
      <x v="15"/>
      <x/>
      <x/>
      <x/>
      <x v="123"/>
      <x v="8"/>
      <x/>
      <x v="2"/>
      <x/>
      <x v="15"/>
      <x v="10"/>
      <x v="231"/>
      <x/>
      <x/>
      <x/>
      <x/>
      <x v="33"/>
      <x v="12"/>
    </i>
    <i>
      <x v="9"/>
      <x v="808"/>
      <x v="2118"/>
      <x/>
      <x v="1"/>
      <x v="7975"/>
      <x v="582"/>
      <x v="20"/>
      <x v="649"/>
      <x v="808"/>
      <x/>
      <x v="702"/>
      <x/>
      <x v="15"/>
      <x/>
      <x/>
      <x/>
      <x v="123"/>
      <x v="9"/>
      <x/>
      <x v="2"/>
      <x/>
      <x v="15"/>
      <x v="10"/>
      <x v="232"/>
      <x/>
      <x/>
      <x/>
      <x/>
      <x v="33"/>
      <x v="12"/>
    </i>
    <i>
      <x v="10"/>
      <x v="809"/>
      <x v="2119"/>
      <x/>
      <x v="1"/>
      <x v="7976"/>
      <x v="671"/>
      <x v="20"/>
      <x v="650"/>
      <x v="809"/>
      <x/>
      <x v="703"/>
      <x/>
      <x v="15"/>
      <x/>
      <x/>
      <x/>
      <x v="123"/>
      <x v="10"/>
      <x/>
      <x v="2"/>
      <x/>
      <x v="15"/>
      <x v="10"/>
      <x v="233"/>
      <x/>
      <x/>
      <x/>
      <x/>
      <x v="33"/>
      <x v="12"/>
    </i>
    <i>
      <x v="11"/>
      <x v="810"/>
      <x v="2120"/>
      <x/>
      <x v="1"/>
      <x v="7977"/>
      <x v="695"/>
      <x v="20"/>
      <x v="651"/>
      <x v="810"/>
      <x/>
      <x v="704"/>
      <x/>
      <x v="15"/>
      <x/>
      <x/>
      <x/>
      <x v="123"/>
      <x v="11"/>
      <x/>
      <x v="2"/>
      <x/>
      <x v="15"/>
      <x v="10"/>
      <x v="234"/>
      <x/>
      <x/>
      <x/>
      <x/>
      <x v="33"/>
      <x v="12"/>
    </i>
    <i>
      <x v="12"/>
      <x v="811"/>
      <x v="2121"/>
      <x/>
      <x v="1"/>
      <x v="7978"/>
      <x v="145"/>
      <x v="20"/>
      <x v="652"/>
      <x v="811"/>
      <x/>
      <x v="705"/>
      <x/>
      <x v="15"/>
      <x/>
      <x/>
      <x/>
      <x v="123"/>
      <x v="12"/>
      <x/>
      <x v="2"/>
      <x/>
      <x v="15"/>
      <x v="10"/>
      <x v="235"/>
      <x/>
      <x/>
      <x/>
      <x/>
      <x v="33"/>
      <x v="12"/>
    </i>
    <i>
      <x v="13"/>
      <x v="812"/>
      <x v="2122"/>
      <x/>
      <x v="1"/>
      <x v="7979"/>
      <x v="669"/>
      <x v="20"/>
      <x v="653"/>
      <x v="812"/>
      <x/>
      <x v="706"/>
      <x/>
      <x v="15"/>
      <x/>
      <x/>
      <x/>
      <x v="123"/>
      <x v="13"/>
      <x/>
      <x v="2"/>
      <x/>
      <x v="15"/>
      <x v="10"/>
      <x v="236"/>
      <x/>
      <x/>
      <x/>
      <x/>
      <x v="33"/>
      <x v="12"/>
    </i>
    <i>
      <x v="14"/>
      <x v="813"/>
      <x v="2123"/>
      <x/>
      <x v="1"/>
      <x v="7980"/>
      <x v="142"/>
      <x v="20"/>
      <x v="654"/>
      <x v="813"/>
      <x/>
      <x v="707"/>
      <x/>
      <x v="15"/>
      <x/>
      <x/>
      <x/>
      <x v="589"/>
      <x v="14"/>
      <x/>
      <x v="2"/>
      <x/>
      <x v="15"/>
      <x v="10"/>
      <x v="237"/>
      <x/>
      <x/>
      <x/>
      <x/>
      <x v="33"/>
      <x v="12"/>
    </i>
    <i>
      <x v="15"/>
      <x v="814"/>
      <x v="2124"/>
      <x/>
      <x v="1"/>
      <x v="7981"/>
      <x v="143"/>
      <x v="20"/>
      <x v="655"/>
      <x v="814"/>
      <x/>
      <x v="708"/>
      <x/>
      <x v="15"/>
      <x/>
      <x/>
      <x/>
      <x v="589"/>
      <x v="15"/>
      <x/>
      <x v="2"/>
      <x/>
      <x v="15"/>
      <x v="10"/>
      <x v="238"/>
      <x/>
      <x/>
      <x/>
      <x/>
      <x v="33"/>
      <x v="12"/>
    </i>
    <i>
      <x v="16"/>
      <x v="815"/>
      <x v="2125"/>
      <x/>
      <x v="1"/>
      <x v="7982"/>
      <x v="719"/>
      <x v="20"/>
      <x v="656"/>
      <x v="815"/>
      <x/>
      <x v="709"/>
      <x/>
      <x v="15"/>
      <x/>
      <x/>
      <x/>
      <x v="123"/>
      <x v="16"/>
      <x/>
      <x v="2"/>
      <x/>
      <x v="15"/>
      <x v="10"/>
      <x v="239"/>
      <x/>
      <x/>
      <x/>
      <x/>
      <x v="33"/>
      <x v="12"/>
    </i>
    <i>
      <x v="17"/>
      <x v="816"/>
      <x v="2126"/>
      <x/>
      <x v="1"/>
      <x v="7983"/>
      <x v="389"/>
      <x v="20"/>
      <x v="657"/>
      <x v="816"/>
      <x/>
      <x v="709"/>
      <x/>
      <x v="15"/>
      <x/>
      <x/>
      <x/>
      <x v="123"/>
      <x v="17"/>
      <x/>
      <x v="2"/>
      <x/>
      <x v="15"/>
      <x v="10"/>
      <x v="240"/>
      <x/>
      <x/>
      <x/>
      <x/>
      <x v="33"/>
      <x v="12"/>
    </i>
    <i>
      <x v="18"/>
      <x v="817"/>
      <x v="2127"/>
      <x/>
      <x v="1"/>
      <x v="7984"/>
      <x v="742"/>
      <x v="20"/>
      <x v="658"/>
      <x v="817"/>
      <x/>
      <x v="710"/>
      <x/>
      <x v="15"/>
      <x/>
      <x/>
      <x/>
      <x v="589"/>
      <x v="18"/>
      <x/>
      <x v="2"/>
      <x/>
      <x v="15"/>
      <x v="10"/>
      <x v="241"/>
      <x/>
      <x/>
      <x/>
      <x/>
      <x v="33"/>
      <x v="12"/>
    </i>
    <i>
      <x v="19"/>
      <x v="818"/>
      <x v="2128"/>
      <x/>
      <x v="1"/>
      <x v="7985"/>
      <x v="713"/>
      <x v="20"/>
      <x v="659"/>
      <x v="818"/>
      <x/>
      <x v="711"/>
      <x/>
      <x v="15"/>
      <x/>
      <x/>
      <x/>
      <x v="123"/>
      <x v="19"/>
      <x/>
      <x v="2"/>
      <x/>
      <x v="15"/>
      <x v="10"/>
      <x v="242"/>
      <x/>
      <x/>
      <x/>
      <x/>
      <x v="33"/>
      <x v="12"/>
    </i>
    <i>
      <x v="20"/>
      <x v="819"/>
      <x v="2129"/>
      <x/>
      <x v="1"/>
      <x v="7986"/>
      <x v="714"/>
      <x v="20"/>
      <x v="453"/>
      <x v="819"/>
      <x/>
      <x v="712"/>
      <x/>
      <x v="15"/>
      <x/>
      <x/>
      <x/>
      <x v="123"/>
      <x v="20"/>
      <x/>
      <x v="2"/>
      <x/>
      <x v="15"/>
      <x v="10"/>
      <x v="243"/>
      <x/>
      <x/>
      <x/>
      <x/>
      <x v="33"/>
      <x v="12"/>
    </i>
    <i>
      <x v="21"/>
      <x v="820"/>
      <x v="2130"/>
      <x/>
      <x v="1"/>
      <x v="7987"/>
      <x v="711"/>
      <x v="20"/>
      <x v="660"/>
      <x v="820"/>
      <x/>
      <x v="713"/>
      <x/>
      <x v="15"/>
      <x/>
      <x/>
      <x/>
      <x v="123"/>
      <x v="21"/>
      <x/>
      <x v="2"/>
      <x/>
      <x v="15"/>
      <x v="10"/>
      <x v="244"/>
      <x/>
      <x/>
      <x/>
      <x/>
      <x v="33"/>
      <x v="12"/>
    </i>
    <i>
      <x v="22"/>
      <x v="821"/>
      <x v="2131"/>
      <x/>
      <x v="1"/>
      <x v="7988"/>
      <x v="712"/>
      <x v="20"/>
      <x v="661"/>
      <x v="821"/>
      <x/>
      <x v="714"/>
      <x/>
      <x v="15"/>
      <x/>
      <x/>
      <x/>
      <x v="123"/>
      <x v="22"/>
      <x/>
      <x v="2"/>
      <x/>
      <x v="15"/>
      <x v="10"/>
      <x v="245"/>
      <x/>
      <x/>
      <x/>
      <x/>
      <x v="33"/>
      <x v="12"/>
    </i>
    <i>
      <x v="23"/>
      <x v="822"/>
      <x v="2132"/>
      <x/>
      <x v="1"/>
      <x v="7989"/>
      <x v="674"/>
      <x v="20"/>
      <x v="662"/>
      <x v="822"/>
      <x/>
      <x v="715"/>
      <x/>
      <x v="15"/>
      <x/>
      <x/>
      <x/>
      <x v="123"/>
      <x v="23"/>
      <x/>
      <x v="2"/>
      <x/>
      <x v="15"/>
      <x v="10"/>
      <x v="246"/>
      <x/>
      <x/>
      <x/>
      <x/>
      <x v="33"/>
      <x v="12"/>
    </i>
    <i>
      <x v="24"/>
      <x v="823"/>
      <x v="2133"/>
      <x/>
      <x v="1"/>
      <x v="7990"/>
      <x v="412"/>
      <x v="20"/>
      <x v="663"/>
      <x v="823"/>
      <x/>
      <x v="716"/>
      <x/>
      <x v="15"/>
      <x/>
      <x/>
      <x/>
      <x v="589"/>
      <x v="24"/>
      <x/>
      <x v="2"/>
      <x/>
      <x v="15"/>
      <x v="10"/>
      <x v="247"/>
      <x/>
      <x/>
      <x/>
      <x/>
      <x v="33"/>
      <x v="12"/>
    </i>
    <i>
      <x v="25"/>
      <x v="824"/>
      <x v="2134"/>
      <x/>
      <x v="1"/>
      <x v="7991"/>
      <x v="673"/>
      <x v="20"/>
      <x v="664"/>
      <x v="824"/>
      <x/>
      <x v="717"/>
      <x/>
      <x v="15"/>
      <x/>
      <x/>
      <x/>
      <x v="589"/>
      <x v="25"/>
      <x/>
      <x v="2"/>
      <x/>
      <x v="15"/>
      <x v="10"/>
      <x v="248"/>
      <x/>
      <x/>
      <x/>
      <x/>
      <x v="33"/>
      <x v="12"/>
    </i>
    <i>
      <x v="26"/>
      <x v="825"/>
      <x v="2135"/>
      <x/>
      <x v="1"/>
      <x v="7992"/>
      <x v="672"/>
      <x v="20"/>
      <x v="665"/>
      <x v="825"/>
      <x/>
      <x v="718"/>
      <x/>
      <x v="15"/>
      <x/>
      <x/>
      <x/>
      <x v="589"/>
      <x v="26"/>
      <x/>
      <x v="2"/>
      <x/>
      <x v="15"/>
      <x v="10"/>
      <x v="249"/>
      <x/>
      <x/>
      <x/>
      <x/>
      <x v="33"/>
      <x v="12"/>
    </i>
    <i>
      <x v="27"/>
      <x v="826"/>
      <x v="2136"/>
      <x/>
      <x v="1"/>
      <x v="7993"/>
      <x v="73"/>
      <x v="20"/>
      <x v="666"/>
      <x v="826"/>
      <x/>
      <x v="719"/>
      <x/>
      <x v="15"/>
      <x/>
      <x/>
      <x/>
      <x v="589"/>
      <x v="27"/>
      <x/>
      <x v="2"/>
      <x/>
      <x v="15"/>
      <x v="10"/>
      <x v="250"/>
      <x/>
      <x/>
      <x/>
      <x/>
      <x v="33"/>
      <x v="12"/>
    </i>
    <i>
      <x v="28"/>
      <x v="827"/>
      <x v="2137"/>
      <x/>
      <x v="1"/>
      <x v="7994"/>
      <x v="411"/>
      <x v="20"/>
      <x v="667"/>
      <x v="827"/>
      <x/>
      <x v="720"/>
      <x/>
      <x v="15"/>
      <x/>
      <x/>
      <x/>
      <x v="123"/>
      <x v="28"/>
      <x/>
      <x v="2"/>
      <x/>
      <x v="15"/>
      <x v="10"/>
      <x v="251"/>
      <x/>
      <x/>
      <x/>
      <x/>
      <x v="33"/>
      <x v="12"/>
    </i>
    <i>
      <x v="29"/>
      <x v="828"/>
      <x v="2138"/>
      <x/>
      <x v="1"/>
      <x v="7995"/>
      <x v="560"/>
      <x v="20"/>
      <x v="668"/>
      <x v="828"/>
      <x/>
      <x v="721"/>
      <x/>
      <x v="15"/>
      <x/>
      <x/>
      <x/>
      <x v="123"/>
      <x v="29"/>
      <x/>
      <x v="2"/>
      <x/>
      <x v="15"/>
      <x v="10"/>
      <x v="252"/>
      <x/>
      <x/>
      <x/>
      <x/>
      <x v="33"/>
      <x v="12"/>
    </i>
    <i>
      <x v="30"/>
      <x v="829"/>
      <x v="2139"/>
      <x/>
      <x v="1"/>
      <x v="7996"/>
      <x v="483"/>
      <x v="20"/>
      <x v="669"/>
      <x v="829"/>
      <x/>
      <x v="722"/>
      <x/>
      <x v="15"/>
      <x/>
      <x/>
      <x/>
      <x v="123"/>
      <x v="30"/>
      <x/>
      <x v="2"/>
      <x/>
      <x v="15"/>
      <x v="10"/>
      <x v="253"/>
      <x/>
      <x/>
      <x/>
      <x/>
      <x v="33"/>
      <x v="12"/>
    </i>
    <i>
      <x v="31"/>
      <x v="830"/>
      <x v="2140"/>
      <x/>
      <x v="1"/>
      <x v="7997"/>
      <x v="757"/>
      <x v="20"/>
      <x v="670"/>
      <x v="830"/>
      <x/>
      <x v="723"/>
      <x/>
      <x v="15"/>
      <x/>
      <x/>
      <x/>
      <x v="123"/>
      <x v="31"/>
      <x/>
      <x v="2"/>
      <x/>
      <x v="15"/>
      <x v="10"/>
      <x v="254"/>
      <x/>
      <x/>
      <x/>
      <x/>
      <x v="33"/>
      <x v="12"/>
    </i>
    <i>
      <x v="32"/>
      <x v="831"/>
      <x v="2141"/>
      <x/>
      <x v="1"/>
      <x v="7998"/>
      <x v="144"/>
      <x v="20"/>
      <x v="671"/>
      <x v="831"/>
      <x/>
      <x v="724"/>
      <x/>
      <x v="15"/>
      <x/>
      <x/>
      <x/>
      <x v="123"/>
      <x v="32"/>
      <x/>
      <x v="2"/>
      <x/>
      <x v="15"/>
      <x v="10"/>
      <x v="255"/>
      <x/>
      <x/>
      <x/>
      <x/>
      <x v="33"/>
      <x v="12"/>
    </i>
    <i>
      <x v="33"/>
      <x v="832"/>
      <x v="2142"/>
      <x/>
      <x v="1"/>
      <x v="7999"/>
      <x v="741"/>
      <x v="20"/>
      <x v="672"/>
      <x v="832"/>
      <x/>
      <x v="725"/>
      <x/>
      <x v="15"/>
      <x/>
      <x/>
      <x/>
      <x v="123"/>
      <x v="33"/>
      <x/>
      <x v="2"/>
      <x/>
      <x v="15"/>
      <x v="10"/>
      <x v="256"/>
      <x/>
      <x/>
      <x/>
      <x/>
      <x v="33"/>
      <x v="12"/>
    </i>
  </rowItems>
  <colItems count="1">
    <i/>
  </colItems>
  <pageFields count="5">
    <pageField fld="126" hier="-1"/>
    <pageField fld="120" hier="-1"/>
    <pageField fld="138" hier="-1"/>
    <pageField fld="1" hier="-1"/>
    <pageField fld="96" item="12" hier="-1"/>
  </pageFields>
  <dataFields count="1">
    <dataField name="加總 - ErrCount" fld="140" baseField="0" baseItem="0"/>
  </dataFields>
  <formats count="47">
    <format dxfId="129">
      <pivotArea type="all" dataOnly="0" outline="0" fieldPosition="0"/>
    </format>
    <format dxfId="128">
      <pivotArea field="49" type="button" dataOnly="0" labelOnly="1" outline="0" axis="axisRow" fieldPosition="3"/>
    </format>
    <format dxfId="127">
      <pivotArea field="53" type="button" dataOnly="0" labelOnly="1" outline="0" axis="axisRow" fieldPosition="4"/>
    </format>
    <format dxfId="126">
      <pivotArea field="71" type="button" dataOnly="0" labelOnly="1" outline="0" axis="axisRow" fieldPosition="5"/>
    </format>
    <format dxfId="125">
      <pivotArea field="47" type="button" dataOnly="0" labelOnly="1" outline="0" axis="axisRow" fieldPosition="6"/>
    </format>
    <format dxfId="124">
      <pivotArea field="44" type="button" dataOnly="0" labelOnly="1" outline="0" axis="axisRow" fieldPosition="7"/>
    </format>
    <format dxfId="123">
      <pivotArea field="72" type="button" dataOnly="0" labelOnly="1" outline="0" axis="axisRow" fieldPosition="8"/>
    </format>
    <format dxfId="122">
      <pivotArea field="73" type="button" dataOnly="0" labelOnly="1" outline="0" axis="axisRow" fieldPosition="9"/>
    </format>
    <format dxfId="121">
      <pivotArea field="48" type="button" dataOnly="0" labelOnly="1" outline="0" axis="axisRow" fieldPosition="10"/>
    </format>
    <format dxfId="120">
      <pivotArea field="50" type="button" dataOnly="0" labelOnly="1" outline="0" axis="axisRow" fieldPosition="11"/>
    </format>
    <format dxfId="119">
      <pivotArea field="74" type="button" dataOnly="0" labelOnly="1" outline="0" axis="axisRow" fieldPosition="17"/>
    </format>
    <format dxfId="118">
      <pivotArea field="54" type="button" dataOnly="0" labelOnly="1" outline="0" axis="axisRow" fieldPosition="12"/>
    </format>
    <format dxfId="117">
      <pivotArea field="51" type="button" dataOnly="0" labelOnly="1" outline="0" axis="axisRow" fieldPosition="13"/>
    </format>
    <format dxfId="116">
      <pivotArea field="65" type="button" dataOnly="0" labelOnly="1" outline="0" axis="axisRow" fieldPosition="14"/>
    </format>
    <format dxfId="115">
      <pivotArea field="76" type="button" dataOnly="0" labelOnly="1" outline="0" axis="axisRow" fieldPosition="16"/>
    </format>
    <format dxfId="114">
      <pivotArea field="69" type="button" dataOnly="0" labelOnly="1" outline="0" axis="axisRow" fieldPosition="18"/>
    </format>
    <format dxfId="113">
      <pivotArea dataOnly="0" labelOnly="1" outline="0" fieldPosition="0">
        <references count="1">
          <reference field="49" count="0"/>
        </references>
      </pivotArea>
    </format>
    <format dxfId="112">
      <pivotArea dataOnly="0" labelOnly="1" outline="0" fieldPosition="0">
        <references count="2">
          <reference field="49" count="0" selected="0"/>
          <reference field="53" count="0"/>
        </references>
      </pivotArea>
    </format>
    <format dxfId="111">
      <pivotArea dataOnly="0" labelOnly="1" outline="0" fieldPosition="0">
        <references count="3">
          <reference field="49" count="0" selected="0"/>
          <reference field="53" count="0" selected="0"/>
          <reference field="71" count="0"/>
        </references>
      </pivotArea>
    </format>
    <format dxfId="110">
      <pivotArea type="all" dataOnly="0" outline="0" fieldPosition="0"/>
    </format>
    <format dxfId="109">
      <pivotArea field="70" type="button" dataOnly="0" labelOnly="1" outline="0" axis="axisRow" fieldPosition="0"/>
    </format>
    <format dxfId="108">
      <pivotArea field="83" type="button" dataOnly="0" labelOnly="1" outline="0" axis="axisRow" fieldPosition="2"/>
    </format>
    <format dxfId="107">
      <pivotArea field="49" type="button" dataOnly="0" labelOnly="1" outline="0" axis="axisRow" fieldPosition="3"/>
    </format>
    <format dxfId="106">
      <pivotArea field="53" type="button" dataOnly="0" labelOnly="1" outline="0" axis="axisRow" fieldPosition="4"/>
    </format>
    <format dxfId="105">
      <pivotArea field="71" type="button" dataOnly="0" labelOnly="1" outline="0" axis="axisRow" fieldPosition="5"/>
    </format>
    <format dxfId="104">
      <pivotArea field="47" type="button" dataOnly="0" labelOnly="1" outline="0" axis="axisRow" fieldPosition="6"/>
    </format>
    <format dxfId="103">
      <pivotArea field="44" type="button" dataOnly="0" labelOnly="1" outline="0" axis="axisRow" fieldPosition="7"/>
    </format>
    <format dxfId="102">
      <pivotArea field="72" type="button" dataOnly="0" labelOnly="1" outline="0" axis="axisRow" fieldPosition="8"/>
    </format>
    <format dxfId="101">
      <pivotArea field="73" type="button" dataOnly="0" labelOnly="1" outline="0" axis="axisRow" fieldPosition="9"/>
    </format>
    <format dxfId="100">
      <pivotArea field="48" type="button" dataOnly="0" labelOnly="1" outline="0" axis="axisRow" fieldPosition="10"/>
    </format>
    <format dxfId="99">
      <pivotArea field="50" type="button" dataOnly="0" labelOnly="1" outline="0" axis="axisRow" fieldPosition="11"/>
    </format>
    <format dxfId="98">
      <pivotArea field="54" type="button" dataOnly="0" labelOnly="1" outline="0" axis="axisRow" fieldPosition="12"/>
    </format>
    <format dxfId="97">
      <pivotArea field="51" type="button" dataOnly="0" labelOnly="1" outline="0" axis="axisRow" fieldPosition="13"/>
    </format>
    <format dxfId="96">
      <pivotArea field="65" type="button" dataOnly="0" labelOnly="1" outline="0" axis="axisRow" fieldPosition="14"/>
    </format>
    <format dxfId="95">
      <pivotArea field="67" type="button" dataOnly="0" labelOnly="1" outline="0" axis="axisRow" fieldPosition="15"/>
    </format>
    <format dxfId="94">
      <pivotArea field="76" type="button" dataOnly="0" labelOnly="1" outline="0" axis="axisRow" fieldPosition="16"/>
    </format>
    <format dxfId="93">
      <pivotArea field="74" type="button" dataOnly="0" labelOnly="1" outline="0" axis="axisRow" fieldPosition="17"/>
    </format>
    <format dxfId="92">
      <pivotArea field="69" type="button" dataOnly="0" labelOnly="1" outline="0" axis="axisRow" fieldPosition="18"/>
    </format>
    <format dxfId="91">
      <pivotArea field="77" type="button" dataOnly="0" labelOnly="1" outline="0" axis="axisRow" fieldPosition="19"/>
    </format>
    <format dxfId="90">
      <pivotArea field="78" type="button" dataOnly="0" labelOnly="1" outline="0" axis="axisRow" fieldPosition="20"/>
    </format>
    <format dxfId="89">
      <pivotArea field="85" type="button" dataOnly="0" labelOnly="1" outline="0" axis="axisRow" fieldPosition="21"/>
    </format>
    <format dxfId="88">
      <pivotArea field="86" type="button" dataOnly="0" labelOnly="1" outline="0" axis="axisRow" fieldPosition="22"/>
    </format>
    <format dxfId="87">
      <pivotArea field="87" type="button" dataOnly="0" labelOnly="1" outline="0" axis="axisRow" fieldPosition="23"/>
    </format>
    <format dxfId="86">
      <pivotArea field="92" type="button" dataOnly="0" labelOnly="1" outline="0" axis="axisRow" fieldPosition="24"/>
    </format>
    <format dxfId="85">
      <pivotArea field="93" type="button" dataOnly="0" labelOnly="1" outline="0" axis="axisRow" fieldPosition="25"/>
    </format>
    <format dxfId="84">
      <pivotArea field="94" type="button" dataOnly="0" labelOnly="1" outline="0" axis="axisRow" fieldPosition="26"/>
    </format>
    <format dxfId="83">
      <pivotArea dataOnly="0" labelOnly="1" outline="0" fieldPosition="0">
        <references count="1">
          <reference field="70" count="4">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vtMtdMatch"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8:E42" firstHeaderRow="1" firstDataRow="1" firstDataCol="3" rowPageCount="5" colPageCount="1"/>
  <pivotFields count="143">
    <pivotField compact="0" outline="0" showAll="0"/>
    <pivotField axis="axisPage" dataField="1"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21">
        <item m="1" x="13"/>
        <item m="1" x="16"/>
        <item m="1" x="19"/>
        <item m="1" x="3"/>
        <item m="1" x="14"/>
        <item m="1" x="11"/>
        <item m="1" x="18"/>
        <item m="1" x="20"/>
        <item m="1" x="9"/>
        <item m="1" x="7"/>
        <item m="1" x="17"/>
        <item m="1" x="6"/>
        <item m="1" x="4"/>
        <item m="1" x="8"/>
        <item m="1" x="5"/>
        <item m="1" x="12"/>
        <item m="1" x="10"/>
        <item m="1" x="15"/>
        <item m="1" x="1"/>
        <item m="1" x="2"/>
        <item x="0"/>
      </items>
    </pivotField>
    <pivotField compact="0" outline="0" showAll="0"/>
    <pivotField compact="0" outline="0" showAll="0" defaultSubtotal="0"/>
    <pivotField name="Name" compact="0" outline="0" showAll="0" sortType="ascending" defaultSubtotal="0">
      <items count="833">
        <item m="1" x="261"/>
        <item m="1" x="498"/>
        <item m="1" x="200"/>
        <item m="1" x="207"/>
        <item m="1" x="630"/>
        <item m="1" x="221"/>
        <item m="1" x="721"/>
        <item m="1" x="109"/>
        <item m="1" x="542"/>
        <item m="1" x="136"/>
        <item m="1" x="216"/>
        <item m="1" x="780"/>
        <item m="1" x="473"/>
        <item m="1" x="377"/>
        <item m="1" x="718"/>
        <item m="1" x="73"/>
        <item m="1" x="74"/>
        <item m="1" x="110"/>
        <item m="1" x="808"/>
        <item m="1" x="111"/>
        <item m="1" x="262"/>
        <item m="1" x="263"/>
        <item m="1" x="266"/>
        <item m="1" x="709"/>
        <item m="1" x="698"/>
        <item m="1" x="413"/>
        <item m="1" x="321"/>
        <item m="1" x="511"/>
        <item m="1" x="426"/>
        <item m="1" x="697"/>
        <item m="1" x="730"/>
        <item m="1" x="512"/>
        <item m="1" x="210"/>
        <item m="1" x="679"/>
        <item m="1" x="782"/>
        <item m="1" x="573"/>
        <item m="1" x="385"/>
        <item m="1" x="767"/>
        <item m="1" x="122"/>
        <item m="1" x="94"/>
        <item m="1" x="259"/>
        <item m="1" x="293"/>
        <item m="1" x="435"/>
        <item x="5"/>
        <item m="1" x="547"/>
        <item m="1" x="232"/>
        <item m="1" x="433"/>
        <item m="1" x="92"/>
        <item m="1" x="572"/>
        <item m="1" x="430"/>
        <item m="1" x="451"/>
        <item m="1" x="305"/>
        <item m="1" x="162"/>
        <item m="1" x="592"/>
        <item m="1" x="477"/>
        <item m="1" x="832"/>
        <item m="1" x="81"/>
        <item m="1" x="100"/>
        <item m="1" x="809"/>
        <item m="1" x="252"/>
        <item m="1" x="244"/>
        <item m="1" x="681"/>
        <item m="1" x="155"/>
        <item m="1" x="483"/>
        <item m="1" x="280"/>
        <item m="1" x="235"/>
        <item m="1" x="670"/>
        <item m="1" x="773"/>
        <item m="1" x="372"/>
        <item m="1" x="143"/>
        <item m="1" x="144"/>
        <item m="1" x="253"/>
        <item m="1" x="85"/>
        <item x="27"/>
        <item m="1" x="281"/>
        <item m="1" x="124"/>
        <item m="1" x="595"/>
        <item m="1" x="610"/>
        <item m="1" x="488"/>
        <item m="1" x="269"/>
        <item m="1" x="815"/>
        <item m="1" x="177"/>
        <item m="1" x="276"/>
        <item m="1" x="561"/>
        <item m="1" x="618"/>
        <item m="1" x="790"/>
        <item m="1" x="119"/>
        <item m="1" x="459"/>
        <item m="1" x="627"/>
        <item m="1" x="566"/>
        <item m="1" x="659"/>
        <item m="1" x="99"/>
        <item m="1" x="522"/>
        <item m="1" x="562"/>
        <item m="1" x="619"/>
        <item m="1" x="218"/>
        <item m="1" x="719"/>
        <item m="1" x="596"/>
        <item m="1" x="528"/>
        <item m="1" x="696"/>
        <item m="1" x="753"/>
        <item m="1" x="727"/>
        <item m="1" x="499"/>
        <item m="1" x="422"/>
        <item m="1" x="824"/>
        <item m="1" x="35"/>
        <item x="7"/>
        <item m="1" x="810"/>
        <item m="1" x="666"/>
        <item m="1" x="378"/>
        <item m="1" x="621"/>
        <item m="1" x="132"/>
        <item x="2"/>
        <item m="1" x="46"/>
        <item m="1" x="306"/>
        <item m="1" x="179"/>
        <item m="1" x="754"/>
        <item m="1" x="531"/>
        <item m="1" x="594"/>
        <item m="1" x="169"/>
        <item m="1" x="748"/>
        <item m="1" x="643"/>
        <item m="1" x="331"/>
        <item m="1" x="272"/>
        <item m="1" x="148"/>
        <item m="1" x="527"/>
        <item m="1" x="250"/>
        <item m="1" x="578"/>
        <item m="1" x="45"/>
        <item m="1" x="425"/>
        <item m="1" x="481"/>
        <item m="1" x="274"/>
        <item m="1" x="732"/>
        <item m="1" x="209"/>
        <item m="1" x="774"/>
        <item m="1" x="487"/>
        <item m="1" x="546"/>
        <item m="1" x="658"/>
        <item m="1" x="64"/>
        <item m="1" x="362"/>
        <item m="1" x="650"/>
        <item m="1" x="113"/>
        <item x="14"/>
        <item x="15"/>
        <item x="32"/>
        <item x="12"/>
        <item m="1" x="68"/>
        <item m="1" x="606"/>
        <item m="1" x="678"/>
        <item m="1" x="620"/>
        <item m="1" x="495"/>
        <item m="1" x="183"/>
        <item m="1" x="222"/>
        <item m="1" x="292"/>
        <item m="1" x="248"/>
        <item m="1" x="461"/>
        <item m="1" x="731"/>
        <item x="6"/>
        <item m="1" x="779"/>
        <item m="1" x="418"/>
        <item m="1" x="514"/>
        <item m="1" x="187"/>
        <item m="1" x="758"/>
        <item m="1" x="776"/>
        <item m="1" x="193"/>
        <item m="1" x="125"/>
        <item m="1" x="61"/>
        <item m="1" x="396"/>
        <item m="1" x="352"/>
        <item m="1" x="44"/>
        <item m="1" x="804"/>
        <item m="1" x="96"/>
        <item m="1" x="62"/>
        <item m="1" x="83"/>
        <item m="1" x="322"/>
        <item m="1" x="397"/>
        <item m="1" x="770"/>
        <item m="1" x="240"/>
        <item m="1" x="615"/>
        <item m="1" x="345"/>
        <item m="1" x="398"/>
        <item m="1" x="694"/>
        <item m="1" x="693"/>
        <item m="1" x="490"/>
        <item m="1" x="128"/>
        <item m="1" x="309"/>
        <item m="1" x="230"/>
        <item m="1" x="97"/>
        <item m="1" x="63"/>
        <item m="1" x="275"/>
        <item m="1" x="491"/>
        <item m="1" x="194"/>
        <item m="1" x="139"/>
        <item m="1" x="310"/>
        <item m="1" x="156"/>
        <item m="1" x="365"/>
        <item m="1" x="743"/>
        <item m="1" x="190"/>
        <item m="1" x="344"/>
        <item m="1" x="285"/>
        <item m="1" x="557"/>
        <item m="1" x="759"/>
        <item m="1" x="771"/>
        <item m="1" x="157"/>
        <item m="1" x="777"/>
        <item m="1" x="267"/>
        <item m="1" x="441"/>
        <item m="1" x="635"/>
        <item m="1" x="135"/>
        <item m="1" x="346"/>
        <item m="1" x="58"/>
        <item m="1" x="158"/>
        <item m="1" x="664"/>
        <item m="1" x="208"/>
        <item m="1" x="569"/>
        <item m="1" x="538"/>
        <item m="1" x="257"/>
        <item m="1" x="268"/>
        <item m="1" x="452"/>
        <item m="1" x="587"/>
        <item m="1" x="159"/>
        <item m="1" x="570"/>
        <item m="1" x="88"/>
        <item m="1" x="419"/>
        <item m="1" x="120"/>
        <item m="1" x="828"/>
        <item m="1" x="366"/>
        <item m="1" x="737"/>
        <item m="1" x="551"/>
        <item m="1" x="817"/>
        <item m="1" x="489"/>
        <item m="1" x="121"/>
        <item m="1" x="494"/>
        <item m="1" x="484"/>
        <item m="1" x="665"/>
        <item m="1" x="442"/>
        <item m="1" x="829"/>
        <item m="1" x="214"/>
        <item m="1" x="429"/>
        <item m="1" x="238"/>
        <item m="1" x="446"/>
        <item m="1" x="291"/>
        <item m="1" x="420"/>
        <item m="1" x="706"/>
        <item m="1" x="497"/>
        <item m="1" x="176"/>
        <item m="1" x="311"/>
        <item m="1" x="513"/>
        <item m="1" x="765"/>
        <item m="1" x="443"/>
        <item m="1" x="164"/>
        <item m="1" x="738"/>
        <item m="1" x="312"/>
        <item m="1" x="830"/>
        <item m="1" x="447"/>
        <item m="1" x="588"/>
        <item m="1" x="440"/>
        <item m="1" x="66"/>
        <item m="1" x="823"/>
        <item m="1" x="725"/>
        <item m="1" x="414"/>
        <item m="1" x="317"/>
        <item m="1" x="115"/>
        <item m="1" x="189"/>
        <item m="1" x="660"/>
        <item m="1" x="797"/>
        <item m="1" x="586"/>
        <item m="1" x="67"/>
        <item m="1" x="575"/>
        <item m="1" x="318"/>
        <item m="1" x="395"/>
        <item m="1" x="457"/>
        <item m="1" x="75"/>
        <item m="1" x="319"/>
        <item m="1" x="458"/>
        <item m="1" x="662"/>
        <item m="1" x="651"/>
        <item m="1" x="42"/>
        <item m="1" x="687"/>
        <item m="1" x="361"/>
        <item m="1" x="295"/>
        <item m="1" x="178"/>
        <item m="1" x="93"/>
        <item m="1" x="672"/>
        <item m="1" x="740"/>
        <item m="1" x="386"/>
        <item m="1" x="38"/>
        <item m="1" x="639"/>
        <item m="1" x="686"/>
        <item m="1" x="676"/>
        <item m="1" x="434"/>
        <item m="1" x="364"/>
        <item m="1" x="496"/>
        <item m="1" x="673"/>
        <item m="1" x="640"/>
        <item m="1" x="601"/>
        <item m="1" x="485"/>
        <item m="1" x="255"/>
        <item m="1" x="677"/>
        <item m="1" x="641"/>
        <item m="1" x="486"/>
        <item m="1" x="256"/>
        <item m="1" x="98"/>
        <item m="1" x="580"/>
        <item m="1" x="646"/>
        <item m="1" x="633"/>
        <item m="1" x="65"/>
        <item m="1" x="130"/>
        <item m="1" x="36"/>
        <item m="1" x="279"/>
        <item m="1" x="728"/>
        <item m="1" x="131"/>
        <item m="1" x="493"/>
        <item x="1"/>
        <item m="1" x="448"/>
        <item m="1" x="287"/>
        <item m="1" x="277"/>
        <item m="1" x="581"/>
        <item m="1" x="653"/>
        <item m="1" x="338"/>
        <item m="1" x="470"/>
        <item m="1" x="172"/>
        <item m="1" x="399"/>
        <item m="1" x="524"/>
        <item m="1" x="816"/>
        <item m="1" x="764"/>
        <item m="1" x="278"/>
        <item m="1" x="359"/>
        <item m="1" x="192"/>
        <item m="1" x="525"/>
        <item m="1" x="684"/>
        <item m="1" x="339"/>
        <item m="1" x="138"/>
        <item m="1" x="152"/>
        <item m="1" x="518"/>
        <item m="1" x="340"/>
        <item m="1" x="585"/>
        <item m="1" x="349"/>
        <item m="1" x="714"/>
        <item m="1" x="671"/>
        <item m="1" x="400"/>
        <item m="1" x="820"/>
        <item m="1" x="60"/>
        <item m="1" x="284"/>
        <item m="1" x="369"/>
        <item m="1" x="375"/>
        <item m="1" x="523"/>
        <item m="1" x="577"/>
        <item m="1" x="471"/>
        <item m="1" x="545"/>
        <item m="1" x="337"/>
        <item m="1" x="691"/>
        <item m="1" x="713"/>
        <item m="1" x="745"/>
        <item m="1" x="628"/>
        <item m="1" x="668"/>
        <item m="1" x="722"/>
        <item m="1" x="456"/>
        <item m="1" x="401"/>
        <item m="1" x="236"/>
        <item m="1" x="794"/>
        <item m="1" x="251"/>
        <item m="1" x="707"/>
        <item m="1" x="140"/>
        <item m="1" x="505"/>
        <item m="1" x="408"/>
        <item m="1" x="384"/>
        <item m="1" x="811"/>
        <item m="1" x="47"/>
        <item m="1" x="634"/>
        <item m="1" x="147"/>
        <item m="1" x="417"/>
        <item m="1" x="582"/>
        <item m="1" x="116"/>
        <item m="1" x="175"/>
        <item x="4"/>
        <item m="1" x="509"/>
        <item m="1" x="597"/>
        <item m="1" x="510"/>
        <item m="1" x="118"/>
        <item m="1" x="576"/>
        <item m="1" x="273"/>
        <item m="1" x="796"/>
        <item m="1" x="760"/>
        <item m="1" x="205"/>
        <item m="1" x="360"/>
        <item m="1" x="558"/>
        <item m="1" x="508"/>
        <item m="1" x="245"/>
        <item x="17"/>
        <item m="1" x="421"/>
        <item m="1" x="805"/>
        <item m="1" x="335"/>
        <item m="1" x="723"/>
        <item m="1" x="699"/>
        <item m="1" x="792"/>
        <item m="1" x="308"/>
        <item m="1" x="629"/>
        <item m="1" x="282"/>
        <item m="1" x="645"/>
        <item m="1" x="591"/>
        <item m="1" x="612"/>
        <item m="1" x="55"/>
        <item m="1" x="95"/>
        <item m="1" x="831"/>
        <item m="1" x="265"/>
        <item m="1" x="735"/>
        <item m="1" x="726"/>
        <item m="1" x="537"/>
        <item m="1" x="742"/>
        <item m="1" x="37"/>
        <item x="28"/>
        <item x="24"/>
        <item m="1" x="145"/>
        <item m="1" x="153"/>
        <item m="1" x="704"/>
        <item m="1" x="539"/>
        <item m="1" x="149"/>
        <item m="1" x="806"/>
        <item m="1" x="424"/>
        <item m="1" x="826"/>
        <item m="1" x="715"/>
        <item m="1" x="568"/>
        <item m="1" x="674"/>
        <item m="1" x="229"/>
        <item m="1" x="39"/>
        <item m="1" x="449"/>
        <item m="1" x="353"/>
        <item m="1" x="264"/>
        <item m="1" x="237"/>
        <item m="1" x="800"/>
        <item m="1" x="801"/>
        <item m="1" x="258"/>
        <item m="1" x="734"/>
        <item m="1" x="347"/>
        <item m="1" x="202"/>
        <item m="1" x="695"/>
        <item m="1" x="160"/>
        <item m="1" x="492"/>
        <item m="1" x="733"/>
        <item m="1" x="215"/>
        <item m="1" x="616"/>
        <item m="1" x="778"/>
        <item m="1" x="239"/>
        <item m="1" x="636"/>
        <item m="1" x="469"/>
        <item m="1" x="744"/>
        <item m="1" x="608"/>
        <item m="1" x="515"/>
        <item m="1" x="465"/>
        <item m="1" x="466"/>
        <item m="1" x="814"/>
        <item m="1" x="341"/>
        <item m="1" x="603"/>
        <item m="1" x="299"/>
        <item m="1" x="288"/>
        <item m="1" x="300"/>
        <item m="1" x="467"/>
        <item m="1" x="438"/>
        <item m="1" x="649"/>
        <item m="1" x="84"/>
        <item m="1" x="455"/>
        <item m="1" x="614"/>
        <item m="1" x="574"/>
        <item m="1" x="354"/>
        <item m="1" x="204"/>
        <item m="1" x="213"/>
        <item m="1" x="271"/>
        <item m="1" x="137"/>
        <item m="1" x="323"/>
        <item m="1" x="217"/>
        <item m="1" x="112"/>
        <item m="1" x="333"/>
        <item m="1" x="675"/>
        <item m="1" x="571"/>
        <item m="1" x="503"/>
        <item m="1" x="584"/>
        <item m="1" x="326"/>
        <item m="1" x="393"/>
        <item m="1" x="407"/>
        <item m="1" x="611"/>
        <item m="1" x="504"/>
        <item m="1" x="379"/>
        <item x="30"/>
        <item m="1" x="501"/>
        <item m="1" x="380"/>
        <item m="1" x="565"/>
        <item m="1" x="180"/>
        <item m="1" x="184"/>
        <item m="1" x="181"/>
        <item m="1" x="480"/>
        <item m="1" x="530"/>
        <item m="1" x="450"/>
        <item m="1" x="415"/>
        <item m="1" x="444"/>
        <item m="1" x="482"/>
        <item m="1" x="357"/>
        <item m="1" x="133"/>
        <item m="1" x="188"/>
        <item m="1" x="411"/>
        <item m="1" x="775"/>
        <item m="1" x="296"/>
        <item m="1" x="388"/>
        <item m="1" x="746"/>
        <item m="1" x="134"/>
        <item m="1" x="297"/>
        <item m="1" x="500"/>
        <item m="1" x="752"/>
        <item m="1" x="772"/>
        <item m="1" x="468"/>
        <item m="1" x="692"/>
        <item m="1" x="516"/>
        <item m="1" x="373"/>
        <item m="1" x="818"/>
        <item m="1" x="453"/>
        <item m="1" x="225"/>
        <item m="1" x="191"/>
        <item m="1" x="166"/>
        <item m="1" x="390"/>
        <item m="1" x="623"/>
        <item m="1" x="655"/>
        <item m="1" x="381"/>
        <item m="1" x="755"/>
        <item m="1" x="701"/>
        <item m="1" x="123"/>
        <item m="1" x="784"/>
        <item m="1" x="79"/>
        <item m="1" x="302"/>
        <item m="1" x="763"/>
        <item m="1" x="376"/>
        <item m="1" x="351"/>
        <item m="1" x="555"/>
        <item m="1" x="478"/>
        <item m="1" x="761"/>
        <item m="1" x="72"/>
        <item m="1" x="559"/>
        <item m="1" x="437"/>
        <item m="1" x="289"/>
        <item m="1" x="741"/>
        <item m="1" x="785"/>
        <item m="1" x="667"/>
        <item m="1" x="669"/>
        <item m="1" x="40"/>
        <item m="1" x="51"/>
        <item m="1" x="717"/>
        <item m="1" x="564"/>
        <item m="1" x="825"/>
        <item m="1" x="211"/>
        <item m="1" x="358"/>
        <item m="1" x="304"/>
        <item m="1" x="34"/>
        <item m="1" x="54"/>
        <item m="1" x="479"/>
        <item m="1" x="246"/>
        <item m="1" x="325"/>
        <item m="1" x="52"/>
        <item m="1" x="48"/>
        <item m="1" x="334"/>
        <item m="1" x="460"/>
        <item m="1" x="387"/>
        <item x="29"/>
        <item x="3"/>
        <item m="1" x="812"/>
        <item m="1" x="231"/>
        <item m="1" x="290"/>
        <item m="1" x="631"/>
        <item m="1" x="412"/>
        <item m="1" x="394"/>
        <item m="1" x="203"/>
        <item m="1" x="142"/>
        <item m="1" x="416"/>
        <item m="1" x="827"/>
        <item m="1" x="241"/>
        <item m="1" x="270"/>
        <item m="1" x="439"/>
        <item m="1" x="71"/>
        <item m="1" x="548"/>
        <item m="1" x="556"/>
        <item m="1" x="436"/>
        <item m="1" x="736"/>
        <item m="1" x="146"/>
        <item m="1" x="150"/>
        <item x="9"/>
        <item m="1" x="105"/>
        <item m="1" x="762"/>
        <item m="1" x="462"/>
        <item m="1" x="783"/>
        <item m="1" x="403"/>
        <item m="1" x="151"/>
        <item m="1" x="316"/>
        <item m="1" x="589"/>
        <item m="1" x="540"/>
        <item m="1" x="170"/>
        <item m="1" x="690"/>
        <item m="1" x="663"/>
        <item m="1" x="532"/>
        <item m="1" x="626"/>
        <item m="1" x="602"/>
        <item m="1" x="41"/>
        <item m="1" x="195"/>
        <item m="1" x="647"/>
        <item m="1" x="206"/>
        <item m="1" x="604"/>
        <item m="1" x="711"/>
        <item m="1" x="102"/>
        <item m="1" x="683"/>
        <item m="1" x="242"/>
        <item m="1" x="476"/>
        <item m="1" x="613"/>
        <item m="1" x="324"/>
        <item m="1" x="154"/>
        <item m="1" x="53"/>
        <item m="1" x="404"/>
        <item m="1" x="103"/>
        <item m="1" x="82"/>
        <item m="1" x="163"/>
        <item m="1" x="286"/>
        <item m="1" x="182"/>
        <item m="1" x="59"/>
        <item m="1" x="599"/>
        <item m="1" x="688"/>
        <item m="1" x="791"/>
        <item m="1" x="327"/>
        <item m="1" x="328"/>
        <item m="1" x="336"/>
        <item m="1" x="185"/>
        <item m="1" x="600"/>
        <item m="1" x="609"/>
        <item m="1" x="700"/>
        <item m="1" x="356"/>
        <item m="1" x="747"/>
        <item m="1" x="526"/>
        <item m="1" x="363"/>
        <item m="1" x="632"/>
        <item m="1" x="405"/>
        <item m="1" x="329"/>
        <item m="1" x="330"/>
        <item m="1" x="813"/>
        <item m="1" x="201"/>
        <item m="1" x="710"/>
        <item m="1" x="529"/>
        <item m="1" x="117"/>
        <item m="1" x="89"/>
        <item m="1" x="90"/>
        <item m="1" x="223"/>
        <item m="1" x="260"/>
        <item m="1" x="69"/>
        <item m="1" x="174"/>
        <item m="1" x="167"/>
        <item m="1" x="391"/>
        <item m="1" x="624"/>
        <item m="1" x="656"/>
        <item m="1" x="382"/>
        <item m="1" x="756"/>
        <item m="1" x="702"/>
        <item m="1" x="320"/>
        <item m="1" x="101"/>
        <item m="1" x="234"/>
        <item m="1" x="739"/>
        <item m="1" x="638"/>
        <item m="1" x="298"/>
        <item m="1" x="579"/>
        <item m="1" x="593"/>
        <item m="1" x="712"/>
        <item m="1" x="716"/>
        <item m="1" x="80"/>
        <item m="1" x="227"/>
        <item m="1" x="724"/>
        <item m="1" x="368"/>
        <item x="13"/>
        <item m="1" x="212"/>
        <item x="10"/>
        <item x="26"/>
        <item x="25"/>
        <item x="23"/>
        <item m="1" x="705"/>
        <item m="1" x="106"/>
        <item m="1" x="243"/>
        <item m="1" x="307"/>
        <item m="1" x="507"/>
        <item m="1" x="370"/>
        <item m="1" x="464"/>
        <item m="1" x="786"/>
        <item m="1" x="541"/>
        <item m="1" x="171"/>
        <item m="1" x="799"/>
        <item m="1" x="787"/>
        <item m="1" x="114"/>
        <item m="1" x="107"/>
        <item m="1" x="750"/>
        <item m="1" x="583"/>
        <item m="1" x="314"/>
        <item m="1" x="410"/>
        <item m="1" x="445"/>
        <item m="1" x="807"/>
        <item x="11"/>
        <item m="1" x="56"/>
        <item m="1" x="534"/>
        <item m="1" x="520"/>
        <item m="1" x="622"/>
        <item m="1" x="431"/>
        <item m="1" x="607"/>
        <item m="1" x="432"/>
        <item m="1" x="781"/>
        <item m="1" x="474"/>
        <item m="1" x="788"/>
        <item m="1" x="720"/>
        <item m="1" x="247"/>
        <item m="1" x="751"/>
        <item m="1" x="463"/>
        <item m="1" x="535"/>
        <item x="21"/>
        <item x="22"/>
        <item x="19"/>
        <item x="20"/>
        <item m="1" x="254"/>
        <item m="1" x="57"/>
        <item m="1" x="590"/>
        <item m="1" x="793"/>
        <item x="16"/>
        <item m="1" x="76"/>
        <item m="1" x="367"/>
        <item m="1" x="680"/>
        <item m="1" x="108"/>
        <item m="1" x="563"/>
        <item m="1" x="682"/>
        <item m="1" x="795"/>
        <item m="1" x="50"/>
        <item m="1" x="165"/>
        <item m="1" x="301"/>
        <item m="1" x="567"/>
        <item m="1" x="409"/>
        <item m="1" x="355"/>
        <item m="1" x="685"/>
        <item m="1" x="766"/>
        <item m="1" x="129"/>
        <item m="1" x="749"/>
        <item m="1" x="224"/>
        <item m="1" x="519"/>
        <item m="1" x="536"/>
        <item m="1" x="644"/>
        <item x="33"/>
        <item x="18"/>
        <item x="0"/>
        <item x="8"/>
        <item m="1" x="533"/>
        <item m="1" x="803"/>
        <item m="1" x="343"/>
        <item m="1" x="502"/>
        <item m="1" x="543"/>
        <item m="1" x="560"/>
        <item m="1" x="315"/>
        <item m="1" x="423"/>
        <item m="1" x="389"/>
        <item m="1" x="821"/>
        <item m="1" x="427"/>
        <item m="1" x="196"/>
        <item x="31"/>
        <item m="1" x="822"/>
        <item m="1" x="428"/>
        <item m="1" x="197"/>
        <item m="1" x="554"/>
        <item m="1" x="406"/>
        <item m="1" x="233"/>
        <item m="1" x="552"/>
        <item m="1" x="49"/>
        <item m="1" x="126"/>
        <item m="1" x="127"/>
        <item m="1" x="637"/>
        <item m="1" x="617"/>
        <item m="1" x="506"/>
        <item m="1" x="199"/>
        <item m="1" x="729"/>
        <item m="1" x="402"/>
        <item m="1" x="768"/>
        <item m="1" x="77"/>
        <item m="1" x="769"/>
        <item m="1" x="78"/>
        <item m="1" x="313"/>
        <item m="1" x="789"/>
        <item m="1" x="521"/>
        <item m="1" x="598"/>
        <item m="1" x="654"/>
        <item m="1" x="642"/>
        <item m="1" x="86"/>
        <item m="1" x="605"/>
        <item m="1" x="294"/>
        <item m="1" x="219"/>
        <item m="1" x="802"/>
        <item m="1" x="198"/>
        <item m="1" x="708"/>
        <item m="1" x="228"/>
        <item m="1" x="798"/>
        <item m="1" x="549"/>
        <item m="1" x="332"/>
        <item m="1" x="161"/>
        <item m="1" x="652"/>
        <item m="1" x="43"/>
        <item m="1" x="689"/>
        <item m="1" x="283"/>
        <item m="1" x="173"/>
        <item m="1" x="472"/>
        <item m="1" x="553"/>
        <item m="1" x="350"/>
        <item m="1" x="648"/>
        <item m="1" x="87"/>
        <item m="1" x="141"/>
        <item m="1" x="371"/>
        <item m="1" x="342"/>
        <item m="1" x="550"/>
        <item m="1" x="544"/>
        <item m="1" x="249"/>
        <item m="1" x="819"/>
        <item m="1" x="475"/>
        <item m="1" x="303"/>
        <item m="1" x="661"/>
        <item m="1" x="220"/>
        <item m="1" x="186"/>
        <item m="1" x="348"/>
        <item m="1" x="91"/>
        <item m="1" x="168"/>
        <item m="1" x="392"/>
        <item m="1" x="625"/>
        <item m="1" x="657"/>
        <item m="1" x="383"/>
        <item m="1" x="757"/>
        <item m="1" x="703"/>
        <item m="1" x="104"/>
        <item m="1" x="70"/>
        <item m="1" x="517"/>
        <item m="1" x="374"/>
        <item m="1" x="454"/>
        <item m="1" x="226"/>
      </items>
    </pivotField>
    <pivotField compact="0" outline="0" showAll="0" defaultSubtotal="0">
      <items count="321">
        <item x="0"/>
        <item m="1" x="57"/>
        <item m="1" x="16"/>
        <item m="1" x="29"/>
        <item m="1" x="299"/>
        <item m="1" x="158"/>
        <item m="1" x="105"/>
        <item m="1" x="89"/>
        <item m="1" x="90"/>
        <item m="1" x="4"/>
        <item m="1" x="284"/>
        <item m="1" x="94"/>
        <item m="1" x="302"/>
        <item m="1" x="252"/>
        <item m="1" x="247"/>
        <item m="1" x="240"/>
        <item m="1" x="268"/>
        <item m="1" x="301"/>
        <item m="1" x="267"/>
        <item m="1" x="251"/>
        <item m="1" x="169"/>
        <item m="1" x="68"/>
        <item m="1" x="85"/>
        <item m="1" x="157"/>
        <item m="1" x="172"/>
        <item m="1" x="184"/>
        <item m="1" x="207"/>
        <item m="1" x="70"/>
        <item m="1" x="125"/>
        <item m="1" x="303"/>
        <item m="1" x="12"/>
        <item m="1" x="297"/>
        <item m="1" x="162"/>
        <item m="1" x="266"/>
        <item m="1" x="98"/>
        <item m="1" x="314"/>
        <item m="1" x="242"/>
        <item m="1" x="144"/>
        <item m="1" x="7"/>
        <item m="1" x="308"/>
        <item m="1" x="55"/>
        <item m="1" x="21"/>
        <item m="1" x="228"/>
        <item m="1" x="154"/>
        <item m="1" x="42"/>
        <item m="1" x="41"/>
        <item m="1" x="75"/>
        <item m="1" x="236"/>
        <item m="1" x="54"/>
        <item m="1" x="164"/>
        <item m="1" x="104"/>
        <item m="1" x="262"/>
        <item m="1" x="139"/>
        <item m="1" x="304"/>
        <item m="1" x="67"/>
        <item m="1" x="218"/>
        <item m="1" x="24"/>
        <item m="1" x="276"/>
        <item m="1" x="96"/>
        <item m="1" x="272"/>
        <item m="1" x="285"/>
        <item m="1" x="229"/>
        <item m="1" x="239"/>
        <item m="1" x="182"/>
        <item m="1" x="107"/>
        <item m="1" x="238"/>
        <item m="1" x="101"/>
        <item m="1" x="293"/>
        <item m="1" x="43"/>
        <item m="1" x="171"/>
        <item m="1" x="320"/>
        <item m="1" x="269"/>
        <item m="1" x="227"/>
        <item m="1" x="181"/>
        <item m="1" x="14"/>
        <item m="1" x="232"/>
        <item m="1" x="307"/>
        <item m="1" x="306"/>
        <item m="1" x="11"/>
        <item m="1" x="215"/>
        <item m="1" x="275"/>
        <item m="1" x="250"/>
        <item m="1" x="40"/>
        <item m="1" x="2"/>
        <item m="1" x="109"/>
        <item m="1" x="310"/>
        <item m="1" x="179"/>
        <item m="1" x="280"/>
        <item m="1" x="28"/>
        <item m="1" x="241"/>
        <item m="1" x="220"/>
        <item m="1" x="298"/>
        <item m="1" x="126"/>
        <item m="1" x="292"/>
        <item m="1" x="318"/>
        <item m="1" x="213"/>
        <item m="1" x="100"/>
        <item m="1" x="271"/>
        <item m="1" x="186"/>
        <item m="1" x="221"/>
        <item m="1" x="106"/>
        <item m="1" x="201"/>
        <item m="1" x="200"/>
        <item m="1" x="135"/>
        <item m="1" x="140"/>
        <item m="1" x="160"/>
        <item m="1" x="270"/>
        <item m="1" x="156"/>
        <item m="1" x="249"/>
        <item m="1" x="248"/>
        <item m="1" x="136"/>
        <item m="1" x="165"/>
        <item m="1" x="198"/>
        <item m="1" x="15"/>
        <item m="1" x="230"/>
        <item m="1" x="3"/>
        <item m="1" x="1"/>
        <item m="1" x="137"/>
        <item m="1" x="263"/>
        <item m="1" x="281"/>
        <item m="1" x="38"/>
        <item m="1" x="254"/>
        <item m="1" x="35"/>
        <item m="1" x="146"/>
        <item m="1" x="170"/>
        <item m="1" x="319"/>
        <item m="1" x="99"/>
        <item m="1" x="265"/>
        <item m="1" x="253"/>
        <item m="1" x="196"/>
        <item m="1" x="159"/>
        <item m="1" x="175"/>
        <item m="1" x="311"/>
        <item m="1" x="173"/>
        <item m="1" x="290"/>
        <item m="1" x="291"/>
        <item m="1" x="183"/>
        <item m="1" x="20"/>
        <item m="1" x="185"/>
        <item m="1" x="145"/>
        <item m="1" x="288"/>
        <item m="1" x="264"/>
        <item m="1" x="13"/>
        <item m="1" x="58"/>
        <item m="1" x="237"/>
        <item m="1" x="286"/>
        <item m="1" x="309"/>
        <item m="1" x="88"/>
        <item m="1" x="124"/>
        <item m="1" x="163"/>
        <item m="1" x="8"/>
        <item m="1" x="231"/>
        <item m="1" x="59"/>
        <item m="1" x="289"/>
        <item m="1" x="37"/>
        <item m="1" x="10"/>
        <item m="1" x="5"/>
        <item m="1" x="30"/>
        <item m="1" x="197"/>
        <item m="1" x="19"/>
        <item m="1" x="50"/>
        <item m="1" x="80"/>
        <item m="1" x="167"/>
        <item m="1" x="46"/>
        <item m="1" x="77"/>
        <item m="1" x="168"/>
        <item m="1" x="51"/>
        <item m="1" x="82"/>
        <item m="1" x="47"/>
        <item m="1" x="300"/>
        <item m="1" x="45"/>
        <item m="1" x="76"/>
        <item m="1" x="48"/>
        <item m="1" x="217"/>
        <item m="1" x="208"/>
        <item m="1" x="78"/>
        <item m="1" x="226"/>
        <item m="1" x="282"/>
        <item m="1" x="283"/>
        <item m="1" x="287"/>
        <item m="1" x="23"/>
        <item m="1" x="315"/>
        <item m="1" x="278"/>
        <item m="1" x="279"/>
        <item m="1" x="49"/>
        <item m="1" x="79"/>
        <item m="1" x="102"/>
        <item m="1" x="25"/>
        <item m="1" x="31"/>
        <item m="1" x="294"/>
        <item m="1" x="149"/>
        <item m="1" x="33"/>
        <item m="1" x="103"/>
        <item m="1" x="26"/>
        <item m="1" x="32"/>
        <item m="1" x="150"/>
        <item m="1" x="34"/>
        <item m="1" x="316"/>
        <item m="1" x="113"/>
        <item m="1" x="153"/>
        <item m="1" x="180"/>
        <item m="1" x="81"/>
        <item m="1" x="66"/>
        <item m="1" x="209"/>
        <item m="1" x="110"/>
        <item m="1" x="72"/>
        <item m="1" x="211"/>
        <item m="1" x="243"/>
        <item m="1" x="214"/>
        <item m="1" x="177"/>
        <item m="1" x="244"/>
        <item m="1" x="312"/>
        <item m="1" x="317"/>
        <item m="1" x="114"/>
        <item m="1" x="52"/>
        <item m="1" x="83"/>
        <item m="1" x="6"/>
        <item m="1" x="210"/>
        <item m="1" x="176"/>
        <item m="1" x="73"/>
        <item m="1" x="212"/>
        <item m="1" x="245"/>
        <item m="1" x="53"/>
        <item m="1" x="84"/>
        <item m="1" x="74"/>
        <item m="1" x="174"/>
        <item m="1" x="246"/>
        <item m="1" x="313"/>
        <item m="1" x="108"/>
        <item m="1" x="69"/>
        <item m="1" x="27"/>
        <item m="1" x="161"/>
        <item m="1" x="296"/>
        <item m="1" x="191"/>
        <item m="1" x="86"/>
        <item m="1" x="152"/>
        <item m="1" x="261"/>
        <item m="1" x="87"/>
        <item m="1" x="295"/>
        <item m="1" x="39"/>
        <item m="1" x="22"/>
        <item m="1" x="142"/>
        <item m="1" x="18"/>
        <item m="1" x="9"/>
        <item m="1" x="141"/>
        <item m="1" x="17"/>
        <item m="1" x="305"/>
        <item m="1" x="132"/>
        <item m="1" x="120"/>
        <item m="1" x="128"/>
        <item m="1" x="127"/>
        <item m="1" x="115"/>
        <item m="1" x="129"/>
        <item m="1" x="116"/>
        <item m="1" x="95"/>
        <item m="1" x="223"/>
        <item m="1" x="91"/>
        <item m="1" x="255"/>
        <item m="1" x="147"/>
        <item m="1" x="111"/>
        <item m="1" x="257"/>
        <item m="1" x="224"/>
        <item m="1" x="92"/>
        <item m="1" x="256"/>
        <item m="1" x="148"/>
        <item m="1" x="112"/>
        <item m="1" x="258"/>
        <item m="1" x="259"/>
        <item m="1" x="225"/>
        <item m="1" x="93"/>
        <item m="1" x="151"/>
        <item m="1" x="199"/>
        <item m="1" x="130"/>
        <item m="1" x="117"/>
        <item m="1" x="194"/>
        <item m="1" x="62"/>
        <item m="1" x="60"/>
        <item m="1" x="118"/>
        <item m="1" x="131"/>
        <item m="1" x="119"/>
        <item m="1" x="187"/>
        <item m="1" x="233"/>
        <item m="1" x="189"/>
        <item m="1" x="202"/>
        <item m="1" x="273"/>
        <item m="1" x="143"/>
        <item m="1" x="190"/>
        <item m="1" x="203"/>
        <item m="1" x="195"/>
        <item m="1" x="63"/>
        <item m="1" x="133"/>
        <item m="1" x="121"/>
        <item m="1" x="61"/>
        <item m="1" x="122"/>
        <item m="1" x="274"/>
        <item m="1" x="234"/>
        <item m="1" x="192"/>
        <item m="1" x="204"/>
        <item m="1" x="134"/>
        <item m="1" x="123"/>
        <item m="1" x="188"/>
        <item m="1" x="235"/>
        <item m="1" x="193"/>
        <item m="1" x="205"/>
        <item m="1" x="71"/>
        <item m="1" x="178"/>
        <item m="1" x="138"/>
        <item m="1" x="206"/>
        <item m="1" x="65"/>
        <item m="1" x="260"/>
        <item m="1" x="216"/>
        <item m="1" x="166"/>
        <item m="1" x="64"/>
        <item m="1" x="97"/>
        <item m="1" x="277"/>
        <item m="1" x="155"/>
        <item m="1" x="219"/>
        <item m="1" x="222"/>
        <item m="1" x="44"/>
        <item m="1" x="56"/>
        <item m="1" x="36"/>
      </items>
    </pivotField>
    <pivotField compact="0" outline="0" showAll="0" defaultSubtotal="0">
      <items count="1">
        <item x="0"/>
      </items>
      <extLst>
        <ext xmlns:x14="http://schemas.microsoft.com/office/spreadsheetml/2009/9/main" uri="{2946ED86-A175-432a-8AC1-64E0C546D7DE}">
          <x14:pivotField fillDownLabels="1"/>
        </ext>
      </extLst>
    </pivotField>
    <pivotField name="Description" compact="0" outline="0" showAll="0" defaultSubtotal="0">
      <items count="726">
        <item m="1" x="182"/>
        <item m="1" x="338"/>
        <item m="1" x="281"/>
        <item m="1" x="246"/>
        <item m="1" x="654"/>
        <item m="1" x="655"/>
        <item m="1" x="671"/>
        <item m="1" x="324"/>
        <item m="1" x="56"/>
        <item m="1" x="389"/>
        <item m="1" x="73"/>
        <item m="1" x="116"/>
        <item m="1" x="314"/>
        <item m="1" x="451"/>
        <item m="1" x="103"/>
        <item m="1" x="109"/>
        <item m="1" x="658"/>
        <item m="1" x="104"/>
        <item m="1" x="204"/>
        <item m="1" x="140"/>
        <item m="1" x="360"/>
        <item m="1" x="706"/>
        <item m="1" x="707"/>
        <item m="1" x="720"/>
        <item m="1" x="613"/>
        <item m="1" x="614"/>
        <item m="1" x="615"/>
        <item m="1" x="354"/>
        <item m="1" x="559"/>
        <item m="1" x="136"/>
        <item m="1" x="564"/>
        <item m="1" x="335"/>
        <item m="1" x="256"/>
        <item m="1" x="196"/>
        <item m="1" x="128"/>
        <item m="1" x="406"/>
        <item m="1" x="686"/>
        <item m="1" x="590"/>
        <item m="1" x="393"/>
        <item m="1" x="405"/>
        <item m="1" x="394"/>
        <item m="1" x="142"/>
        <item m="1" x="179"/>
        <item m="1" x="583"/>
        <item m="1" x="345"/>
        <item m="1" x="609"/>
        <item m="1" x="468"/>
        <item m="1" x="626"/>
        <item m="1" x="630"/>
        <item m="1" x="249"/>
        <item m="1" x="287"/>
        <item m="1" x="361"/>
        <item m="1" x="77"/>
        <item m="1" x="721"/>
        <item m="1" x="722"/>
        <item m="1" x="78"/>
        <item m="1" x="386"/>
        <item m="1" x="191"/>
        <item m="1" x="629"/>
        <item m="1" x="582"/>
        <item m="1" x="647"/>
        <item m="1" x="42"/>
        <item m="1" x="688"/>
        <item m="1" x="646"/>
        <item m="1" x="41"/>
        <item m="1" x="687"/>
        <item m="1" x="329"/>
        <item m="1" x="74"/>
        <item m="1" x="35"/>
        <item m="1" x="483"/>
        <item m="1" x="440"/>
        <item m="1" x="121"/>
        <item m="1" x="343"/>
        <item m="1" x="552"/>
        <item m="1" x="279"/>
        <item m="1" x="567"/>
        <item m="1" x="158"/>
        <item m="1" x="70"/>
        <item m="1" x="592"/>
        <item m="1" x="214"/>
        <item m="1" x="709"/>
        <item m="1" x="134"/>
        <item m="1" x="560"/>
        <item m="1" x="645"/>
        <item m="1" x="237"/>
        <item m="1" x="496"/>
        <item m="1" x="712"/>
        <item m="1" x="698"/>
        <item m="1" x="542"/>
        <item m="1" x="469"/>
        <item m="1" x="259"/>
        <item m="1" x="282"/>
        <item m="1" x="278"/>
        <item m="1" x="635"/>
        <item m="1" x="207"/>
        <item m="1" x="374"/>
        <item m="1" x="494"/>
        <item m="1" x="245"/>
        <item m="1" x="563"/>
        <item m="1" x="413"/>
        <item m="1" x="412"/>
        <item m="1" x="402"/>
        <item m="1" x="403"/>
        <item m="1" x="426"/>
        <item m="1" x="430"/>
        <item m="1" x="650"/>
        <item m="1" x="428"/>
        <item m="1" x="612"/>
        <item m="1" x="380"/>
        <item m="1" x="509"/>
        <item m="1" x="570"/>
        <item m="1" x="231"/>
        <item m="1" x="644"/>
        <item m="1" x="716"/>
        <item m="1" x="127"/>
        <item m="1" x="717"/>
        <item m="1" x="224"/>
        <item m="1" x="499"/>
        <item m="1" x="88"/>
        <item m="1" x="217"/>
        <item m="1" x="456"/>
        <item m="1" x="387"/>
        <item m="1" x="565"/>
        <item m="1" x="656"/>
        <item m="1" x="212"/>
        <item m="1" x="130"/>
        <item m="1" x="556"/>
        <item m="1" x="291"/>
        <item m="1" x="100"/>
        <item m="1" x="378"/>
        <item m="1" x="539"/>
        <item m="1" x="129"/>
        <item m="1" x="457"/>
        <item m="1" x="48"/>
        <item m="1" x="471"/>
        <item m="1" x="89"/>
        <item m="1" x="549"/>
        <item m="1" x="33"/>
        <item m="1" x="510"/>
        <item m="1" x="371"/>
        <item m="1" x="637"/>
        <item m="1" x="547"/>
        <item m="1" x="473"/>
        <item m="1" x="362"/>
        <item m="1" x="508"/>
        <item m="1" x="379"/>
        <item m="1" x="59"/>
        <item m="1" x="723"/>
        <item m="1" x="589"/>
        <item m="1" x="472"/>
        <item m="1" x="318"/>
        <item m="1" x="317"/>
        <item m="1" x="315"/>
        <item m="1" x="316"/>
        <item m="1" x="222"/>
        <item m="1" x="205"/>
        <item m="1" x="209"/>
        <item m="1" x="139"/>
        <item m="1" x="411"/>
        <item m="1" x="536"/>
        <item m="1" x="309"/>
        <item m="1" x="101"/>
        <item m="1" x="359"/>
        <item m="1" x="427"/>
        <item m="1" x="299"/>
        <item m="1" x="535"/>
        <item m="1" x="341"/>
        <item m="1" x="484"/>
        <item m="1" x="337"/>
        <item m="1" x="578"/>
        <item m="1" x="180"/>
        <item m="1" x="328"/>
        <item m="1" x="327"/>
        <item m="1" x="46"/>
        <item m="1" x="181"/>
        <item m="1" x="439"/>
        <item m="1" x="711"/>
        <item m="1" x="75"/>
        <item m="1" x="143"/>
        <item m="1" x="607"/>
        <item m="1" x="514"/>
        <item m="1" x="512"/>
        <item m="1" x="513"/>
        <item m="1" x="511"/>
        <item m="1" x="234"/>
        <item m="1" x="593"/>
        <item m="1" x="306"/>
        <item m="1" x="385"/>
        <item m="1" x="307"/>
        <item m="1" x="377"/>
        <item m="1" x="152"/>
        <item m="1" x="228"/>
        <item m="1" x="119"/>
        <item m="1" x="555"/>
        <item m="1" x="319"/>
        <item m="1" x="240"/>
        <item m="1" x="243"/>
        <item m="1" x="155"/>
        <item m="1" x="668"/>
        <item m="1" x="274"/>
        <item m="1" x="670"/>
        <item m="1" x="200"/>
        <item m="1" x="631"/>
        <item m="1" x="310"/>
        <item m="1" x="250"/>
        <item m="1" x="575"/>
        <item m="1" x="147"/>
        <item m="1" x="252"/>
        <item m="1" x="550"/>
        <item m="1" x="197"/>
        <item m="1" x="229"/>
        <item m="1" x="308"/>
        <item m="1" x="303"/>
        <item m="1" x="489"/>
        <item m="1" x="432"/>
        <item m="1" x="203"/>
        <item m="1" x="334"/>
        <item m="1" x="151"/>
        <item m="1" x="301"/>
        <item m="1" x="628"/>
        <item m="1" x="347"/>
        <item m="1" x="518"/>
        <item m="1" x="302"/>
        <item m="1" x="84"/>
        <item m="1" x="105"/>
        <item m="1" x="422"/>
        <item m="1" x="44"/>
        <item m="1" x="470"/>
        <item m="1" x="304"/>
        <item m="1" x="417"/>
        <item m="1" x="183"/>
        <item m="1" x="117"/>
        <item m="1" x="502"/>
        <item m="1" x="346"/>
        <item m="1" x="407"/>
        <item m="1" x="545"/>
        <item m="1" x="649"/>
        <item m="1" x="57"/>
        <item m="1" x="437"/>
        <item m="1" x="478"/>
        <item m="1" x="357"/>
        <item m="1" x="690"/>
        <item m="1" x="677"/>
        <item m="1" x="125"/>
        <item m="1" x="719"/>
        <item m="1" x="261"/>
        <item m="1" x="232"/>
        <item m="1" x="625"/>
        <item m="1" x="673"/>
        <item m="1" x="266"/>
        <item m="1" x="39"/>
        <item m="1" x="632"/>
        <item m="1" x="262"/>
        <item m="1" x="66"/>
        <item m="1" x="49"/>
        <item m="1" x="490"/>
        <item m="1" x="624"/>
        <item m="1" x="534"/>
        <item m="1" x="333"/>
        <item m="1" x="144"/>
        <item m="1" x="409"/>
        <item m="1" x="528"/>
        <item m="1" x="527"/>
        <item m="1" x="215"/>
        <item m="1" x="216"/>
        <item m="1" x="531"/>
        <item m="1" x="177"/>
        <item m="1" x="176"/>
        <item m="1" x="601"/>
        <item m="1" x="602"/>
        <item m="1" x="603"/>
        <item m="1" x="604"/>
        <item m="1" x="383"/>
        <item m="1" x="529"/>
        <item m="1" x="523"/>
        <item m="1" x="168"/>
        <item m="1" x="170"/>
        <item m="1" x="172"/>
        <item m="1" x="174"/>
        <item m="1" x="160"/>
        <item m="1" x="530"/>
        <item m="1" x="524"/>
        <item m="1" x="169"/>
        <item m="1" x="171"/>
        <item m="1" x="173"/>
        <item m="1" x="175"/>
        <item m="1" x="161"/>
        <item m="1" x="96"/>
        <item m="1" x="110"/>
        <item m="1" x="553"/>
        <item m="1" x="365"/>
        <item m="1" x="93"/>
        <item m="1" x="111"/>
        <item m="1" x="368"/>
        <item m="1" x="679"/>
        <item m="1" x="684"/>
        <item m="1" x="114"/>
        <item m="1" x="90"/>
        <item m="1" x="264"/>
        <item m="1" x="639"/>
        <item m="1" x="284"/>
        <item m="1" x="206"/>
        <item m="1" x="480"/>
        <item m="1" x="702"/>
        <item m="1" x="691"/>
        <item m="1" x="85"/>
        <item m="1" x="445"/>
        <item m="1" x="692"/>
        <item m="1" x="126"/>
        <item m="1" x="98"/>
        <item m="1" x="447"/>
        <item m="1" x="263"/>
        <item m="1" x="265"/>
        <item m="1" x="689"/>
        <item m="1" x="401"/>
        <item m="1" x="91"/>
        <item m="1" x="419"/>
        <item m="1" x="664"/>
        <item m="1" x="118"/>
        <item m="1" x="115"/>
        <item m="1" x="164"/>
        <item m="1" x="107"/>
        <item m="1" x="223"/>
        <item m="1" x="382"/>
        <item m="1" x="680"/>
        <item m="1" x="220"/>
        <item m="1" x="597"/>
        <item m="1" x="414"/>
        <item m="1" x="694"/>
        <item m="1" x="295"/>
        <item m="1" x="598"/>
        <item m="1" x="198"/>
        <item m="1" x="376"/>
        <item m="1" x="349"/>
        <item m="1" x="353"/>
        <item m="1" x="515"/>
        <item m="1" x="418"/>
        <item m="1" x="461"/>
        <item m="1" x="293"/>
        <item m="1" x="71"/>
        <item m="1" x="561"/>
        <item m="1" x="640"/>
        <item m="1" x="350"/>
        <item m="1" x="642"/>
        <item m="1" x="467"/>
        <item m="1" x="415"/>
        <item m="1" x="576"/>
        <item m="1" x="464"/>
        <item m="1" x="554"/>
        <item m="1" x="541"/>
        <item m="1" x="43"/>
        <item m="1" x="292"/>
        <item m="1" x="657"/>
        <item m="1" x="477"/>
        <item m="1" x="61"/>
        <item m="1" x="221"/>
        <item m="1" x="546"/>
        <item m="1" x="617"/>
        <item m="1" x="459"/>
        <item m="1" x="226"/>
        <item m="1" x="290"/>
        <item m="1" x="373"/>
        <item m="1" x="280"/>
        <item m="1" x="268"/>
        <item m="1" x="137"/>
        <item m="1" x="421"/>
        <item m="1" x="498"/>
        <item m="1" x="95"/>
        <item m="1" x="146"/>
        <item m="1" x="108"/>
        <item m="1" x="605"/>
        <item m="1" x="538"/>
        <item m="1" x="444"/>
        <item m="1" x="76"/>
        <item m="1" x="653"/>
        <item m="1" x="429"/>
        <item m="1" x="68"/>
        <item m="1" x="340"/>
        <item m="1" x="460"/>
        <item m="1" x="662"/>
        <item m="1" x="660"/>
        <item m="1" x="659"/>
        <item m="1" x="661"/>
        <item m="1" x="663"/>
        <item m="1" x="369"/>
        <item m="1" x="124"/>
        <item m="1" x="581"/>
        <item m="1" x="636"/>
        <item m="1" x="355"/>
        <item m="1" x="493"/>
        <item m="1" x="201"/>
        <item m="1" x="87"/>
        <item m="1" x="452"/>
        <item m="1" x="715"/>
        <item m="1" x="703"/>
        <item m="1" x="458"/>
        <item m="1" x="189"/>
        <item m="1" x="725"/>
        <item m="1" x="99"/>
        <item m="1" x="449"/>
        <item m="1" x="586"/>
        <item m="1" x="667"/>
        <item m="1" x="82"/>
        <item m="1" x="366"/>
        <item m="1" x="112"/>
        <item m="1" x="159"/>
        <item m="1" x="540"/>
        <item m="1" x="123"/>
        <item m="1" x="505"/>
        <item m="1" x="40"/>
        <item m="1" x="584"/>
        <item m="1" x="585"/>
        <item m="1" x="708"/>
        <item m="1" x="184"/>
        <item m="1" x="167"/>
        <item m="1" x="693"/>
        <item m="1" x="294"/>
        <item m="1" x="665"/>
        <item m="1" x="666"/>
        <item m="1" x="348"/>
        <item m="1" x="351"/>
        <item m="1" x="97"/>
        <item m="1" x="446"/>
        <item m="1" x="600"/>
        <item m="1" x="548"/>
        <item m="1" x="321"/>
        <item m="1" x="462"/>
        <item m="1" x="38"/>
        <item m="1" x="714"/>
        <item m="1" x="131"/>
        <item m="1" x="211"/>
        <item m="1" x="500"/>
        <item m="1" x="618"/>
        <item m="1" x="190"/>
        <item m="1" x="37"/>
        <item m="1" x="424"/>
        <item m="1" x="463"/>
        <item m="1" x="242"/>
        <item m="1" x="208"/>
        <item m="1" x="36"/>
        <item m="1" x="672"/>
        <item m="1" x="133"/>
        <item m="1" x="675"/>
        <item m="1" x="238"/>
        <item m="1" x="254"/>
        <item m="1" x="255"/>
        <item m="1" x="218"/>
        <item m="1" x="283"/>
        <item m="1" x="606"/>
        <item m="1" x="476"/>
        <item m="1" x="587"/>
        <item m="1" x="247"/>
        <item m="1" x="503"/>
        <item m="1" x="573"/>
        <item m="1" x="305"/>
        <item m="1" x="381"/>
        <item m="1" x="55"/>
        <item m="1" x="275"/>
        <item m="1" x="358"/>
        <item m="1" x="325"/>
        <item m="1" x="120"/>
        <item m="1" x="270"/>
        <item m="1" x="225"/>
        <item m="1" x="194"/>
        <item m="1" x="681"/>
        <item m="1" x="438"/>
        <item m="1" x="52"/>
        <item m="1" x="162"/>
        <item m="1" x="277"/>
        <item m="1" x="339"/>
        <item m="1" x="195"/>
        <item m="1" x="132"/>
        <item m="1" x="258"/>
        <item m="1" x="54"/>
        <item m="1" x="392"/>
        <item m="1" x="53"/>
        <item m="1" x="395"/>
        <item m="1" x="434"/>
        <item m="1" x="433"/>
        <item m="1" x="298"/>
        <item m="1" x="544"/>
        <item m="1" x="372"/>
        <item m="1" x="591"/>
        <item m="1" x="400"/>
        <item m="1" x="80"/>
        <item m="1" x="474"/>
        <item m="1" x="410"/>
        <item m="1" x="272"/>
        <item m="1" x="620"/>
        <item m="1" x="227"/>
        <item m="1" x="621"/>
        <item m="1" x="557"/>
        <item m="1" x="269"/>
        <item m="1" x="627"/>
        <item m="1" x="622"/>
        <item m="1" x="558"/>
        <item m="1" x="643"/>
        <item m="1" x="537"/>
        <item m="1" x="79"/>
        <item m="1" x="397"/>
        <item m="1" x="441"/>
        <item m="1" x="331"/>
        <item m="1" x="710"/>
        <item m="1" x="623"/>
        <item m="1" x="481"/>
        <item m="1" x="431"/>
        <item m="1" x="251"/>
        <item m="1" x="148"/>
        <item m="1" x="551"/>
        <item m="1" x="230"/>
        <item m="1" x="599"/>
        <item m="1" x="199"/>
        <item m="1" x="516"/>
        <item m="1" x="619"/>
        <item m="1" x="63"/>
        <item m="1" x="332"/>
        <item m="1" x="442"/>
        <item m="1" x="296"/>
        <item m="1" x="669"/>
        <item m="1" x="248"/>
        <item m="1" x="210"/>
        <item m="1" x="580"/>
        <item m="1" x="135"/>
        <item m="1" x="367"/>
        <item m="1" x="113"/>
        <item m="1" x="399"/>
        <item m="1" x="423"/>
        <item m="1" x="641"/>
        <item m="1" x="416"/>
        <item m="1" x="352"/>
        <item m="1" x="577"/>
        <item m="1" x="86"/>
        <item m="1" x="678"/>
        <item m="1" x="288"/>
        <item m="1" x="562"/>
        <item m="1" x="533"/>
        <item m="1" x="448"/>
        <item m="1" x="571"/>
        <item m="1" x="506"/>
        <item m="1" x="610"/>
        <item m="1" x="450"/>
        <item m="1" x="572"/>
        <item m="1" x="507"/>
        <item m="1" x="611"/>
        <item m="1" x="595"/>
        <item m="1" x="652"/>
        <item m="1" x="241"/>
        <item m="1" x="455"/>
        <item m="1" x="219"/>
        <item m="1" x="188"/>
        <item m="1" x="390"/>
        <item m="1" x="244"/>
        <item m="1" x="398"/>
        <item m="1" x="336"/>
        <item m="1" x="342"/>
        <item m="1" x="696"/>
        <item m="1" x="192"/>
        <item m="1" x="465"/>
        <item m="1" x="165"/>
        <item m="1" x="705"/>
        <item m="1" x="517"/>
        <item m="1" x="62"/>
        <item m="1" x="568"/>
        <item m="1" x="185"/>
        <item m="1" x="65"/>
        <item m="1" x="497"/>
        <item m="1" x="579"/>
        <item m="1" x="704"/>
        <item m="1" x="233"/>
        <item m="1" x="213"/>
        <item m="1" x="154"/>
        <item m="1" x="504"/>
        <item m="1" x="633"/>
        <item m="1" x="64"/>
        <item m="1" x="363"/>
        <item m="1" x="425"/>
        <item m="1" x="388"/>
        <item m="1" x="638"/>
        <item m="1" x="150"/>
        <item m="1" x="83"/>
        <item m="1" x="685"/>
        <item m="1" x="566"/>
        <item m="1" x="364"/>
        <item m="1" x="202"/>
        <item m="1" x="102"/>
        <item m="1" x="236"/>
        <item m="1" x="253"/>
        <item m="1" x="695"/>
        <item m="1" x="495"/>
        <item m="1" x="453"/>
        <item m="1" x="454"/>
        <item m="1" x="569"/>
        <item m="1" x="391"/>
        <item m="1" x="138"/>
        <item m="1" x="648"/>
        <item m="1" x="608"/>
        <item m="1" x="300"/>
        <item m="1" x="312"/>
        <item m="1" x="235"/>
        <item m="1" x="311"/>
        <item m="1" x="384"/>
        <item m="1" x="697"/>
        <item m="1" x="436"/>
        <item m="1" x="522"/>
        <item m="1" x="521"/>
        <item m="1" x="543"/>
        <item m="1" x="520"/>
        <item m="1" x="519"/>
        <item m="1" x="330"/>
        <item m="1" x="156"/>
        <item m="1" x="72"/>
        <item m="1" x="396"/>
        <item m="1" x="51"/>
        <item m="1" x="166"/>
        <item m="1" x="141"/>
        <item m="1" x="443"/>
        <item m="1" x="286"/>
        <item m="1" x="344"/>
        <item m="1" x="718"/>
        <item m="1" x="356"/>
        <item m="1" x="683"/>
        <item m="1" x="50"/>
        <item m="1" x="699"/>
        <item m="1" x="67"/>
        <item m="1" x="475"/>
        <item m="1" x="674"/>
        <item m="1" x="145"/>
        <item m="1" x="153"/>
        <item m="1" x="122"/>
        <item m="1" x="491"/>
        <item m="1" x="485"/>
        <item m="1" x="492"/>
        <item m="1" x="486"/>
        <item m="1" x="34"/>
        <item m="1" x="92"/>
        <item m="1" x="186"/>
        <item m="1" x="239"/>
        <item m="1" x="163"/>
        <item m="1" x="271"/>
        <item m="1" x="713"/>
        <item m="1" x="297"/>
        <item m="1" x="375"/>
        <item m="1" x="47"/>
        <item m="1" x="700"/>
        <item m="1" x="323"/>
        <item m="1" x="701"/>
        <item m="1" x="676"/>
        <item m="1" x="289"/>
        <item m="1" x="178"/>
        <item m="1" x="501"/>
        <item m="1" x="404"/>
        <item m="1" x="488"/>
        <item m="1" x="187"/>
        <item m="1" x="532"/>
        <item m="1" x="260"/>
        <item m="1" x="526"/>
        <item m="1" x="525"/>
        <item m="1" x="322"/>
        <item m="1" x="94"/>
        <item m="1" x="285"/>
        <item m="1" x="257"/>
        <item m="1" x="479"/>
        <item m="1" x="634"/>
        <item m="1" x="435"/>
        <item m="1" x="313"/>
        <item m="1" x="58"/>
        <item m="1" x="69"/>
        <item m="1" x="149"/>
        <item m="1" x="482"/>
        <item m="1" x="651"/>
        <item m="1" x="106"/>
        <item m="1" x="157"/>
        <item m="1" x="420"/>
        <item m="1" x="370"/>
        <item m="1" x="45"/>
        <item m="1" x="408"/>
        <item m="1" x="60"/>
        <item m="1" x="588"/>
        <item m="1" x="616"/>
        <item m="1" x="81"/>
        <item m="1" x="574"/>
        <item m="1" x="267"/>
        <item m="1" x="682"/>
        <item m="1" x="594"/>
        <item m="1" x="466"/>
        <item m="1" x="724"/>
        <item m="1" x="596"/>
        <item m="1" x="326"/>
        <item m="1" x="193"/>
        <item m="1" x="273"/>
        <item m="1" x="276"/>
        <item m="1" x="487"/>
        <item m="1" x="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compact="0" outline="0" showAll="0" defaultSubtotal="0">
      <items count="5">
        <item x="0"/>
        <item x="1"/>
        <item m="1" x="3"/>
        <item m="1" x="4"/>
        <item m="1" x="2"/>
      </items>
      <extLst>
        <ext xmlns:x14="http://schemas.microsoft.com/office/spreadsheetml/2009/9/main" uri="{2946ED86-A175-432a-8AC1-64E0C546D7DE}">
          <x14:pivotField fillDownLabels="1"/>
        </ext>
      </extLst>
    </pivotField>
    <pivotField compact="0" outline="0" showAll="0" defaultSubtotal="0">
      <items count="4">
        <item x="0"/>
        <item m="1" x="3"/>
        <item m="1" x="2"/>
        <item m="1" x="1"/>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161">
        <item x="0"/>
        <item m="1" x="132"/>
        <item m="1" x="63"/>
        <item m="1" x="118"/>
        <item m="1" x="160"/>
        <item m="1" x="69"/>
        <item m="1" x="150"/>
        <item m="1" x="126"/>
        <item m="1" x="48"/>
        <item m="1" x="70"/>
        <item m="1" x="60"/>
        <item m="1" x="12"/>
        <item m="1" x="127"/>
        <item m="1" x="133"/>
        <item m="1" x="22"/>
        <item m="1" x="46"/>
        <item m="1" x="65"/>
        <item m="1" x="107"/>
        <item m="1" x="78"/>
        <item m="1" x="131"/>
        <item m="1" x="59"/>
        <item m="1" x="109"/>
        <item m="1" x="104"/>
        <item m="1" x="81"/>
        <item m="1" x="31"/>
        <item m="1" x="158"/>
        <item m="1" x="53"/>
        <item m="1" x="139"/>
        <item m="1" x="99"/>
        <item m="1" x="84"/>
        <item m="1" x="8"/>
        <item m="1" x="106"/>
        <item m="1" x="18"/>
        <item m="1" x="19"/>
        <item m="1" x="129"/>
        <item m="1" x="6"/>
        <item m="1" x="141"/>
        <item m="1" x="72"/>
        <item m="1" x="5"/>
        <item m="1" x="66"/>
        <item m="1" x="140"/>
        <item m="1" x="14"/>
        <item m="1" x="55"/>
        <item m="1" x="111"/>
        <item m="1" x="21"/>
        <item m="1" x="144"/>
        <item m="1" x="85"/>
        <item m="1" x="54"/>
        <item m="1" x="39"/>
        <item m="1" x="148"/>
        <item m="1" x="17"/>
        <item m="1" x="10"/>
        <item m="1" x="37"/>
        <item m="1" x="122"/>
        <item m="1" x="96"/>
        <item m="1" x="92"/>
        <item m="1" x="58"/>
        <item m="1" x="142"/>
        <item m="1" x="62"/>
        <item m="1" x="121"/>
        <item m="1" x="87"/>
        <item m="1" x="147"/>
        <item m="1" x="98"/>
        <item m="1" x="82"/>
        <item m="1" x="77"/>
        <item m="1" x="51"/>
        <item m="1" x="52"/>
        <item m="1" x="157"/>
        <item m="1" x="67"/>
        <item m="1" x="159"/>
        <item m="1" x="4"/>
        <item m="1" x="95"/>
        <item m="1" x="26"/>
        <item m="1" x="114"/>
        <item m="1" x="125"/>
        <item m="1" x="110"/>
        <item m="1" x="45"/>
        <item m="1" x="16"/>
        <item m="1" x="108"/>
        <item m="1" x="102"/>
        <item m="1" x="57"/>
        <item m="1" x="94"/>
        <item m="1" x="80"/>
        <item m="1" x="27"/>
        <item m="1" x="38"/>
        <item m="1" x="35"/>
        <item m="1" x="135"/>
        <item m="1" x="30"/>
        <item m="1" x="24"/>
        <item m="1" x="117"/>
        <item m="1" x="88"/>
        <item m="1" x="3"/>
        <item m="1" x="1"/>
        <item m="1" x="68"/>
        <item m="1" x="47"/>
        <item m="1" x="44"/>
        <item m="1" x="79"/>
        <item m="1" x="143"/>
        <item m="1" x="134"/>
        <item m="1" x="49"/>
        <item m="1" x="145"/>
        <item m="1" x="116"/>
        <item m="1" x="64"/>
        <item m="1" x="146"/>
        <item m="1" x="2"/>
        <item m="1" x="42"/>
        <item m="1" x="136"/>
        <item m="1" x="36"/>
        <item m="1" x="76"/>
        <item m="1" x="43"/>
        <item m="1" x="137"/>
        <item m="1" x="103"/>
        <item m="1" x="155"/>
        <item m="1" x="128"/>
        <item m="1" x="41"/>
        <item m="1" x="90"/>
        <item m="1" x="100"/>
        <item m="1" x="115"/>
        <item m="1" x="105"/>
        <item m="1" x="56"/>
        <item m="1" x="120"/>
        <item m="1" x="152"/>
        <item m="1" x="83"/>
        <item m="1" x="23"/>
        <item m="1" x="156"/>
        <item m="1" x="86"/>
        <item m="1" x="11"/>
        <item m="1" x="7"/>
        <item m="1" x="91"/>
        <item m="1" x="112"/>
        <item m="1" x="33"/>
        <item m="1" x="25"/>
        <item m="1" x="40"/>
        <item m="1" x="113"/>
        <item m="1" x="34"/>
        <item m="1" x="15"/>
        <item m="1" x="28"/>
        <item m="1" x="32"/>
        <item m="1" x="29"/>
        <item m="1" x="124"/>
        <item m="1" x="149"/>
        <item m="1" x="61"/>
        <item m="1" x="50"/>
        <item m="1" x="13"/>
        <item m="1" x="89"/>
        <item m="1" x="123"/>
        <item m="1" x="138"/>
        <item m="1" x="9"/>
        <item m="1" x="75"/>
        <item m="1" x="101"/>
        <item m="1" x="130"/>
        <item m="1" x="97"/>
        <item m="1" x="93"/>
        <item m="1" x="119"/>
        <item m="1" x="154"/>
        <item m="1" x="153"/>
        <item m="1" x="71"/>
        <item m="1" x="151"/>
        <item m="1" x="73"/>
        <item m="1" x="20"/>
        <item m="1" x="74"/>
      </items>
    </pivotField>
    <pivotField compact="0" outline="0" showAll="0"/>
    <pivotField compact="0" outline="0" showAll="0" defaultSubtotal="0">
      <items count="210">
        <item x="0"/>
        <item m="1" x="13"/>
        <item m="1" x="154"/>
        <item m="1" x="194"/>
        <item m="1" x="162"/>
        <item m="1" x="190"/>
        <item m="1" x="174"/>
        <item m="1" x="82"/>
        <item m="1" x="133"/>
        <item m="1" x="88"/>
        <item m="1" x="200"/>
        <item m="1" x="42"/>
        <item m="1" x="209"/>
        <item m="1" x="69"/>
        <item m="1" x="128"/>
        <item m="1" x="65"/>
        <item m="1" x="184"/>
        <item m="1" x="38"/>
        <item m="1" x="10"/>
        <item m="1" x="150"/>
        <item m="1" x="147"/>
        <item m="1" x="183"/>
        <item m="1" x="188"/>
        <item m="1" x="81"/>
        <item m="1" x="170"/>
        <item m="1" x="208"/>
        <item m="1" x="75"/>
        <item m="1" x="193"/>
        <item m="1" x="44"/>
        <item m="1" x="192"/>
        <item m="1" x="76"/>
        <item m="1" x="169"/>
        <item m="1" x="86"/>
        <item m="1" x="106"/>
        <item m="1" x="89"/>
        <item m="1" x="199"/>
        <item m="1" x="51"/>
        <item m="1" x="167"/>
        <item m="1" x="87"/>
        <item m="1" x="39"/>
        <item m="1" x="198"/>
        <item m="1" x="63"/>
        <item m="1" x="41"/>
        <item m="1" x="134"/>
        <item m="1" x="73"/>
        <item m="1" x="60"/>
        <item m="1" x="207"/>
        <item m="1" x="32"/>
        <item m="1" x="57"/>
        <item m="1" x="180"/>
        <item m="1" x="48"/>
        <item m="1" x="16"/>
        <item m="1" x="139"/>
        <item m="1" x="157"/>
        <item m="1" x="191"/>
        <item m="1" x="34"/>
        <item m="1" x="99"/>
        <item m="1" x="117"/>
        <item m="1" x="114"/>
        <item m="1" x="85"/>
        <item m="1" x="137"/>
        <item m="1" x="131"/>
        <item m="1" x="168"/>
        <item m="1" x="142"/>
        <item m="1" x="151"/>
        <item m="1" x="12"/>
        <item m="1" x="102"/>
        <item m="1" x="161"/>
        <item m="1" x="78"/>
        <item m="1" x="205"/>
        <item m="1" x="163"/>
        <item m="1" x="98"/>
        <item m="1" x="197"/>
        <item m="1" x="74"/>
        <item m="1" x="206"/>
        <item m="1" x="103"/>
        <item m="1" x="119"/>
        <item m="1" x="159"/>
        <item m="1" x="64"/>
        <item m="1" x="24"/>
        <item m="1" x="153"/>
        <item m="1" x="18"/>
        <item m="1" x="6"/>
        <item m="1" x="122"/>
        <item m="1" x="118"/>
        <item m="1" x="111"/>
        <item m="1" x="124"/>
        <item m="1" x="201"/>
        <item m="1" x="185"/>
        <item m="1" x="126"/>
        <item m="1" x="45"/>
        <item m="1" x="187"/>
        <item m="1" x="132"/>
        <item m="1" x="164"/>
        <item m="1" x="95"/>
        <item m="1" x="83"/>
        <item m="1" x="121"/>
        <item m="1" x="143"/>
        <item m="1" x="1"/>
        <item m="1" x="43"/>
        <item m="1" x="50"/>
        <item m="1" x="136"/>
        <item m="1" x="173"/>
        <item m="1" x="47"/>
        <item m="1" x="31"/>
        <item m="1" x="109"/>
        <item m="1" x="21"/>
        <item m="1" x="26"/>
        <item m="1" x="129"/>
        <item m="1" x="123"/>
        <item m="1" x="29"/>
        <item m="1" x="52"/>
        <item m="1" x="115"/>
        <item m="1" x="66"/>
        <item m="1" x="148"/>
        <item m="1" x="20"/>
        <item m="1" x="72"/>
        <item m="1" x="3"/>
        <item m="1" x="125"/>
        <item m="1" x="91"/>
        <item m="1" x="97"/>
        <item m="1" x="54"/>
        <item m="1" x="195"/>
        <item m="1" x="30"/>
        <item m="1" x="120"/>
        <item m="1" x="177"/>
        <item m="1" x="8"/>
        <item m="1" x="140"/>
        <item m="1" x="171"/>
        <item m="1" x="79"/>
        <item m="1" x="17"/>
        <item m="1" x="141"/>
        <item m="1" x="110"/>
        <item m="1" x="116"/>
        <item m="1" x="53"/>
        <item m="1" x="130"/>
        <item m="1" x="40"/>
        <item m="1" x="186"/>
        <item m="1" x="22"/>
        <item m="1" x="149"/>
        <item m="1" x="84"/>
        <item m="1" x="175"/>
        <item m="1" x="96"/>
        <item m="1" x="68"/>
        <item m="1" x="28"/>
        <item m="1" x="127"/>
        <item m="1" x="107"/>
        <item m="1" x="202"/>
        <item m="1" x="80"/>
        <item m="1" x="61"/>
        <item m="1" x="204"/>
        <item m="1" x="92"/>
        <item m="1" x="4"/>
        <item m="1" x="7"/>
        <item m="1" x="70"/>
        <item m="1" x="203"/>
        <item m="1" x="196"/>
        <item m="1" x="33"/>
        <item m="1" x="37"/>
        <item m="1" x="59"/>
        <item m="1" x="46"/>
        <item m="1" x="55"/>
        <item m="1" x="11"/>
        <item m="1" x="100"/>
        <item m="1" x="172"/>
        <item m="1" x="14"/>
        <item m="1" x="145"/>
        <item m="1" x="146"/>
        <item m="1" x="23"/>
        <item m="1" x="113"/>
        <item m="1" x="135"/>
        <item m="1" x="35"/>
        <item m="1" x="15"/>
        <item m="1" x="19"/>
        <item m="1" x="112"/>
        <item m="1" x="179"/>
        <item m="1" x="5"/>
        <item m="1" x="67"/>
        <item m="1" x="182"/>
        <item m="1" x="178"/>
        <item m="1" x="62"/>
        <item m="1" x="2"/>
        <item m="1" x="56"/>
        <item m="1" x="9"/>
        <item m="1" x="93"/>
        <item m="1" x="181"/>
        <item m="1" x="160"/>
        <item m="1" x="25"/>
        <item m="1" x="156"/>
        <item m="1" x="152"/>
        <item m="1" x="144"/>
        <item m="1" x="49"/>
        <item m="1" x="104"/>
        <item m="1" x="90"/>
        <item m="1" x="165"/>
        <item m="1" x="138"/>
        <item m="1" x="176"/>
        <item m="1" x="77"/>
        <item m="1" x="108"/>
        <item m="1" x="105"/>
        <item m="1" x="94"/>
        <item m="1" x="71"/>
        <item m="1" x="166"/>
        <item m="1" x="27"/>
        <item m="1" x="189"/>
        <item m="1" x="58"/>
        <item m="1" x="101"/>
        <item m="1" x="158"/>
        <item m="1" x="36"/>
        <item m="1" x="155"/>
      </items>
    </pivotField>
    <pivotField compact="0" outline="0" showAll="0"/>
    <pivotField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96"/>
        <item m="1" x="165"/>
        <item m="1" x="132"/>
        <item m="1" x="98"/>
        <item m="1" x="64"/>
        <item m="1" x="246"/>
        <item m="1" x="216"/>
        <item m="1" x="185"/>
        <item m="1" x="153"/>
        <item m="1" x="120"/>
        <item m="1" x="86"/>
        <item m="1" x="52"/>
        <item m="1" x="235"/>
        <item m="1" x="205"/>
        <item m="1" x="174"/>
        <item m="1" x="142"/>
        <item m="1" x="109"/>
        <item m="1" x="75"/>
        <item m="1" x="42"/>
        <item m="1" x="226"/>
        <item m="1" x="195"/>
        <item m="1" x="164"/>
        <item m="1" x="131"/>
        <item m="1" x="97"/>
        <item m="1" x="63"/>
        <item m="1" x="245"/>
        <item m="1" x="215"/>
        <item m="1" x="184"/>
        <item m="1" x="152"/>
        <item m="1" x="119"/>
        <item m="1" x="103"/>
        <item m="1" x="85"/>
        <item m="1" x="69"/>
        <item m="1" x="51"/>
        <item m="1" x="36"/>
        <item m="1" x="234"/>
        <item m="1" x="220"/>
        <item m="1" x="204"/>
        <item m="1" x="189"/>
        <item m="1" x="173"/>
        <item m="1" x="158"/>
        <item m="1" x="141"/>
        <item m="1" x="125"/>
        <item m="1" x="108"/>
        <item m="1" x="91"/>
        <item m="1" x="74"/>
        <item m="1" x="57"/>
        <item m="1" x="41"/>
        <item m="1" x="240"/>
        <item m="1" x="225"/>
        <item m="1" x="210"/>
        <item m="1" x="194"/>
        <item m="1" x="179"/>
        <item m="1" x="163"/>
        <item m="1" x="147"/>
        <item m="1" x="130"/>
        <item m="1" x="114"/>
        <item m="1" x="96"/>
        <item m="1" x="80"/>
        <item m="1" x="62"/>
        <item m="1" x="46"/>
        <item m="1" x="244"/>
        <item m="1" x="230"/>
        <item m="1" x="214"/>
        <item m="1" x="200"/>
        <item m="1" x="183"/>
        <item m="1" x="169"/>
        <item m="1" x="151"/>
        <item m="1" x="136"/>
        <item m="1" x="118"/>
        <item m="1" x="102"/>
        <item m="1" x="84"/>
        <item m="1" x="68"/>
        <item m="1" x="50"/>
        <item m="1" x="35"/>
        <item m="1" x="233"/>
        <item m="1" x="219"/>
        <item m="1" x="203"/>
        <item m="1" x="188"/>
        <item m="1" x="172"/>
        <item m="1" x="157"/>
        <item m="1" x="140"/>
        <item m="1" x="124"/>
        <item m="1" x="107"/>
        <item m="1" x="90"/>
        <item m="1" x="73"/>
        <item m="1" x="56"/>
        <item m="1" x="40"/>
        <item m="1" x="239"/>
        <item m="1" x="224"/>
        <item m="1" x="209"/>
        <item m="1" x="193"/>
        <item m="1" x="178"/>
        <item m="1" x="162"/>
        <item m="1" x="155"/>
        <item m="1" x="146"/>
        <item m="1" x="138"/>
        <item m="1" x="129"/>
        <item m="1" x="122"/>
        <item m="1" x="113"/>
        <item m="1" x="105"/>
        <item m="1" x="95"/>
        <item m="1" x="88"/>
        <item m="1" x="79"/>
        <item m="1" x="71"/>
        <item m="1" x="61"/>
        <item m="1" x="54"/>
        <item m="1" x="45"/>
        <item m="1" x="38"/>
        <item m="1" x="243"/>
        <item m="1" x="237"/>
        <item m="1" x="229"/>
        <item m="1" x="222"/>
        <item m="1" x="213"/>
        <item m="1" x="207"/>
        <item m="1" x="199"/>
        <item m="1" x="191"/>
        <item m="1" x="182"/>
        <item m="1" x="176"/>
        <item m="1" x="168"/>
        <item m="1" x="160"/>
        <item m="1" x="150"/>
        <item m="1" x="144"/>
        <item m="1" x="135"/>
        <item m="1" x="127"/>
        <item m="1" x="117"/>
        <item m="1" x="111"/>
        <item m="1" x="101"/>
        <item m="1" x="93"/>
        <item m="1" x="83"/>
        <item m="1" x="77"/>
        <item m="1" x="67"/>
        <item m="1" x="59"/>
        <item m="1" x="49"/>
        <item m="1" x="43"/>
        <item m="1" x="34"/>
        <item m="1" x="241"/>
        <item m="1" x="232"/>
        <item m="1" x="227"/>
        <item m="1" x="218"/>
        <item m="1" x="211"/>
        <item m="1" x="202"/>
        <item m="1" x="197"/>
        <item m="1" x="187"/>
        <item m="1" x="180"/>
        <item m="1" x="171"/>
        <item m="1" x="166"/>
        <item m="1" x="156"/>
        <item m="1" x="148"/>
        <item m="1" x="139"/>
        <item m="1" x="133"/>
        <item m="1" x="123"/>
        <item m="1" x="115"/>
        <item m="1" x="106"/>
        <item m="1" x="99"/>
        <item m="1" x="89"/>
        <item m="1" x="81"/>
        <item m="1" x="72"/>
        <item m="1" x="65"/>
        <item m="1" x="55"/>
        <item m="1" x="47"/>
        <item m="1" x="39"/>
        <item m="1" x="247"/>
        <item m="1" x="238"/>
        <item m="1" x="231"/>
        <item m="1" x="223"/>
        <item m="1" x="217"/>
        <item m="1" x="208"/>
        <item m="1" x="201"/>
        <item m="1" x="192"/>
        <item m="1" x="186"/>
        <item m="1" x="177"/>
        <item m="1" x="170"/>
        <item m="1" x="161"/>
        <item m="1" x="154"/>
        <item m="1" x="145"/>
        <item m="1" x="137"/>
        <item m="1" x="128"/>
        <item m="1" x="121"/>
        <item m="1" x="112"/>
        <item m="1" x="104"/>
        <item m="1" x="94"/>
        <item m="1" x="87"/>
        <item m="1" x="78"/>
        <item m="1" x="70"/>
        <item m="1" x="60"/>
        <item m="1" x="53"/>
        <item m="1" x="44"/>
        <item m="1" x="37"/>
        <item m="1" x="242"/>
        <item m="1" x="236"/>
        <item m="1" x="228"/>
        <item m="1" x="221"/>
        <item m="1" x="212"/>
        <item m="1" x="206"/>
        <item m="1" x="198"/>
        <item m="1" x="190"/>
        <item m="1" x="181"/>
        <item m="1" x="175"/>
        <item m="1" x="167"/>
        <item m="1" x="159"/>
        <item m="1" x="149"/>
        <item m="1" x="143"/>
        <item m="1" x="134"/>
        <item m="1" x="126"/>
        <item m="1" x="116"/>
        <item m="1" x="110"/>
        <item m="1" x="100"/>
        <item m="1" x="92"/>
        <item m="1" x="82"/>
        <item m="1" x="76"/>
        <item m="1" x="66"/>
        <item m="1" x="58"/>
        <item m="1" x="48"/>
      </items>
    </pivotField>
    <pivotField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218"/>
        <item m="1" x="46"/>
        <item m="1" x="89"/>
        <item m="1" x="131"/>
        <item m="1" x="169"/>
        <item m="1" x="35"/>
        <item m="1" x="78"/>
        <item m="1" x="120"/>
        <item m="1" x="158"/>
        <item m="1" x="188"/>
        <item m="1" x="221"/>
        <item m="1" x="50"/>
        <item m="1" x="93"/>
        <item m="1" x="135"/>
        <item m="1" x="173"/>
        <item m="1" x="37"/>
        <item m="1" x="80"/>
        <item m="1" x="122"/>
        <item m="1" x="160"/>
        <item m="1" x="191"/>
        <item m="1" x="225"/>
        <item m="1" x="54"/>
        <item m="1" x="97"/>
        <item m="1" x="139"/>
        <item m="1" x="176"/>
        <item m="1" x="39"/>
        <item m="1" x="82"/>
        <item m="1" x="124"/>
        <item m="1" x="162"/>
        <item m="1" x="194"/>
        <item m="1" x="229"/>
        <item m="1" x="58"/>
        <item m="1" x="101"/>
        <item m="1" x="143"/>
        <item m="1" x="179"/>
        <item m="1" x="41"/>
        <item m="1" x="84"/>
        <item m="1" x="126"/>
        <item m="1" x="164"/>
        <item m="1" x="197"/>
        <item m="1" x="233"/>
        <item m="1" x="62"/>
        <item m="1" x="105"/>
        <item m="1" x="147"/>
        <item m="1" x="182"/>
        <item m="1" x="43"/>
        <item m="1" x="86"/>
        <item m="1" x="128"/>
        <item m="1" x="166"/>
        <item m="1" x="199"/>
        <item m="1" x="236"/>
        <item m="1" x="65"/>
        <item m="1" x="108"/>
        <item m="1" x="150"/>
        <item m="1" x="184"/>
        <item m="1" x="47"/>
        <item m="1" x="90"/>
        <item m="1" x="132"/>
        <item m="1" x="170"/>
        <item m="1" x="202"/>
        <item m="1" x="239"/>
        <item m="1" x="68"/>
        <item m="1" x="111"/>
        <item m="1" x="152"/>
        <item m="1" x="185"/>
        <item m="1" x="212"/>
        <item m="1" x="36"/>
        <item m="1" x="79"/>
        <item m="1" x="121"/>
        <item m="1" x="159"/>
        <item m="1" x="189"/>
        <item m="1" x="222"/>
        <item m="1" x="51"/>
        <item m="1" x="94"/>
        <item m="1" x="136"/>
        <item m="1" x="213"/>
        <item m="1" x="38"/>
        <item m="1" x="81"/>
        <item m="1" x="123"/>
        <item m="1" x="161"/>
        <item m="1" x="192"/>
        <item m="1" x="226"/>
        <item m="1" x="55"/>
        <item m="1" x="98"/>
        <item m="1" x="140"/>
        <item m="1" x="214"/>
        <item m="1" x="40"/>
        <item m="1" x="83"/>
        <item m="1" x="125"/>
        <item m="1" x="163"/>
        <item m="1" x="195"/>
        <item m="1" x="230"/>
        <item m="1" x="59"/>
        <item m="1" x="102"/>
        <item m="1" x="144"/>
        <item m="1" x="215"/>
        <item m="1" x="42"/>
        <item m="1" x="85"/>
        <item m="1" x="127"/>
        <item m="1" x="165"/>
        <item m="1" x="198"/>
        <item m="1" x="234"/>
        <item m="1" x="63"/>
        <item m="1" x="106"/>
        <item m="1" x="148"/>
        <item m="1" x="216"/>
        <item m="1" x="44"/>
        <item m="1" x="87"/>
        <item m="1" x="129"/>
        <item m="1" x="167"/>
        <item m="1" x="200"/>
        <item m="1" x="237"/>
        <item m="1" x="66"/>
        <item m="1" x="109"/>
        <item m="1" x="151"/>
        <item m="1" x="219"/>
        <item m="1" x="48"/>
        <item m="1" x="91"/>
        <item m="1" x="133"/>
        <item m="1" x="171"/>
        <item m="1" x="203"/>
        <item m="1" x="240"/>
        <item m="1" x="69"/>
        <item m="1" x="112"/>
        <item m="1" x="153"/>
        <item m="1" x="223"/>
        <item m="1" x="52"/>
        <item m="1" x="95"/>
        <item m="1" x="137"/>
        <item m="1" x="174"/>
        <item m="1" x="205"/>
        <item m="1" x="242"/>
        <item m="1" x="71"/>
        <item m="1" x="114"/>
        <item m="1" x="154"/>
        <item m="1" x="227"/>
        <item m="1" x="56"/>
        <item m="1" x="99"/>
        <item m="1" x="141"/>
        <item m="1" x="177"/>
        <item m="1" x="207"/>
        <item m="1" x="244"/>
        <item m="1" x="73"/>
        <item m="1" x="116"/>
        <item m="1" x="155"/>
        <item m="1" x="231"/>
        <item m="1" x="60"/>
        <item m="1" x="103"/>
        <item m="1" x="145"/>
        <item m="1" x="180"/>
        <item m="1" x="209"/>
        <item m="1" x="246"/>
        <item m="1" x="75"/>
        <item m="1" x="118"/>
        <item m="1" x="156"/>
        <item m="1" x="235"/>
        <item m="1" x="64"/>
        <item m="1" x="107"/>
        <item m="1" x="149"/>
        <item m="1" x="183"/>
        <item m="1" x="211"/>
        <item m="1" x="34"/>
        <item m="1" x="77"/>
        <item m="1" x="119"/>
        <item m="1" x="157"/>
        <item m="1" x="186"/>
        <item m="1" x="217"/>
        <item m="1" x="45"/>
        <item m="1" x="88"/>
        <item m="1" x="130"/>
        <item m="1" x="168"/>
        <item m="1" x="201"/>
        <item m="1" x="238"/>
        <item m="1" x="67"/>
        <item m="1" x="110"/>
        <item m="1" x="187"/>
        <item m="1" x="220"/>
        <item m="1" x="49"/>
        <item m="1" x="92"/>
        <item m="1" x="134"/>
        <item m="1" x="172"/>
        <item m="1" x="204"/>
        <item m="1" x="241"/>
        <item m="1" x="70"/>
        <item m="1" x="113"/>
        <item m="1" x="190"/>
        <item m="1" x="224"/>
        <item m="1" x="53"/>
        <item m="1" x="96"/>
        <item m="1" x="138"/>
        <item m="1" x="175"/>
        <item m="1" x="206"/>
        <item m="1" x="243"/>
        <item m="1" x="72"/>
        <item m="1" x="115"/>
        <item m="1" x="193"/>
        <item m="1" x="228"/>
        <item m="1" x="57"/>
        <item m="1" x="100"/>
        <item m="1" x="142"/>
        <item m="1" x="178"/>
        <item m="1" x="208"/>
        <item m="1" x="245"/>
        <item m="1" x="74"/>
        <item m="1" x="117"/>
        <item m="1" x="196"/>
        <item m="1" x="232"/>
        <item m="1" x="61"/>
        <item m="1" x="104"/>
        <item m="1" x="146"/>
        <item m="1" x="181"/>
        <item m="1" x="210"/>
        <item m="1" x="247"/>
        <item m="1" x="76"/>
      </items>
    </pivotField>
    <pivotField compact="0" outline="0" showAll="0" defaultSubtotal="0">
      <items count="8000">
        <item m="1" x="718"/>
        <item m="1" x="727"/>
        <item m="1" x="740"/>
        <item m="1" x="761"/>
        <item m="1" x="769"/>
        <item m="1" x="789"/>
        <item m="1" x="796"/>
        <item m="1" x="819"/>
        <item m="1" x="826"/>
        <item m="1" x="7387"/>
        <item m="1" x="7406"/>
        <item m="1" x="7410"/>
        <item m="1" x="7427"/>
        <item m="1" x="7449"/>
        <item m="1" x="7465"/>
        <item m="1" x="7480"/>
        <item m="1" x="7494"/>
        <item m="1" x="7513"/>
        <item m="1" x="7527"/>
        <item m="1" x="5917"/>
        <item m="1" x="5935"/>
        <item m="1" x="5945"/>
        <item m="1" x="5958"/>
        <item m="1" x="5996"/>
        <item m="1" x="6009"/>
        <item m="1" x="6049"/>
        <item m="1" x="6056"/>
        <item m="1" x="6095"/>
        <item m="1" x="6100"/>
        <item m="1" x="4515"/>
        <item m="1" x="4536"/>
        <item m="1" x="4546"/>
        <item m="1" x="4559"/>
        <item m="1" x="4566"/>
        <item m="1" x="4574"/>
        <item m="1" x="4582"/>
        <item m="1" x="4601"/>
        <item m="1" x="4607"/>
        <item m="1" x="4623"/>
        <item m="1" x="3231"/>
        <item m="1" x="3252"/>
        <item m="1" x="3268"/>
        <item m="1" x="3290"/>
        <item m="1" x="3304"/>
        <item m="1" x="3319"/>
        <item m="1" x="3327"/>
        <item m="1" x="3345"/>
        <item m="1" x="3352"/>
        <item m="1" x="3369"/>
        <item m="1" x="1680"/>
        <item m="1" x="1694"/>
        <item m="1" x="1702"/>
        <item m="1" x="1715"/>
        <item m="1" x="1722"/>
        <item m="1" x="1747"/>
        <item m="1" x="1757"/>
        <item m="1" x="1782"/>
        <item m="1" x="542"/>
        <item m="1" x="554"/>
        <item m="1" x="4649"/>
        <item m="1" x="4024"/>
        <item m="1" x="3395"/>
        <item m="1" x="2702"/>
        <item m="1" x="6998"/>
        <item m="1" x="6241"/>
        <item m="1" x="5508"/>
        <item m="1" x="4698"/>
        <item m="1" x="4078"/>
        <item m="1" x="453"/>
        <item m="1" x="7722"/>
        <item m="1" x="7090"/>
        <item m="1" x="6367"/>
        <item m="1" x="5560"/>
        <item m="1" x="1787"/>
        <item m="1" x="1176"/>
        <item m="1" x="578"/>
        <item m="1" x="7821"/>
        <item m="1" x="7161"/>
        <item m="1" x="3469"/>
        <item m="1" x="2751"/>
        <item m="1" x="1878"/>
        <item m="1" x="1305"/>
        <item m="1" x="644"/>
        <item m="1" x="4737"/>
        <item m="1" x="4106"/>
        <item m="1" x="3516"/>
        <item m="1" x="2856"/>
        <item m="1" x="1997"/>
        <item m="1" x="6428"/>
        <item m="1" x="5596"/>
        <item m="1" x="4846"/>
        <item m="1" x="4187"/>
        <item m="1" x="3571"/>
        <item m="1" x="7894"/>
        <item m="1" x="7204"/>
        <item m="1" x="7218"/>
        <item m="1" x="7229"/>
        <item m="1" x="7240"/>
        <item m="1" x="7254"/>
        <item m="1" x="5690"/>
        <item m="1" x="5700"/>
        <item m="1" x="5713"/>
        <item m="1" x="5722"/>
        <item m="1" x="5739"/>
        <item m="1" x="5750"/>
        <item m="1" x="5768"/>
        <item m="1" x="5787"/>
        <item m="1" x="5808"/>
        <item m="1" x="4263"/>
        <item m="1" x="4275"/>
        <item m="1" x="2451"/>
        <item m="1" x="2463"/>
        <item m="1" x="2482"/>
        <item m="1" x="2498"/>
        <item m="1" x="2516"/>
        <item m="1" x="2536"/>
        <item m="1" x="5408"/>
        <item m="1" x="5324"/>
        <item m="1" x="5411"/>
        <item m="1" x="5327"/>
        <item m="1" x="5414"/>
        <item m="1" x="5330"/>
        <item m="1" x="5418"/>
        <item m="1" x="1024"/>
        <item m="1" x="2659"/>
        <item m="1" x="4063"/>
        <item m="1" x="5541"/>
        <item m="1" x="7130"/>
        <item m="1" x="1048"/>
        <item m="1" x="2684"/>
        <item m="1" x="4074"/>
        <item m="1" x="5553"/>
        <item m="1" x="7143"/>
        <item m="1" x="1086"/>
        <item m="1" x="2706"/>
        <item m="1" x="4081"/>
        <item m="1" x="5563"/>
        <item m="1" x="7164"/>
        <item m="1" x="5929"/>
        <item m="1" x="5951"/>
        <item m="1" x="6003"/>
        <item m="1" x="5897"/>
        <item m="1" x="5930"/>
        <item m="1" x="5952"/>
        <item m="1" x="6004"/>
        <item m="1" x="5899"/>
        <item m="1" x="5932"/>
        <item m="1" x="5954"/>
        <item m="1" x="6006"/>
        <item m="1" x="1126"/>
        <item m="1" x="2728"/>
        <item m="1" x="4092"/>
        <item m="1" x="5581"/>
        <item m="1" x="7191"/>
        <item m="1" x="1172"/>
        <item m="1" x="2749"/>
        <item m="1" x="4105"/>
        <item m="1" x="5595"/>
        <item m="1" x="1214"/>
        <item m="1" x="5900"/>
        <item m="1" x="5933"/>
        <item m="1" x="5956"/>
        <item m="1" x="6007"/>
        <item m="1" x="91"/>
        <item m="1" x="1465"/>
        <item m="1" x="3071"/>
        <item m="1" x="75"/>
        <item m="1" x="100"/>
        <item m="1" x="132"/>
        <item m="1" x="52"/>
        <item m="1" x="77"/>
        <item m="1" x="102"/>
        <item m="1" x="134"/>
        <item m="1" x="54"/>
        <item m="1" x="79"/>
        <item m="1" x="104"/>
        <item m="1" x="136"/>
        <item m="1" x="56"/>
        <item m="1" x="81"/>
        <item m="1" x="106"/>
        <item m="1" x="138"/>
        <item m="1" x="58"/>
        <item m="1" x="83"/>
        <item m="1" x="108"/>
        <item m="1" x="140"/>
        <item m="1" x="61"/>
        <item m="1" x="86"/>
        <item m="1" x="112"/>
        <item m="1" x="142"/>
        <item m="1" x="63"/>
        <item m="1" x="88"/>
        <item m="1" x="114"/>
        <item m="1" x="144"/>
        <item m="1" x="65"/>
        <item m="1" x="90"/>
        <item m="1" x="116"/>
        <item m="1" x="146"/>
        <item m="1" x="67"/>
        <item m="1" x="93"/>
        <item m="1" x="119"/>
        <item m="1" x="149"/>
        <item m="1" x="69"/>
        <item m="1" x="96"/>
        <item m="1" x="121"/>
        <item m="1" x="151"/>
        <item m="1" x="3951"/>
        <item m="1" x="3977"/>
        <item m="1" x="4002"/>
        <item m="1" x="3926"/>
        <item m="1" x="3953"/>
        <item m="1" x="3979"/>
        <item m="1" x="4003"/>
        <item m="1" x="3927"/>
        <item m="1" x="3954"/>
        <item m="1" x="3980"/>
        <item m="1" x="4004"/>
        <item m="1" x="3928"/>
        <item m="1" x="3955"/>
        <item m="1" x="3981"/>
        <item m="1" x="4005"/>
        <item m="1" x="3930"/>
        <item m="1" x="3957"/>
        <item m="1" x="3983"/>
        <item m="1" x="4007"/>
        <item m="1" x="3933"/>
        <item m="1" x="3960"/>
        <item m="1" x="3987"/>
        <item m="1" x="4009"/>
        <item m="1" x="3934"/>
        <item m="1" x="3962"/>
        <item m="1" x="3989"/>
        <item m="1" x="4011"/>
        <item m="1" x="3935"/>
        <item m="1" x="3963"/>
        <item m="1" x="3990"/>
        <item m="1" x="4012"/>
        <item m="1" x="3936"/>
        <item m="1" x="3964"/>
        <item m="1" x="3991"/>
        <item m="1" x="4013"/>
        <item m="1" x="3937"/>
        <item m="1" x="3965"/>
        <item m="1" x="3992"/>
        <item m="1" x="4015"/>
        <item m="1" x="4446"/>
        <item m="1" x="5934"/>
        <item m="1" x="117"/>
        <item m="1" x="1486"/>
        <item m="1" x="3086"/>
        <item m="1" x="4467"/>
        <item m="1" x="5957"/>
        <item m="1" x="147"/>
        <item m="1" x="1505"/>
        <item m="1" x="3099"/>
        <item m="1" x="4485"/>
        <item m="1" x="6008"/>
        <item m="1" x="174"/>
        <item m="1" x="1526"/>
        <item m="1" x="3118"/>
        <item m="1" x="4510"/>
        <item m="1" x="6055"/>
        <item m="1" x="200"/>
        <item m="1" x="1546"/>
        <item m="1" x="3135"/>
        <item m="1" x="4541"/>
        <item m="1" x="218"/>
        <item m="1" x="1565"/>
        <item m="1" x="3158"/>
        <item m="1" x="235"/>
        <item m="1" x="1577"/>
        <item m="1" x="5397"/>
        <item m="1" x="256"/>
        <item m="1" x="3925"/>
        <item m="1" x="5415"/>
        <item m="1" x="2555"/>
        <item m="1" x="3952"/>
        <item m="1" x="5445"/>
        <item m="1" x="923"/>
        <item m="1" x="2566"/>
        <item m="1" x="3978"/>
        <item m="1" x="5473"/>
        <item m="1" x="94"/>
        <item m="1" x="1468"/>
        <item m="1" x="3072"/>
        <item m="1" x="4447"/>
        <item m="1" x="5936"/>
        <item m="1" x="1457"/>
        <item m="1" x="1477"/>
        <item m="1" x="1497"/>
        <item m="1" x="1438"/>
        <item m="1" x="1458"/>
        <item m="1" x="1478"/>
        <item m="1" x="1498"/>
        <item m="1" x="1439"/>
        <item m="1" x="1459"/>
        <item m="1" x="1479"/>
        <item m="1" x="1499"/>
        <item m="1" x="1440"/>
        <item m="1" x="1460"/>
        <item m="1" x="1480"/>
        <item m="1" x="1500"/>
        <item m="1" x="1441"/>
        <item m="1" x="1461"/>
        <item m="1" x="1481"/>
        <item m="1" x="1501"/>
        <item m="1" x="1442"/>
        <item m="1" x="1462"/>
        <item m="1" x="1483"/>
        <item m="1" x="1502"/>
        <item m="1" x="1443"/>
        <item m="1" x="1463"/>
        <item m="1" x="1484"/>
        <item m="1" x="1503"/>
        <item m="1" x="1444"/>
        <item m="1" x="1464"/>
        <item m="1" x="1485"/>
        <item m="1" x="1504"/>
        <item m="1" x="1446"/>
        <item m="1" x="1467"/>
        <item m="1" x="1488"/>
        <item m="1" x="1507"/>
        <item m="1" x="1447"/>
        <item m="1" x="1469"/>
        <item m="1" x="1489"/>
        <item m="1" x="1508"/>
        <item m="1" x="5300"/>
        <item m="1" x="5316"/>
        <item m="1" x="5326"/>
        <item m="1" x="5338"/>
        <item m="1" x="5349"/>
        <item m="1" x="5369"/>
        <item m="1" x="5376"/>
        <item m="1" x="5384"/>
        <item m="1" x="5393"/>
        <item m="1" x="3904"/>
        <item m="1" x="3908"/>
        <item m="1" x="3916"/>
        <item m="1" x="3921"/>
        <item m="1" x="3931"/>
        <item m="1" x="3941"/>
        <item m="1" x="3958"/>
        <item m="1" x="3971"/>
        <item m="1" x="3984"/>
        <item m="1" x="3995"/>
        <item m="1" x="2564"/>
        <item m="1" x="2568"/>
        <item m="1" x="2585"/>
        <item m="1" x="2590"/>
        <item m="1" x="2606"/>
        <item m="1" x="2610"/>
        <item m="1" x="2626"/>
        <item m="1" x="2634"/>
        <item m="1" x="2654"/>
        <item m="1" x="2662"/>
        <item m="1" x="1069"/>
        <item m="1" x="1080"/>
        <item m="1" x="1104"/>
        <item m="1" x="1118"/>
        <item m="1" x="1146"/>
        <item m="1" x="1165"/>
        <item m="1" x="7808"/>
        <item m="1" x="6109"/>
        <item m="1" x="7635"/>
        <item m="1" x="1008"/>
        <item m="1" x="2642"/>
        <item m="1" x="3199"/>
        <item m="1" x="4585"/>
        <item m="1" x="6153"/>
        <item m="1" x="7674"/>
        <item m="1" x="1056"/>
        <item m="1" x="713"/>
        <item m="1" x="155"/>
        <item m="1" x="7393"/>
        <item m="1" x="6799"/>
        <item m="1" x="5926"/>
        <item m="1" x="2360"/>
        <item m="1" x="1511"/>
        <item m="1" x="815"/>
        <item m="1" x="236"/>
        <item m="1" x="7509"/>
        <item m="1" x="3829"/>
        <item m="1" x="3100"/>
        <item m="1" x="2477"/>
        <item m="1" x="1578"/>
        <item m="1" x="905"/>
        <item m="1" x="5274"/>
        <item m="1" x="4486"/>
        <item m="1" x="3886"/>
        <item m="1" x="3190"/>
        <item m="1" x="2544"/>
        <item m="1" x="6830"/>
        <item m="1" x="6020"/>
        <item m="1" x="5359"/>
        <item m="1" x="4576"/>
        <item m="1" x="3947"/>
        <item m="1" x="293"/>
        <item m="1" x="7587"/>
        <item m="1" x="6919"/>
        <item m="1" x="6145"/>
        <item m="1" x="5438"/>
        <item m="1" x="1618"/>
        <item m="1" x="954"/>
        <item m="1" x="371"/>
        <item m="1" x="7666"/>
        <item m="1" x="7009"/>
        <item m="1" x="5019"/>
        <item m="1" x="5033"/>
        <item m="1" x="5053"/>
        <item m="1" x="5070"/>
        <item m="1" x="5094"/>
        <item m="1" x="5109"/>
        <item m="1" x="5132"/>
        <item m="1" x="5146"/>
        <item m="1" x="5170"/>
        <item m="1" x="3638"/>
        <item m="1" x="3667"/>
        <item m="1" x="3675"/>
        <item m="1" x="3707"/>
        <item m="1" x="3717"/>
        <item m="1" x="3747"/>
        <item m="1" x="3756"/>
        <item m="1" x="3775"/>
        <item m="1" x="3780"/>
        <item m="1" x="3797"/>
        <item m="1" x="2241"/>
        <item m="1" x="2268"/>
        <item m="1" x="2280"/>
        <item m="1" x="2308"/>
        <item m="1" x="2321"/>
        <item m="1" x="2349"/>
        <item m="1" x="2364"/>
        <item m="1" x="2391"/>
        <item m="1" x="2405"/>
        <item m="1" x="2438"/>
        <item m="1" x="736"/>
        <item m="1" x="750"/>
        <item m="1" x="5416"/>
        <item m="1" x="5332"/>
        <item m="1" x="5419"/>
        <item m="1" x="5334"/>
        <item m="1" x="5421"/>
        <item m="1" x="5339"/>
        <item m="1" x="5426"/>
        <item m="1" x="1109"/>
        <item m="1" x="2721"/>
        <item m="1" x="4084"/>
        <item m="1" x="5567"/>
        <item m="1" x="7179"/>
        <item m="1" x="1153"/>
        <item m="1" x="2741"/>
        <item m="1" x="4095"/>
        <item m="1" x="5589"/>
        <item m="1" x="7207"/>
        <item m="1" x="1196"/>
        <item m="1" x="2764"/>
        <item m="1" x="4109"/>
        <item m="1" x="5599"/>
        <item m="1" x="1238"/>
        <item m="1" x="2791"/>
        <item m="1" x="4131"/>
        <item m="1" x="6556"/>
        <item m="1" x="7079"/>
        <item m="1" x="7098"/>
        <item m="1" x="7119"/>
        <item m="1" x="7131"/>
        <item m="1" x="7144"/>
        <item m="1" x="7165"/>
        <item m="1" x="7192"/>
        <item m="1" x="7219"/>
        <item m="1" x="7250"/>
        <item m="1" x="7054"/>
        <item m="1" x="7080"/>
        <item m="1" x="7099"/>
        <item m="1" x="7120"/>
        <item m="1" x="7132"/>
        <item m="1" x="7145"/>
        <item m="1" x="7166"/>
        <item m="1" x="7193"/>
        <item m="1" x="7221"/>
        <item m="1" x="7252"/>
        <item m="1" x="7055"/>
        <item m="1" x="7081"/>
        <item m="1" x="7100"/>
        <item m="1" x="7121"/>
        <item m="1" x="7133"/>
        <item m="1" x="7146"/>
        <item m="1" x="7167"/>
        <item m="1" x="7194"/>
        <item m="1" x="7222"/>
        <item m="1" x="7253"/>
        <item m="1" x="1268"/>
        <item m="1" x="2816"/>
        <item m="1" x="4867"/>
        <item m="1" x="6594"/>
        <item m="1" x="1292"/>
        <item m="1" x="3529"/>
        <item m="1" x="4912"/>
        <item m="1" x="6632"/>
        <item m="1" x="7057"/>
        <item m="1" x="7083"/>
        <item m="1" x="7102"/>
        <item m="1" x="7123"/>
        <item m="1" x="7135"/>
        <item m="1" x="7148"/>
        <item m="1" x="7170"/>
        <item m="1" x="7197"/>
        <item m="1" x="7224"/>
        <item m="1" x="162"/>
        <item m="1" x="1515"/>
        <item m="1" x="3109"/>
        <item m="1" x="952"/>
        <item m="1" x="976"/>
        <item m="1" x="1001"/>
        <item m="1" x="1029"/>
        <item m="1" x="1051"/>
        <item m="1" x="1089"/>
        <item m="1" x="1129"/>
        <item m="1" x="1178"/>
        <item m="1" x="1220"/>
        <item m="1" x="930"/>
        <item m="1" x="953"/>
        <item m="1" x="977"/>
        <item m="1" x="1002"/>
        <item m="1" x="1030"/>
        <item m="1" x="1052"/>
        <item m="1" x="1090"/>
        <item m="1" x="1130"/>
        <item m="1" x="1179"/>
        <item m="1" x="1221"/>
        <item m="1" x="931"/>
        <item m="1" x="956"/>
        <item m="1" x="979"/>
        <item m="1" x="1006"/>
        <item m="1" x="1032"/>
        <item m="1" x="1054"/>
        <item m="1" x="1091"/>
        <item m="1" x="1131"/>
        <item m="1" x="1180"/>
        <item m="1" x="1222"/>
        <item m="1" x="932"/>
        <item m="1" x="957"/>
        <item m="1" x="980"/>
        <item m="1" x="1007"/>
        <item m="1" x="1033"/>
        <item m="1" x="1055"/>
        <item m="1" x="1092"/>
        <item m="1" x="1132"/>
        <item m="1" x="1181"/>
        <item m="1" x="1224"/>
        <item m="1" x="933"/>
        <item m="1" x="958"/>
        <item m="1" x="981"/>
        <item m="1" x="1009"/>
        <item m="1" x="1034"/>
        <item m="1" x="1058"/>
        <item m="1" x="1093"/>
        <item m="1" x="1134"/>
        <item m="1" x="1182"/>
        <item m="1" x="1226"/>
        <item m="1" x="936"/>
        <item m="1" x="962"/>
        <item m="1" x="986"/>
        <item m="1" x="1012"/>
        <item m="1" x="1036"/>
        <item m="1" x="1059"/>
        <item m="1" x="1095"/>
        <item m="1" x="1136"/>
        <item m="1" x="1184"/>
        <item m="1" x="1230"/>
        <item m="1" x="937"/>
        <item m="1" x="963"/>
        <item m="1" x="987"/>
        <item m="1" x="1014"/>
        <item m="1" x="1038"/>
        <item m="1" x="1063"/>
        <item m="1" x="1098"/>
        <item m="1" x="1140"/>
        <item m="1" x="1186"/>
        <item m="1" x="1231"/>
        <item m="1" x="938"/>
        <item m="1" x="964"/>
        <item m="1" x="988"/>
        <item m="1" x="1015"/>
        <item m="1" x="1039"/>
        <item m="1" x="1065"/>
        <item m="1" x="1100"/>
        <item m="1" x="1142"/>
        <item m="1" x="1188"/>
        <item m="1" x="1232"/>
        <item m="1" x="939"/>
        <item m="1" x="965"/>
        <item m="1" x="989"/>
        <item m="1" x="1016"/>
        <item m="1" x="1040"/>
        <item m="1" x="1067"/>
        <item m="1" x="1102"/>
        <item m="1" x="1144"/>
        <item m="1" x="1190"/>
        <item m="1" x="1233"/>
        <item m="1" x="940"/>
        <item m="1" x="966"/>
        <item m="1" x="990"/>
        <item m="1" x="1017"/>
        <item m="1" x="1041"/>
        <item m="1" x="1071"/>
        <item m="1" x="1106"/>
        <item m="1" x="1149"/>
        <item m="1" x="1193"/>
        <item m="1" x="1235"/>
        <item m="1" x="4773"/>
        <item m="1" x="4812"/>
        <item m="1" x="4851"/>
        <item m="1" x="4895"/>
        <item m="1" x="4943"/>
        <item m="1" x="4992"/>
        <item m="1" x="4774"/>
        <item m="1" x="4814"/>
        <item m="1" x="4853"/>
        <item m="1" x="4897"/>
        <item m="1" x="4946"/>
        <item m="1" x="4995"/>
        <item m="1" x="4776"/>
        <item m="1" x="4816"/>
        <item m="1" x="4855"/>
        <item m="1" x="4899"/>
        <item m="1" x="4949"/>
        <item m="1" x="4998"/>
        <item m="1" x="4778"/>
        <item m="1" x="4819"/>
        <item m="1" x="4858"/>
        <item m="1" x="4902"/>
        <item m="1" x="4953"/>
        <item m="1" x="5002"/>
        <item m="1" x="4782"/>
        <item m="1" x="4823"/>
        <item m="1" x="4861"/>
        <item m="1" x="4906"/>
        <item m="1" x="4957"/>
        <item m="1" x="5006"/>
        <item m="1" x="4785"/>
        <item m="1" x="4826"/>
        <item m="1" x="4864"/>
        <item m="1" x="4909"/>
        <item m="1" x="4960"/>
        <item m="1" x="5009"/>
        <item m="1" x="4788"/>
        <item m="1" x="4829"/>
        <item m="1" x="4869"/>
        <item m="1" x="4914"/>
        <item m="1" x="4964"/>
        <item m="1" x="5012"/>
        <item m="1" x="4791"/>
        <item m="1" x="4832"/>
        <item m="1" x="4872"/>
        <item m="1" x="4917"/>
        <item m="1" x="4967"/>
        <item m="1" x="5015"/>
        <item m="1" x="4794"/>
        <item m="1" x="4837"/>
        <item m="1" x="4876"/>
        <item m="1" x="4921"/>
        <item m="1" x="4971"/>
        <item m="1" x="5020"/>
        <item m="1" x="4797"/>
        <item m="1" x="4840"/>
        <item m="1" x="4879"/>
        <item m="1" x="4924"/>
        <item m="1" x="4974"/>
        <item m="1" x="5023"/>
        <item m="1" x="4818"/>
        <item m="1" x="4857"/>
        <item m="1" x="4901"/>
        <item m="1" x="4951"/>
        <item m="1" x="5000"/>
        <item m="1" x="5045"/>
        <item m="1" x="5086"/>
        <item m="1" x="5124"/>
        <item m="1" x="5162"/>
        <item m="1" x="4780"/>
        <item m="1" x="4821"/>
        <item m="1" x="4860"/>
        <item m="1" x="4904"/>
        <item m="1" x="4955"/>
        <item m="1" x="5004"/>
        <item m="1" x="5047"/>
        <item m="1" x="5088"/>
        <item m="1" x="5126"/>
        <item m="1" x="5163"/>
        <item m="1" x="4784"/>
        <item m="1" x="4825"/>
        <item m="1" x="4863"/>
        <item m="1" x="4908"/>
        <item m="1" x="4959"/>
        <item m="1" x="5008"/>
        <item m="1" x="5049"/>
        <item m="1" x="5090"/>
        <item m="1" x="5128"/>
        <item m="1" x="5165"/>
        <item m="1" x="4787"/>
        <item m="1" x="4828"/>
        <item m="1" x="4866"/>
        <item m="1" x="4911"/>
        <item m="1" x="4962"/>
        <item m="1" x="5011"/>
        <item m="1" x="5050"/>
        <item m="1" x="5091"/>
        <item m="1" x="5129"/>
        <item m="1" x="5166"/>
        <item m="1" x="4790"/>
        <item m="1" x="4831"/>
        <item m="1" x="4871"/>
        <item m="1" x="4916"/>
        <item m="1" x="4966"/>
        <item m="1" x="5014"/>
        <item m="1" x="5051"/>
        <item m="1" x="5092"/>
        <item m="1" x="5130"/>
        <item m="1" x="5167"/>
        <item m="1" x="4793"/>
        <item m="1" x="4834"/>
        <item m="1" x="4874"/>
        <item m="1" x="4919"/>
        <item m="1" x="4969"/>
        <item m="1" x="5017"/>
        <item m="1" x="5052"/>
        <item m="1" x="5093"/>
        <item m="1" x="5131"/>
        <item m="1" x="5168"/>
        <item m="1" x="4796"/>
        <item m="1" x="4839"/>
        <item m="1" x="4878"/>
        <item m="1" x="4923"/>
        <item m="1" x="4973"/>
        <item m="1" x="5022"/>
        <item m="1" x="5054"/>
        <item m="1" x="5095"/>
        <item m="1" x="5133"/>
        <item m="1" x="5172"/>
        <item m="1" x="4799"/>
        <item m="1" x="4842"/>
        <item m="1" x="4881"/>
        <item m="1" x="4926"/>
        <item m="1" x="4976"/>
        <item m="1" x="5025"/>
        <item m="1" x="5055"/>
        <item m="1" x="5096"/>
        <item m="1" x="5134"/>
        <item m="1" x="5173"/>
        <item m="1" x="4800"/>
        <item m="1" x="4843"/>
        <item m="1" x="4882"/>
        <item m="1" x="4927"/>
        <item m="1" x="4977"/>
        <item m="1" x="5026"/>
        <item m="1" x="5056"/>
        <item m="1" x="5097"/>
        <item m="1" x="5135"/>
        <item m="1" x="5174"/>
        <item m="1" x="4802"/>
        <item m="1" x="4844"/>
        <item m="1" x="4883"/>
        <item m="1" x="4929"/>
        <item m="1" x="4978"/>
        <item m="1" x="5027"/>
        <item m="1" x="5057"/>
        <item m="1" x="5098"/>
        <item m="1" x="5136"/>
        <item m="1" x="5175"/>
        <item m="1" x="743"/>
        <item m="1" x="772"/>
        <item m="1" x="799"/>
        <item m="1" x="828"/>
        <item m="1" x="860"/>
        <item m="1" x="883"/>
        <item m="1" x="744"/>
        <item m="1" x="774"/>
        <item m="1" x="801"/>
        <item m="1" x="831"/>
        <item m="1" x="862"/>
        <item m="1" x="885"/>
        <item m="1" x="746"/>
        <item m="1" x="776"/>
        <item m="1" x="803"/>
        <item m="1" x="833"/>
        <item m="1" x="864"/>
        <item m="1" x="887"/>
        <item m="1" x="748"/>
        <item m="1" x="778"/>
        <item m="1" x="805"/>
        <item m="1" x="835"/>
        <item m="1" x="867"/>
        <item m="1" x="889"/>
        <item m="1" x="752"/>
        <item m="1" x="781"/>
        <item m="1" x="808"/>
        <item m="1" x="838"/>
        <item m="1" x="870"/>
        <item m="1" x="891"/>
        <item m="1" x="754"/>
        <item m="1" x="783"/>
        <item m="1" x="811"/>
        <item m="1" x="842"/>
        <item m="1" x="873"/>
        <item m="1" x="894"/>
        <item m="1" x="757"/>
        <item m="1" x="4493"/>
        <item m="1" x="6047"/>
        <item m="1" x="188"/>
        <item m="1" x="1534"/>
        <item m="1" x="3126"/>
        <item m="1" x="4520"/>
        <item m="1" x="6092"/>
        <item m="1" x="212"/>
        <item m="1" x="1554"/>
        <item m="1" x="3145"/>
        <item m="1" x="4550"/>
        <item m="1" x="226"/>
        <item m="1" x="1570"/>
        <item m="1" x="3173"/>
        <item m="1" x="5387"/>
        <item m="1" x="248"/>
        <item m="1" x="1585"/>
        <item m="1" x="3919"/>
        <item m="1" x="5405"/>
        <item m="1" x="268"/>
        <item m="1" x="2531"/>
        <item m="1" x="3939"/>
        <item m="1" x="5429"/>
        <item m="1" x="913"/>
        <item m="1" x="2559"/>
        <item m="1" x="3969"/>
        <item m="1" x="5463"/>
        <item m="1" x="7556"/>
        <item m="1" x="934"/>
        <item m="1" x="2574"/>
        <item m="1" x="3993"/>
        <item m="1" x="5480"/>
        <item m="1" x="7589"/>
        <item m="1" x="959"/>
        <item m="1" x="2597"/>
        <item m="1" x="4017"/>
        <item m="1" x="5499"/>
        <item m="1" x="7611"/>
        <item m="1" x="982"/>
        <item m="1" x="2617"/>
        <item m="1" x="4032"/>
        <item m="1" x="5514"/>
        <item m="1" x="163"/>
        <item m="1" x="1517"/>
        <item m="1" x="3111"/>
        <item m="1" x="4496"/>
        <item m="1" x="6052"/>
        <item m="1" x="2589"/>
        <item m="1" x="2609"/>
        <item m="1" x="2633"/>
        <item m="1" x="2661"/>
        <item m="1" x="2686"/>
        <item m="1" x="2708"/>
        <item m="1" x="2730"/>
        <item m="1" x="2752"/>
        <item m="1" x="2776"/>
        <item m="1" x="2570"/>
        <item m="1" x="2592"/>
        <item m="1" x="2612"/>
        <item m="1" x="2636"/>
        <item m="1" x="2665"/>
        <item m="1" x="2688"/>
        <item m="1" x="2710"/>
        <item m="1" x="2732"/>
        <item m="1" x="2754"/>
        <item m="1" x="2777"/>
        <item m="1" x="2571"/>
        <item m="1" x="2594"/>
        <item m="1" x="2614"/>
        <item m="1" x="2640"/>
        <item m="1" x="2668"/>
        <item m="1" x="2691"/>
        <item m="1" x="2713"/>
        <item m="1" x="2733"/>
        <item m="1" x="2755"/>
        <item m="1" x="2778"/>
        <item m="1" x="2572"/>
        <item m="1" x="2595"/>
        <item m="1" x="2615"/>
        <item m="1" x="2641"/>
        <item m="1" x="2669"/>
        <item m="1" x="2692"/>
        <item m="1" x="2714"/>
        <item m="1" x="2734"/>
        <item m="1" x="2756"/>
        <item m="1" x="2780"/>
        <item m="1" x="2573"/>
        <item m="1" x="2596"/>
        <item m="1" x="2616"/>
        <item m="1" x="2643"/>
        <item m="1" x="2670"/>
        <item m="1" x="2694"/>
        <item m="1" x="2715"/>
        <item m="1" x="2735"/>
        <item m="1" x="2757"/>
        <item m="1" x="2782"/>
        <item m="1" x="2577"/>
        <item m="1" x="2600"/>
        <item m="1" x="2620"/>
        <item m="1" x="2645"/>
        <item m="1" x="2671"/>
        <item m="1" x="2695"/>
        <item m="1" x="2716"/>
        <item m="1" x="2736"/>
        <item m="1" x="2759"/>
        <item m="1" x="2785"/>
        <item m="1" x="2578"/>
        <item m="1" x="2601"/>
        <item m="1" x="2621"/>
        <item m="1" x="2647"/>
        <item m="1" x="2673"/>
        <item m="1" x="2697"/>
        <item m="1" x="2717"/>
        <item m="1" x="2737"/>
        <item m="1" x="2760"/>
        <item m="1" x="2786"/>
        <item m="1" x="2579"/>
        <item m="1" x="2602"/>
        <item m="1" x="2622"/>
        <item m="1" x="2648"/>
        <item m="1" x="2674"/>
        <item m="1" x="2698"/>
        <item m="1" x="2718"/>
        <item m="1" x="2738"/>
        <item m="1" x="2761"/>
        <item m="1" x="2787"/>
        <item m="1" x="2581"/>
        <item m="1" x="2604"/>
        <item m="1" x="2624"/>
        <item m="1" x="2650"/>
        <item m="1" x="2675"/>
        <item m="1" x="2699"/>
        <item m="1" x="2719"/>
        <item m="1" x="2739"/>
        <item m="1" x="2762"/>
        <item m="1" x="2788"/>
        <item m="1" x="2582"/>
        <item m="1" x="2605"/>
        <item m="1" x="2625"/>
        <item m="1" x="2651"/>
        <item m="1" x="2676"/>
        <item m="1" x="2700"/>
        <item m="1" x="2720"/>
        <item m="1" x="2740"/>
        <item m="1" x="2763"/>
        <item m="1" x="2790"/>
        <item m="1" x="6496"/>
        <item m="1" x="6543"/>
        <item m="1" x="6583"/>
        <item m="1" x="6622"/>
        <item m="1" x="6658"/>
        <item m="1" x="6692"/>
        <item m="1" x="6499"/>
        <item m="1" x="6547"/>
        <item m="1" x="6587"/>
        <item m="1" x="6625"/>
        <item m="1" x="6661"/>
        <item m="1" x="6695"/>
        <item m="1" x="6501"/>
        <item m="1" x="6549"/>
        <item m="1" x="6589"/>
        <item m="1" x="6627"/>
        <item m="1" x="6663"/>
        <item m="1" x="6698"/>
        <item m="1" x="3909"/>
        <item m="1" x="3917"/>
        <item m="1" x="3922"/>
        <item m="1" x="3932"/>
        <item m="1" x="3942"/>
        <item m="1" x="3959"/>
        <item m="1" x="3972"/>
        <item m="1" x="3985"/>
        <item m="1" x="3996"/>
        <item m="1" x="2565"/>
        <item m="1" x="2569"/>
        <item m="1" x="2586"/>
        <item m="1" x="2591"/>
        <item m="1" x="2607"/>
        <item m="1" x="2611"/>
        <item m="1" x="2627"/>
        <item m="1" x="2635"/>
        <item m="1" x="2655"/>
        <item m="1" x="2663"/>
        <item m="1" x="1070"/>
        <item m="1" x="1081"/>
        <item m="1" x="1105"/>
        <item m="1" x="1119"/>
        <item m="1" x="1147"/>
        <item m="1" x="1166"/>
        <item m="1" x="7809"/>
        <item m="1" x="3200"/>
        <item m="1" x="4586"/>
        <item m="1" x="6154"/>
        <item m="1" x="7675"/>
        <item m="1" x="1057"/>
        <item m="1" x="2693"/>
        <item m="1" x="286"/>
        <item m="1" x="1612"/>
        <item m="1" x="3274"/>
        <item m="1" x="4632"/>
        <item m="1" x="6206"/>
        <item m="1" x="7704"/>
        <item m="1" x="1133"/>
        <item m="1" x="2361"/>
        <item m="1" x="1512"/>
        <item m="1" x="816"/>
        <item m="1" x="237"/>
        <item m="1" x="7510"/>
        <item m="1" x="3830"/>
        <item m="1" x="3101"/>
        <item m="1" x="2478"/>
        <item m="1" x="1579"/>
        <item m="1" x="906"/>
        <item m="1" x="5275"/>
        <item m="1" x="4487"/>
        <item m="1" x="3887"/>
        <item m="1" x="3191"/>
        <item m="1" x="2545"/>
        <item m="1" x="6831"/>
        <item m="1" x="6021"/>
        <item m="1" x="5360"/>
        <item m="1" x="4577"/>
        <item m="1" x="3948"/>
        <item m="1" x="294"/>
        <item m="1" x="7588"/>
        <item m="1" x="6920"/>
        <item m="1" x="6146"/>
        <item m="1" x="5439"/>
        <item m="1" x="1619"/>
        <item m="1" x="955"/>
        <item m="1" x="372"/>
        <item m="1" x="7667"/>
        <item m="1" x="7010"/>
        <item m="1" x="3293"/>
        <item m="1" x="2593"/>
        <item m="1" x="1696"/>
        <item m="1" x="1047"/>
        <item m="1" x="482"/>
        <item m="1" x="3668"/>
        <item m="1" x="3676"/>
        <item m="1" x="3708"/>
        <item m="1" x="3718"/>
        <item m="1" x="3748"/>
        <item m="1" x="3757"/>
        <item m="1" x="3776"/>
        <item m="1" x="3781"/>
        <item m="1" x="3798"/>
        <item m="1" x="2242"/>
        <item m="1" x="2269"/>
        <item m="1" x="2281"/>
        <item m="1" x="2309"/>
        <item m="1" x="2322"/>
        <item m="1" x="2350"/>
        <item m="1" x="2365"/>
        <item m="1" x="2392"/>
        <item m="1" x="2406"/>
        <item m="1" x="2439"/>
        <item m="1" x="737"/>
        <item m="1" x="751"/>
        <item m="1" x="767"/>
        <item m="1" x="780"/>
        <item m="1" x="794"/>
        <item m="1" x="807"/>
        <item m="1" x="822"/>
        <item m="1" x="837"/>
        <item m="1" x="854"/>
        <item m="1" x="869"/>
        <item m="1" x="7422"/>
        <item m="1" x="7440"/>
        <item m="1" x="5420"/>
        <item m="1" x="5335"/>
        <item m="1" x="5422"/>
        <item m="1" x="5340"/>
        <item m="1" x="5427"/>
        <item m="1" x="5342"/>
        <item m="1" x="5432"/>
        <item m="1" x="1154"/>
        <item m="1" x="2742"/>
        <item m="1" x="4096"/>
        <item m="1" x="5590"/>
        <item m="1" x="7208"/>
        <item m="1" x="1197"/>
        <item m="1" x="2765"/>
        <item m="1" x="4110"/>
        <item m="1" x="5600"/>
        <item m="1" x="1239"/>
        <item m="1" x="2792"/>
        <item m="1" x="4132"/>
        <item m="1" x="6557"/>
        <item m="1" x="1269"/>
        <item m="1" x="2817"/>
        <item m="1" x="4868"/>
        <item m="1" x="6595"/>
        <item m="1" x="4112"/>
        <item m="1" x="4135"/>
        <item m="1" x="4161"/>
        <item m="1" x="4179"/>
        <item m="1" x="4195"/>
        <item m="1" x="4221"/>
        <item m="1" x="4251"/>
        <item m="1" x="4280"/>
        <item m="1" x="4307"/>
        <item m="1" x="4100"/>
        <item m="1" x="4116"/>
        <item m="1" x="4140"/>
        <item m="1" x="4165"/>
        <item m="1" x="4183"/>
        <item m="1" x="4198"/>
        <item m="1" x="4224"/>
        <item m="1" x="4252"/>
        <item m="1" x="4281"/>
        <item m="1" x="4308"/>
        <item m="1" x="4101"/>
        <item m="1" x="4117"/>
        <item m="1" x="4141"/>
        <item m="1" x="4166"/>
        <item m="1" x="4184"/>
        <item m="1" x="4199"/>
        <item m="1" x="4225"/>
        <item m="1" x="4253"/>
        <item m="1" x="4282"/>
        <item m="1" x="4309"/>
        <item m="1" x="1293"/>
        <item m="1" x="3530"/>
        <item m="1" x="4913"/>
        <item m="1" x="6633"/>
        <item m="1" x="1968"/>
        <item m="1" x="3553"/>
        <item m="1" x="4963"/>
        <item m="1" x="6668"/>
        <item m="1" x="640"/>
        <item m="1" x="4102"/>
        <item m="1" x="4118"/>
        <item m="1" x="4143"/>
        <item m="1" x="4168"/>
        <item m="1" x="4185"/>
        <item m="1" x="4200"/>
        <item m="1" x="4227"/>
        <item m="1" x="4255"/>
        <item m="1" x="4284"/>
        <item m="1" x="189"/>
        <item m="1" x="1535"/>
        <item m="1" x="3127"/>
        <item m="1" x="6264"/>
        <item m="1" x="6310"/>
        <item m="1" x="6337"/>
        <item m="1" x="6358"/>
        <item m="1" x="6376"/>
        <item m="1" x="6403"/>
        <item m="1" x="6433"/>
        <item m="1" x="6466"/>
        <item m="1" x="6507"/>
        <item m="1" x="6224"/>
        <item m="1" x="6265"/>
        <item m="1" x="6311"/>
        <item m="1" x="6338"/>
        <item m="1" x="6359"/>
        <item m="1" x="6377"/>
        <item m="1" x="6404"/>
        <item m="1" x="6434"/>
        <item m="1" x="6467"/>
        <item m="1" x="6509"/>
        <item m="1" x="6225"/>
        <item m="1" x="6267"/>
        <item m="1" x="6313"/>
        <item m="1" x="6340"/>
        <item m="1" x="6361"/>
        <item m="1" x="6379"/>
        <item m="1" x="6405"/>
        <item m="1" x="6435"/>
        <item m="1" x="6468"/>
        <item m="1" x="6512"/>
        <item m="1" x="6226"/>
        <item m="1" x="6268"/>
        <item m="1" x="6315"/>
        <item m="1" x="6341"/>
        <item m="1" x="6362"/>
        <item m="1" x="6380"/>
        <item m="1" x="6407"/>
        <item m="1" x="6436"/>
        <item m="1" x="6469"/>
        <item m="1" x="6514"/>
        <item m="1" x="6228"/>
        <item m="1" x="6270"/>
        <item m="1" x="6317"/>
        <item m="1" x="6343"/>
        <item m="1" x="6363"/>
        <item m="1" x="6381"/>
        <item m="1" x="6408"/>
        <item m="1" x="6437"/>
        <item m="1" x="6470"/>
        <item m="1" x="6516"/>
        <item m="1" x="6230"/>
        <item m="1" x="6272"/>
        <item m="1" x="6319"/>
        <item m="1" x="6346"/>
        <item m="1" x="6365"/>
        <item m="1" x="6383"/>
        <item m="1" x="6411"/>
        <item m="1" x="6440"/>
        <item m="1" x="6472"/>
        <item m="1" x="6520"/>
        <item m="1" x="6233"/>
        <item m="1" x="6274"/>
        <item m="1" x="6320"/>
        <item m="1" x="6347"/>
        <item m="1" x="6366"/>
        <item m="1" x="6385"/>
        <item m="1" x="6413"/>
        <item m="1" x="6443"/>
        <item m="1" x="6476"/>
        <item m="1" x="6524"/>
        <item m="1" x="6234"/>
        <item m="1" x="6275"/>
        <item m="1" x="6322"/>
        <item m="1" x="6348"/>
        <item m="1" x="6368"/>
        <item m="1" x="6390"/>
        <item m="1" x="6417"/>
        <item m="1" x="6446"/>
        <item m="1" x="6478"/>
        <item m="1" x="6526"/>
        <item m="1" x="6235"/>
        <item m="1" x="6276"/>
        <item m="1" x="6323"/>
        <item m="1" x="6349"/>
        <item m="1" x="6369"/>
        <item m="1" x="6392"/>
        <item m="1" x="6419"/>
        <item m="1" x="6448"/>
        <item m="1" x="6480"/>
        <item m="1" x="6528"/>
        <item m="1" x="6236"/>
        <item m="1" x="6277"/>
        <item m="1" x="6324"/>
        <item m="1" x="6350"/>
        <item m="1" x="6370"/>
        <item m="1" x="6394"/>
        <item m="1" x="6421"/>
        <item m="1" x="6450"/>
        <item m="1" x="6482"/>
        <item m="1" x="6530"/>
        <item m="1" x="2036"/>
        <item m="1" x="2076"/>
        <item m="1" x="2117"/>
        <item m="1" x="2164"/>
        <item m="1" x="2205"/>
        <item m="1" x="2244"/>
        <item m="1" x="2283"/>
        <item m="1" x="2325"/>
        <item m="1" x="2368"/>
        <item m="1" x="2416"/>
        <item m="1" x="2037"/>
        <item m="1" x="2078"/>
        <item m="1" x="2119"/>
        <item m="1" x="2166"/>
        <item m="1" x="2207"/>
        <item m="1" x="2246"/>
        <item m="1" x="2286"/>
        <item m="1" x="2327"/>
        <item m="1" x="2370"/>
        <item m="1" x="2418"/>
        <item m="1" x="2039"/>
        <item m="1" x="2080"/>
        <item m="1" x="2121"/>
        <item m="1" x="2168"/>
        <item m="1" x="2209"/>
        <item m="1" x="2248"/>
        <item m="1" x="2288"/>
        <item m="1" x="2329"/>
        <item m="1" x="2372"/>
        <item m="1" x="2420"/>
        <item m="1" x="2041"/>
        <item m="1" x="2083"/>
        <item m="1" x="2124"/>
        <item m="1" x="2171"/>
        <item m="1" x="2213"/>
        <item m="1" x="2252"/>
        <item m="1" x="2292"/>
        <item m="1" x="2333"/>
        <item m="1" x="2376"/>
        <item m="1" x="2423"/>
        <item m="1" x="2044"/>
        <item m="1" x="2086"/>
        <item m="1" x="2127"/>
        <item m="1" x="2175"/>
        <item m="1" x="2217"/>
        <item m="1" x="2256"/>
        <item m="1" x="2296"/>
        <item m="1" x="2337"/>
        <item m="1" x="2379"/>
        <item m="1" x="2426"/>
        <item m="1" x="2047"/>
        <item m="1" x="2089"/>
        <item m="1" x="2130"/>
        <item m="1" x="2178"/>
        <item m="1" x="2220"/>
        <item m="1" x="2259"/>
        <item m="1" x="2299"/>
        <item m="1" x="2340"/>
        <item m="1" x="2382"/>
        <item m="1" x="2429"/>
        <item m="1" x="2050"/>
        <item m="1" x="2092"/>
        <item m="1" x="2134"/>
        <item m="1" x="2181"/>
        <item m="1" x="2223"/>
        <item m="1" x="2262"/>
        <item m="1" x="2302"/>
        <item m="1" x="2343"/>
        <item m="1" x="2385"/>
        <item m="1" x="2432"/>
        <item m="1" x="2053"/>
        <item m="1" x="2095"/>
        <item m="1" x="2137"/>
        <item m="1" x="2184"/>
        <item m="1" x="2226"/>
        <item m="1" x="2265"/>
        <item m="1" x="2305"/>
        <item m="1" x="2346"/>
        <item m="1" x="2388"/>
        <item m="1" x="2435"/>
        <item m="1" x="2056"/>
        <item m="1" x="2098"/>
        <item m="1" x="2140"/>
        <item m="1" x="2187"/>
        <item m="1" x="2230"/>
        <item m="1" x="2270"/>
        <item m="1" x="2310"/>
        <item m="1" x="2351"/>
        <item m="1" x="2393"/>
        <item m="1" x="2440"/>
        <item m="1" x="2060"/>
        <item m="1" x="2102"/>
        <item m="1" x="2145"/>
        <item m="1" x="2191"/>
        <item m="1" x="2233"/>
        <item m="1" x="2273"/>
        <item m="1" x="2313"/>
        <item m="1" x="2355"/>
        <item m="1" x="2397"/>
        <item m="1" x="2444"/>
        <item m="1" x="5962"/>
        <item m="1" x="6012"/>
        <item m="1" x="6058"/>
        <item m="1" x="5964"/>
        <item m="1" x="6014"/>
        <item m="1" x="6060"/>
        <item m="1" x="5966"/>
        <item m="1" x="6016"/>
        <item m="1" x="6062"/>
        <item m="1" x="5969"/>
        <item m="1" x="6022"/>
        <item m="1" x="6067"/>
        <item m="1" x="2082"/>
        <item m="1" x="2123"/>
        <item m="1" x="2170"/>
        <item m="1" x="2211"/>
        <item m="1" x="2250"/>
        <item m="1" x="2290"/>
        <item m="1" x="2331"/>
        <item m="1" x="2374"/>
        <item m="1" x="2422"/>
        <item m="1" x="2043"/>
        <item m="1" x="2085"/>
        <item m="1" x="2126"/>
        <item m="1" x="2173"/>
        <item m="1" x="2215"/>
        <item m="1" x="2254"/>
        <item m="1" x="2294"/>
        <item m="1" x="2335"/>
        <item m="1" x="2378"/>
        <item m="1" x="2425"/>
        <item m="1" x="2046"/>
        <item m="1" x="2088"/>
        <item m="1" x="2129"/>
        <item m="1" x="2177"/>
        <item m="1" x="2219"/>
        <item m="1" x="2258"/>
        <item m="1" x="2298"/>
        <item m="1" x="2339"/>
        <item m="1" x="2381"/>
        <item m="1" x="2428"/>
        <item m="1" x="2049"/>
        <item m="1" x="2091"/>
        <item m="1" x="2132"/>
        <item m="1" x="2180"/>
        <item m="1" x="2222"/>
        <item m="1" x="2261"/>
        <item m="1" x="2301"/>
        <item m="1" x="2342"/>
        <item m="1" x="2384"/>
        <item m="1" x="2431"/>
        <item m="1" x="2052"/>
        <item m="1" x="2094"/>
        <item m="1" x="2136"/>
        <item m="1" x="2183"/>
        <item m="1" x="2225"/>
        <item m="1" x="2264"/>
        <item m="1" x="2304"/>
        <item m="1" x="2345"/>
        <item m="1" x="2387"/>
        <item m="1" x="2434"/>
        <item m="1" x="2055"/>
        <item m="1" x="2097"/>
        <item m="1" x="2139"/>
        <item m="1" x="2186"/>
        <item m="1" x="2228"/>
        <item m="1" x="2267"/>
        <item m="1" x="2307"/>
        <item m="1" x="2348"/>
        <item m="1" x="2390"/>
        <item m="1" x="2437"/>
        <item m="1" x="2059"/>
        <item m="1" x="2101"/>
        <item m="1" x="2143"/>
        <item m="1" x="2190"/>
        <item m="1" x="2232"/>
        <item m="1" x="2272"/>
        <item m="1" x="2312"/>
        <item m="1" x="2353"/>
        <item m="1" x="2395"/>
        <item m="1" x="2442"/>
        <item m="1" x="2063"/>
        <item m="1" x="2105"/>
        <item m="1" x="2148"/>
        <item m="1" x="2194"/>
        <item m="1" x="2235"/>
        <item m="1" x="2275"/>
        <item m="1" x="2315"/>
        <item m="1" x="2357"/>
        <item m="1" x="2399"/>
        <item m="1" x="2446"/>
        <item m="1" x="2065"/>
        <item m="1" x="2107"/>
        <item m="1" x="2150"/>
        <item m="1" x="2196"/>
        <item m="1" x="2236"/>
        <item m="1" x="2276"/>
        <item m="1" x="2316"/>
        <item m="1" x="2358"/>
        <item m="1" x="2400"/>
        <item m="1" x="2447"/>
        <item m="1" x="2067"/>
        <item m="1" x="2109"/>
        <item m="1" x="2152"/>
        <item m="1" x="2198"/>
        <item m="1" x="2237"/>
        <item m="1" x="2277"/>
        <item m="1" x="2317"/>
        <item m="1" x="2359"/>
        <item m="1" x="2401"/>
        <item m="1" x="2448"/>
        <item m="1" x="5968"/>
        <item m="1" x="6018"/>
        <item m="1" x="6064"/>
        <item m="1" x="6101"/>
        <item m="1" x="6126"/>
        <item m="1" x="6147"/>
        <item m="1" x="6173"/>
        <item m="1" x="6200"/>
        <item m="1" x="6242"/>
        <item m="1" x="6284"/>
        <item m="1" x="5971"/>
        <item m="1" x="6024"/>
        <item m="1" x="6069"/>
        <item m="1" x="6105"/>
        <item m="1" x="6128"/>
        <item m="1" x="6149"/>
        <item m="1" x="6175"/>
        <item m="1" x="6202"/>
        <item m="1" x="6244"/>
        <item m="1" x="6287"/>
        <item m="1" x="5974"/>
        <item m="1" x="6027"/>
        <item m="1" x="6072"/>
        <item m="1" x="6107"/>
        <item m="1" x="6130"/>
        <item m="1" x="6151"/>
        <item m="1" x="6177"/>
        <item m="1" x="6204"/>
        <item m="1" x="6246"/>
        <item m="1" x="6289"/>
        <item m="1" x="5977"/>
        <item m="1" x="6030"/>
        <item m="1" x="6075"/>
        <item m="1" x="6110"/>
        <item m="1" x="6132"/>
        <item m="1" x="6155"/>
        <item m="1" x="6179"/>
        <item m="1" x="6208"/>
        <item m="1" x="6249"/>
        <item m="1" x="6292"/>
        <item m="1" x="5980"/>
        <item m="1" x="6033"/>
        <item m="1" x="6078"/>
        <item m="1" x="6113"/>
        <item m="1" x="6135"/>
        <item m="1" x="6157"/>
        <item m="1" x="6181"/>
        <item m="1" x="6210"/>
        <item m="1" x="6251"/>
        <item m="1" x="6295"/>
        <item m="1" x="5984"/>
        <item m="1" x="6037"/>
        <item m="1" x="6082"/>
        <item m="1" x="6116"/>
        <item m="1" x="6138"/>
        <item m="1" x="6161"/>
        <item m="1" x="6184"/>
        <item m="1" x="6215"/>
        <item m="1" x="6254"/>
        <item m="1" x="6298"/>
        <item m="1" x="5988"/>
        <item m="1" x="4521"/>
        <item m="1" x="6093"/>
        <item m="1" x="213"/>
        <item m="1" x="1555"/>
        <item m="1" x="3146"/>
        <item m="1" x="4551"/>
        <item m="1" x="227"/>
        <item m="1" x="1571"/>
        <item m="1" x="3174"/>
        <item m="1" x="5388"/>
        <item m="1" x="249"/>
        <item m="1" x="1586"/>
        <item m="1" x="3920"/>
        <item m="1" x="5406"/>
        <item m="1" x="269"/>
        <item m="1" x="2532"/>
        <item m="1" x="3940"/>
        <item m="1" x="5430"/>
        <item m="1" x="914"/>
        <item m="1" x="2560"/>
        <item m="1" x="3970"/>
        <item m="1" x="5464"/>
        <item m="1" x="7557"/>
        <item m="1" x="935"/>
        <item m="1" x="2575"/>
        <item m="1" x="3994"/>
        <item m="1" x="5481"/>
        <item m="1" x="7590"/>
        <item m="1" x="960"/>
        <item m="1" x="2598"/>
        <item m="1" x="4018"/>
        <item m="1" x="5500"/>
        <item m="1" x="7612"/>
        <item m="1" x="983"/>
        <item m="1" x="2618"/>
        <item m="1" x="4033"/>
        <item m="1" x="5515"/>
        <item m="1" x="7636"/>
        <item m="1" x="1010"/>
        <item m="1" x="2644"/>
        <item m="1" x="4052"/>
        <item m="1" x="5537"/>
        <item m="1" x="190"/>
        <item m="1" x="1537"/>
        <item m="1" x="3129"/>
        <item m="1" x="4524"/>
        <item m="1" x="6098"/>
        <item m="1" x="7725"/>
        <item m="1" x="7751"/>
        <item m="1" x="7779"/>
        <item m="1" x="7807"/>
        <item m="1" x="7836"/>
        <item m="1" x="7867"/>
        <item m="1" x="7899"/>
        <item m="1" x="7924"/>
        <item m="1" x="7949"/>
        <item m="1" x="7710"/>
        <item m="1" x="7726"/>
        <item m="1" x="7752"/>
        <item m="1" x="7780"/>
        <item m="1" x="7810"/>
        <item m="1" x="7837"/>
        <item m="1" x="7868"/>
        <item m="1" x="7900"/>
        <item m="1" x="7925"/>
        <item m="1" x="7950"/>
        <item m="1" x="7711"/>
        <item m="1" x="7727"/>
        <item m="1" x="7755"/>
        <item m="1" x="7783"/>
        <item m="1" x="7813"/>
        <item m="1" x="7840"/>
        <item m="1" x="7871"/>
        <item m="1" x="7901"/>
        <item m="1" x="7926"/>
        <item m="1" x="7951"/>
        <item m="1" x="7713"/>
        <item m="1" x="7730"/>
        <item m="1" x="7759"/>
        <item m="1" x="7787"/>
        <item m="1" x="7817"/>
        <item m="1" x="7844"/>
        <item m="1" x="7874"/>
        <item m="1" x="7904"/>
        <item m="1" x="7928"/>
        <item m="1" x="7953"/>
        <item m="1" x="7714"/>
        <item m="1" x="7731"/>
        <item m="1" x="7760"/>
        <item m="1" x="7788"/>
        <item m="1" x="7818"/>
        <item m="1" x="7845"/>
        <item m="1" x="7875"/>
        <item m="1" x="7905"/>
        <item m="1" x="7929"/>
        <item m="1" x="7954"/>
        <item m="1" x="7715"/>
        <item m="1" x="7732"/>
        <item m="1" x="7763"/>
        <item m="1" x="7790"/>
        <item m="1" x="7819"/>
        <item m="1" x="7846"/>
        <item m="1" x="7876"/>
        <item m="1" x="7906"/>
        <item m="1" x="7930"/>
        <item m="1" x="7956"/>
        <item m="1" x="7717"/>
        <item m="1" x="7734"/>
        <item m="1" x="7764"/>
        <item m="1" x="7791"/>
        <item m="1" x="7820"/>
        <item m="1" x="7847"/>
        <item m="1" x="7877"/>
        <item m="1" x="7907"/>
        <item m="1" x="7931"/>
        <item m="1" x="7957"/>
        <item m="1" x="7718"/>
        <item m="1" x="7735"/>
        <item m="1" x="7765"/>
        <item m="1" x="7792"/>
        <item m="1" x="7822"/>
        <item m="1" x="7851"/>
        <item m="1" x="7880"/>
        <item m="1" x="7909"/>
        <item m="1" x="7932"/>
        <item m="1" x="7958"/>
        <item m="1" x="7719"/>
        <item m="1" x="7736"/>
        <item m="1" x="7766"/>
        <item m="1" x="7793"/>
        <item m="1" x="7823"/>
        <item m="1" x="7852"/>
        <item m="1" x="7881"/>
        <item m="1" x="7910"/>
        <item m="1" x="7933"/>
        <item m="1" x="7959"/>
        <item m="1" x="7720"/>
        <item m="1" x="7737"/>
        <item m="1" x="7767"/>
        <item m="1" x="7794"/>
        <item m="1" x="7824"/>
        <item m="1" x="7854"/>
        <item m="1" x="7882"/>
        <item m="1" x="7911"/>
        <item m="1" x="7934"/>
        <item m="1" x="7960"/>
        <item m="1" x="3608"/>
        <item m="1" x="3639"/>
        <item m="1" x="3677"/>
        <item m="1" x="3719"/>
        <item m="1" x="3758"/>
        <item m="1" x="3782"/>
        <item m="1" x="3801"/>
        <item m="1" x="3815"/>
        <item m="1" x="3833"/>
        <item m="1" x="3849"/>
        <item m="1" x="3609"/>
        <item m="1" x="3641"/>
        <item m="1" x="3679"/>
        <item m="1" x="3721"/>
        <item m="1" x="3760"/>
        <item m="1" x="3784"/>
        <item m="1" x="3804"/>
        <item m="1" x="3817"/>
        <item m="1" x="3835"/>
        <item m="1" x="3851"/>
        <item m="1" x="3612"/>
        <item m="1" x="3644"/>
        <item m="1" x="3682"/>
        <item m="1" x="3724"/>
        <item m="1" x="3762"/>
        <item m="1" x="3786"/>
        <item m="1" x="3806"/>
        <item m="1" x="3819"/>
        <item m="1" x="5226"/>
        <item m="1" x="5229"/>
        <item m="1" x="5232"/>
        <item m="1" x="5235"/>
        <item m="1" x="5240"/>
        <item m="1" x="5250"/>
        <item m="1" x="5257"/>
        <item m="1" x="5279"/>
        <item m="1" x="5284"/>
        <item m="1" x="3823"/>
        <item m="1" x="3832"/>
        <item m="1" x="3840"/>
        <item m="1" x="3848"/>
        <item m="1" x="3858"/>
        <item m="1" x="3868"/>
        <item m="1" x="3874"/>
        <item m="1" x="3879"/>
        <item m="1" x="3890"/>
        <item m="1" x="3896"/>
        <item m="1" x="2473"/>
        <item m="1" x="2480"/>
        <item m="1" x="2490"/>
        <item m="1" x="2496"/>
        <item m="1" x="2506"/>
        <item m="1" x="2514"/>
        <item m="1" x="2524"/>
        <item m="1" x="2529"/>
        <item m="1" x="2549"/>
        <item m="1" x="2557"/>
        <item m="1" x="902"/>
        <item m="1" x="910"/>
        <item m="1" x="917"/>
        <item m="1" x="925"/>
        <item m="1" x="942"/>
        <item m="1" x="948"/>
        <item m="1" x="967"/>
        <item m="1" x="972"/>
        <item m="1" x="991"/>
        <item m="1" x="997"/>
        <item m="1" x="7608"/>
        <item m="1" x="7625"/>
        <item m="1" x="7632"/>
        <item m="1" x="7649"/>
        <item m="1" x="7655"/>
        <item m="1" x="7661"/>
        <item m="1" x="7671"/>
        <item m="1" x="7682"/>
        <item m="1" x="7688"/>
        <item m="1" x="7695"/>
        <item m="1" x="6170"/>
        <item m="1" x="6188"/>
        <item m="1" x="6197"/>
        <item m="1" x="6219"/>
        <item m="1" x="6237"/>
        <item m="1" x="6259"/>
        <item m="1" x="6278"/>
        <item m="1" x="6303"/>
        <item m="1" x="6325"/>
        <item m="1" x="6333"/>
        <item m="1" x="4666"/>
        <item m="1" x="4673"/>
        <item m="1" x="4680"/>
        <item m="1" x="4689"/>
        <item m="1" x="4695"/>
        <item m="1" x="4702"/>
        <item m="1" x="4708"/>
        <item m="1" x="4718"/>
        <item m="1" x="4726"/>
        <item m="1" x="3334"/>
        <item m="1" x="2630"/>
        <item m="1" x="1729"/>
        <item m="1" x="1110"/>
        <item m="1" x="5453"/>
        <item m="1" x="4661"/>
        <item m="1" x="4045"/>
        <item m="1" x="3427"/>
        <item m="1" x="2723"/>
        <item m="1" x="7026"/>
        <item m="1" x="6282"/>
        <item m="1" x="5523"/>
        <item m="1" x="4711"/>
        <item m="1" x="4085"/>
        <item m="1" x="488"/>
        <item m="1" x="7741"/>
        <item m="1" x="7109"/>
        <item m="1" x="6387"/>
        <item m="1" x="5568"/>
        <item m="1" x="1814"/>
        <item m="1" x="1217"/>
        <item m="1" x="603"/>
        <item m="1" x="7848"/>
        <item m="1" x="7184"/>
        <item m="1" x="3480"/>
        <item m="1" x="2773"/>
        <item m="1" x="1914"/>
        <item m="1" x="1326"/>
        <item m="1" x="650"/>
        <item m="1" x="4757"/>
        <item m="1" x="4121"/>
        <item m="1" x="3522"/>
        <item m="1" x="2880"/>
        <item m="1" x="2016"/>
        <item m="1" x="6458"/>
        <item m="1" x="7237"/>
        <item m="1" x="7257"/>
        <item m="1" x="7272"/>
        <item m="1" x="7288"/>
        <item m="1" x="7304"/>
        <item m="1" x="7321"/>
        <item m="1" x="7336"/>
        <item m="1" x="7238"/>
        <item m="1" x="7258"/>
        <item m="1" x="7274"/>
        <item m="1" x="7290"/>
        <item m="1" x="7307"/>
        <item m="1" x="7324"/>
        <item m="1" x="7338"/>
        <item m="1" x="7239"/>
        <item m="1" x="7259"/>
        <item m="1" x="7275"/>
        <item m="1" x="7291"/>
        <item m="1" x="7308"/>
        <item m="1" x="7325"/>
        <item m="1" x="7339"/>
        <item m="1" x="7241"/>
        <item m="1" x="7260"/>
        <item m="1" x="7276"/>
        <item m="1" x="7292"/>
        <item m="1" x="7309"/>
        <item m="1" x="7326"/>
        <item m="1" x="7342"/>
        <item m="1" x="7242"/>
        <item m="1" x="7261"/>
        <item m="1" x="7277"/>
        <item m="1" x="7293"/>
        <item m="1" x="7310"/>
        <item m="1" x="7327"/>
        <item m="1" x="7343"/>
        <item m="1" x="7243"/>
        <item m="1" x="7262"/>
        <item m="1" x="7278"/>
        <item m="1" x="7294"/>
        <item m="1" x="7311"/>
        <item m="1" x="7328"/>
        <item m="1" x="7344"/>
        <item m="1" x="7244"/>
        <item m="1" x="7263"/>
        <item m="1" x="7279"/>
        <item m="1" x="7296"/>
        <item m="1" x="7312"/>
        <item m="1" x="7329"/>
        <item m="1" x="7345"/>
        <item m="1" x="7245"/>
        <item m="1" x="2032"/>
        <item m="1" x="684"/>
        <item m="1" x="687"/>
        <item m="1" x="7264"/>
        <item m="1" x="7280"/>
        <item m="1" x="7297"/>
        <item m="1" x="7313"/>
        <item m="1" x="7330"/>
        <item m="1" x="7347"/>
        <item m="1" x="7246"/>
        <item m="1" x="7265"/>
        <item m="1" x="7281"/>
        <item m="1" x="7298"/>
        <item m="1" x="7314"/>
        <item m="1" x="7331"/>
        <item m="1" x="7348"/>
        <item m="1" x="7249"/>
        <item m="1" x="7267"/>
        <item m="1" x="7282"/>
        <item m="1" x="7299"/>
        <item m="1" x="7315"/>
        <item m="1" x="7332"/>
        <item m="1" x="7349"/>
        <item m="1" x="3056"/>
        <item m="1" x="3073"/>
        <item m="1" x="3087"/>
        <item m="1" x="3103"/>
        <item m="1" x="3120"/>
        <item m="1" x="3139"/>
        <item m="1" x="3166"/>
        <item m="1" x="3202"/>
        <item m="1" x="3239"/>
        <item m="1" x="3276"/>
        <item m="1" x="3057"/>
        <item m="1" x="3075"/>
        <item m="1" x="3089"/>
        <item m="1" x="5634"/>
        <item m="1" x="5754"/>
        <item m="1" x="5844"/>
        <item m="1" x="5901"/>
        <item m="1" x="5635"/>
        <item m="1" x="5756"/>
        <item m="1" x="5845"/>
        <item m="1" x="5904"/>
        <item m="1" x="5642"/>
        <item m="1" x="5762"/>
        <item m="1" x="5847"/>
        <item m="1" x="5905"/>
        <item m="1" x="7698"/>
        <item m="1" x="1111"/>
        <item m="1" x="2727"/>
        <item m="1" x="4087"/>
        <item m="1" x="5574"/>
        <item m="1" x="7712"/>
        <item m="1" x="1157"/>
        <item m="1" x="2746"/>
        <item m="1" x="4098"/>
        <item m="1" x="5594"/>
        <item m="1" x="7728"/>
        <item m="1" x="1199"/>
        <item m="1" x="2768"/>
        <item m="1" x="4113"/>
        <item m="1" x="5604"/>
        <item m="1" x="7756"/>
        <item m="1" x="1240"/>
        <item m="1" x="2797"/>
        <item m="1" x="4136"/>
        <item m="1" x="5630"/>
        <item m="1" x="7784"/>
        <item m="1" x="1270"/>
        <item m="1" x="2823"/>
        <item m="1" x="4162"/>
        <item m="1" x="5670"/>
        <item m="1" x="7814"/>
        <item m="1" x="1297"/>
        <item m="1" x="2849"/>
        <item m="1" x="4180"/>
        <item m="1" x="5702"/>
        <item m="1" x="7841"/>
        <item m="1" x="6760"/>
        <item m="1" x="164"/>
        <item m="1" x="1523"/>
        <item m="1" x="3116"/>
        <item m="1" x="4504"/>
        <item m="1" x="6777"/>
        <item m="1" x="191"/>
        <item m="1" x="1542"/>
        <item m="1" x="3134"/>
        <item m="1" x="4534"/>
        <item m="1" x="6786"/>
        <item m="1" x="214"/>
        <item m="1" x="1561"/>
        <item m="1" x="3154"/>
        <item m="1" x="4557"/>
        <item m="1" x="6795"/>
        <item m="1" x="228"/>
        <item m="1" x="1572"/>
        <item m="1" x="3184"/>
        <item m="1" x="4571"/>
        <item m="1" x="6806"/>
        <item m="1" x="251"/>
        <item m="1" x="1588"/>
        <item m="1" x="3227"/>
        <item m="1" x="4598"/>
        <item m="1" x="6821"/>
        <item m="1" x="273"/>
        <item m="1" x="1601"/>
        <item m="1" x="3263"/>
        <item m="1" x="4620"/>
        <item m="1" x="6832"/>
        <item m="1" x="296"/>
        <item m="1" x="1620"/>
        <item m="1" x="3301"/>
        <item m="1" x="4643"/>
        <item m="1" x="6846"/>
        <item m="1" x="313"/>
        <item m="1" x="1630"/>
        <item m="1" x="3323"/>
        <item m="1" x="6869"/>
        <item m="1" x="338"/>
        <item m="1" x="1657"/>
        <item m="1" x="6899"/>
        <item m="1" x="351"/>
        <item m="1" x="4038"/>
        <item m="1" x="6761"/>
        <item m="1" x="166"/>
        <item m="1" x="1524"/>
        <item m="1" x="3117"/>
        <item m="1" x="4507"/>
        <item m="1" x="2481"/>
        <item m="1" x="2491"/>
        <item m="1" x="2497"/>
        <item m="1" x="2507"/>
        <item m="1" x="2515"/>
        <item m="1" x="2525"/>
        <item m="1" x="2530"/>
        <item m="1" x="2550"/>
        <item m="1" x="2558"/>
        <item m="1" x="903"/>
        <item m="1" x="911"/>
        <item m="1" x="918"/>
        <item m="1" x="926"/>
        <item m="1" x="943"/>
        <item m="1" x="949"/>
        <item m="1" x="968"/>
        <item m="1" x="973"/>
        <item m="1" x="992"/>
        <item m="1" x="998"/>
        <item m="1" x="7609"/>
        <item m="1" x="7626"/>
        <item m="1" x="7633"/>
        <item m="1" x="7650"/>
        <item m="1" x="7656"/>
        <item m="1" x="7662"/>
        <item m="1" x="7672"/>
        <item m="1" x="7683"/>
        <item m="1" x="7689"/>
        <item m="1" x="7696"/>
        <item m="1" x="6171"/>
        <item m="1" x="6189"/>
        <item m="1" x="6198"/>
        <item m="1" x="6220"/>
        <item m="1" x="6238"/>
        <item m="1" x="6260"/>
        <item m="1" x="6279"/>
        <item m="1" x="6304"/>
        <item m="1" x="6326"/>
        <item m="1" x="6334"/>
        <item m="1" x="4667"/>
        <item m="1" x="4674"/>
        <item m="1" x="4681"/>
        <item m="1" x="4690"/>
        <item m="1" x="4696"/>
        <item m="1" x="4703"/>
        <item m="1" x="4709"/>
        <item m="1" x="4719"/>
        <item m="1" x="4727"/>
        <item m="1" x="4734"/>
        <item m="1" x="3475"/>
        <item m="1" x="3483"/>
        <item m="1" x="3489"/>
        <item m="1" x="3497"/>
        <item m="1" x="3503"/>
        <item m="1" x="3510"/>
        <item m="1" x="3514"/>
        <item m="1" x="1970"/>
        <item m="1" x="1979"/>
        <item m="1" x="2576"/>
        <item m="1" x="7613"/>
        <item m="1" x="984"/>
        <item m="1" x="6283"/>
        <item m="1" x="5524"/>
        <item m="1" x="4712"/>
        <item m="1" x="4086"/>
        <item m="1" x="489"/>
        <item m="1" x="7742"/>
        <item m="1" x="7110"/>
        <item m="1" x="6388"/>
        <item m="1" x="5569"/>
        <item m="1" x="1815"/>
        <item m="1" x="1218"/>
        <item m="1" x="604"/>
        <item m="1" x="7849"/>
        <item m="1" x="7185"/>
        <item m="1" x="3481"/>
        <item m="1" x="2774"/>
        <item m="1" x="1915"/>
        <item m="1" x="1327"/>
        <item m="1" x="651"/>
        <item m="1" x="4758"/>
        <item m="1" x="4122"/>
        <item m="1" x="3523"/>
        <item m="1" x="2881"/>
        <item m="1" x="2017"/>
        <item m="1" x="6459"/>
        <item m="1" x="5610"/>
        <item m="1" x="4888"/>
        <item m="1" x="4204"/>
        <item m="1" x="3586"/>
        <item m="1" x="7918"/>
        <item m="1" x="7247"/>
        <item m="1" x="6610"/>
        <item m="1" x="5728"/>
        <item m="1" x="5058"/>
        <item m="1" x="1376"/>
        <item m="1" x="685"/>
        <item m="1" x="688"/>
        <item m="1" x="693"/>
        <item m="1" x="695"/>
        <item m="1" x="699"/>
        <item m="1" x="7340"/>
        <item m="1" x="7352"/>
        <item m="1" x="7356"/>
        <item m="1" x="7363"/>
        <item m="1" x="7367"/>
        <item m="1" x="7371"/>
        <item m="1" x="7378"/>
        <item m="1" x="7385"/>
        <item m="1" x="7402"/>
        <item m="1" x="5864"/>
        <item m="1" x="5869"/>
        <item m="1" x="5492"/>
        <item m="1" x="5510"/>
        <item m="1" x="5529"/>
        <item m="1" x="5542"/>
        <item m="1" x="5554"/>
        <item m="1" x="5564"/>
        <item m="1" x="5643"/>
        <item m="1" x="5763"/>
        <item m="1" x="5848"/>
        <item m="1" x="5906"/>
        <item m="1" x="5652"/>
        <item m="1" x="5772"/>
        <item m="1" x="5852"/>
        <item m="1" x="5911"/>
        <item m="1" x="5660"/>
        <item m="1" x="5778"/>
        <item m="1" x="5860"/>
        <item m="1" x="5920"/>
        <item m="1" x="7729"/>
        <item m="1" x="1200"/>
        <item m="1" x="2769"/>
        <item m="1" x="4114"/>
        <item m="1" x="5605"/>
        <item m="1" x="7757"/>
        <item m="1" x="1241"/>
        <item m="1" x="2798"/>
        <item m="1" x="4137"/>
        <item m="1" x="5631"/>
        <item m="1" x="7785"/>
        <item m="1" x="1271"/>
        <item m="1" x="2824"/>
        <item m="1" x="4163"/>
        <item m="1" x="5671"/>
        <item m="1" x="7815"/>
        <item m="1" x="1298"/>
        <item m="1" x="2850"/>
        <item m="1" x="4181"/>
        <item m="1" x="5703"/>
        <item m="1" x="7842"/>
        <item m="1" x="1319"/>
        <item m="1" x="1094"/>
        <item m="1" x="1135"/>
        <item m="1" x="1183"/>
        <item m="1" x="1060"/>
        <item m="1" x="1096"/>
        <item m="1" x="1137"/>
        <item m="1" x="1185"/>
        <item m="1" x="1064"/>
        <item m="1" x="1099"/>
        <item m="1" x="1141"/>
        <item m="1" x="1187"/>
        <item m="1" x="2875"/>
        <item m="1" x="4196"/>
        <item m="1" x="5725"/>
        <item m="1" x="7872"/>
        <item m="1" x="1339"/>
        <item m="1" x="2899"/>
        <item m="1" x="4222"/>
        <item m="1" x="7902"/>
        <item m="1" x="1359"/>
        <item m="1" x="2923"/>
        <item m="1" x="1066"/>
        <item m="1" x="1101"/>
        <item m="1" x="1143"/>
        <item m="1" x="1189"/>
        <item m="1" x="1068"/>
        <item m="1" x="1103"/>
        <item m="1" x="1145"/>
        <item m="1" x="1191"/>
        <item m="1" x="6787"/>
        <item m="1" x="215"/>
        <item m="1" x="1562"/>
        <item m="1" x="3235"/>
        <item m="1" x="3272"/>
        <item m="1" x="3310"/>
        <item m="1" x="3198"/>
        <item m="1" x="3237"/>
        <item m="1" x="3273"/>
        <item m="1" x="3311"/>
        <item m="1" x="3201"/>
        <item m="1" x="3238"/>
        <item m="1" x="3275"/>
        <item m="1" x="3312"/>
        <item m="1" x="3204"/>
        <item m="1" x="3241"/>
        <item m="1" x="3278"/>
        <item m="1" x="3313"/>
        <item m="1" x="3209"/>
        <item m="1" x="3244"/>
        <item m="1" x="3282"/>
        <item m="1" x="3314"/>
        <item m="1" x="3211"/>
        <item m="1" x="3246"/>
        <item m="1" x="3284"/>
        <item m="1" x="3315"/>
        <item m="1" x="3213"/>
        <item m="1" x="3248"/>
        <item m="1" x="3286"/>
        <item m="1" x="3316"/>
        <item m="1" x="3215"/>
        <item m="1" x="3250"/>
        <item m="1" x="3288"/>
        <item m="1" x="3317"/>
        <item m="1" x="3217"/>
        <item m="1" x="3254"/>
        <item m="1" x="3292"/>
        <item m="1" x="3320"/>
        <item m="1" x="3219"/>
        <item m="1" x="3257"/>
        <item m="1" x="3295"/>
        <item m="1" x="3321"/>
        <item m="1" x="7168"/>
        <item m="1" x="7195"/>
        <item m="1" x="7223"/>
        <item m="1" x="7149"/>
        <item m="1" x="7171"/>
        <item m="1" x="7198"/>
        <item m="1" x="7225"/>
        <item m="1" x="7150"/>
        <item m="1" x="7172"/>
        <item m="1" x="7199"/>
        <item m="1" x="7226"/>
        <item m="1" x="7151"/>
        <item m="1" x="7173"/>
        <item m="1" x="7200"/>
        <item m="1" x="7227"/>
        <item m="1" x="7152"/>
        <item m="1" x="7174"/>
        <item m="1" x="7201"/>
        <item m="1" x="7228"/>
        <item m="1" x="7155"/>
        <item m="1" x="7177"/>
        <item m="1" x="7205"/>
        <item m="1" x="7230"/>
        <item m="1" x="7156"/>
        <item m="1" x="7178"/>
        <item m="1" x="7206"/>
        <item m="1" x="7231"/>
        <item m="1" x="7158"/>
        <item m="1" x="7181"/>
        <item m="1" x="7210"/>
        <item m="1" x="7232"/>
        <item m="1" x="7159"/>
        <item m="1" x="7182"/>
        <item m="1" x="7211"/>
        <item m="1" x="7233"/>
        <item m="1" x="7160"/>
        <item m="1" x="7183"/>
        <item m="1" x="7212"/>
        <item m="1" x="7234"/>
        <item m="1" x="3155"/>
        <item m="1" x="4558"/>
        <item m="1" x="6796"/>
        <item m="1" x="229"/>
        <item m="1" x="1573"/>
        <item m="1" x="3185"/>
        <item m="1" x="4572"/>
        <item m="1" x="6807"/>
        <item m="1" x="252"/>
        <item m="1" x="1589"/>
        <item m="1" x="3228"/>
        <item m="1" x="4599"/>
        <item m="1" x="6822"/>
        <item m="1" x="274"/>
        <item m="1" x="1602"/>
        <item m="1" x="3264"/>
        <item m="1" x="4621"/>
        <item m="1" x="6833"/>
        <item m="1" x="297"/>
        <item m="1" x="1621"/>
        <item m="1" x="3302"/>
        <item m="1" x="4644"/>
        <item m="1" x="6847"/>
        <item m="1" x="314"/>
        <item m="1" x="1631"/>
        <item m="1" x="3324"/>
        <item m="1" x="6870"/>
        <item m="1" x="339"/>
        <item m="1" x="1658"/>
        <item m="1" x="6900"/>
        <item m="1" x="352"/>
        <item m="1" x="4039"/>
        <item m="1" x="6929"/>
        <item m="1" x="2652"/>
        <item m="1" x="4056"/>
        <item m="1" x="1042"/>
        <item m="1" x="2677"/>
        <item m="1" x="4069"/>
        <item m="1" x="6788"/>
        <item m="1" x="217"/>
        <item m="1" x="1563"/>
        <item m="1" x="3157"/>
        <item m="1" x="4560"/>
        <item m="1" x="4608"/>
        <item m="1" x="4630"/>
        <item m="1" x="4651"/>
        <item m="1" x="4584"/>
        <item m="1" x="4610"/>
        <item m="1" x="4631"/>
        <item m="1" x="4652"/>
        <item m="1" x="4587"/>
        <item m="1" x="4611"/>
        <item m="1" x="4633"/>
        <item m="1" x="4653"/>
        <item m="1" x="4588"/>
        <item m="1" x="4612"/>
        <item m="1" x="4634"/>
        <item m="1" x="4654"/>
        <item m="1" x="4591"/>
        <item m="1" x="4614"/>
        <item m="1" x="4637"/>
        <item m="1" x="4655"/>
        <item m="1" x="4592"/>
        <item m="1" x="4615"/>
        <item m="1" x="4638"/>
        <item m="1" x="4656"/>
        <item m="1" x="4593"/>
        <item m="1" x="4616"/>
        <item m="1" x="4639"/>
        <item m="1" x="4657"/>
        <item m="1" x="4594"/>
        <item m="1" x="4617"/>
        <item m="1" x="4640"/>
        <item m="1" x="4658"/>
        <item m="1" x="4595"/>
        <item m="1" x="4618"/>
        <item m="1" x="4641"/>
        <item m="1" x="4659"/>
        <item m="1" x="4596"/>
        <item m="1" x="4619"/>
        <item m="1" x="4642"/>
        <item m="1" x="4660"/>
        <item m="1" x="1583"/>
        <item m="1" x="1591"/>
        <item m="1" x="1596"/>
        <item m="1" x="1605"/>
        <item m="1" x="1611"/>
        <item m="1" x="1623"/>
        <item m="1" x="1627"/>
        <item m="1" x="1633"/>
        <item m="1" x="1648"/>
        <item m="1" x="311"/>
        <item m="1" x="320"/>
        <item m="1" x="336"/>
        <item m="1" x="344"/>
        <item m="1" x="349"/>
        <item m="1" x="364"/>
        <item m="1" x="375"/>
        <item m="1" x="388"/>
        <item m="1" x="397"/>
        <item m="1" x="412"/>
        <item m="1" x="6947"/>
        <item m="1" x="6955"/>
        <item m="1" x="6972"/>
        <item m="1" x="6980"/>
        <item m="1" x="6995"/>
        <item m="1" x="7004"/>
        <item m="1" x="7022"/>
        <item m="1" x="7034"/>
        <item m="1" x="7048"/>
        <item m="1" x="7059"/>
        <item m="1" x="5471"/>
        <item m="1" x="5478"/>
        <item m="1" x="5488"/>
        <item m="1" x="5498"/>
        <item m="1" x="5506"/>
        <item m="1" x="5512"/>
        <item m="1" x="5519"/>
        <item m="1" x="5535"/>
        <item m="1" x="5538"/>
        <item m="1" x="5543"/>
        <item m="1" x="4061"/>
        <item m="1" x="4067"/>
        <item m="1" x="4073"/>
        <item m="1" x="4076"/>
        <item m="1" x="4079"/>
        <item m="1" x="4082"/>
        <item m="1" x="4090"/>
        <item m="1" x="4093"/>
        <item m="1" x="4103"/>
        <item m="1" x="2795"/>
        <item m="1" x="2809"/>
        <item m="1" x="2820"/>
        <item m="1" x="2834"/>
        <item m="1" x="2844"/>
        <item m="1" x="961"/>
        <item m="1" x="2599"/>
        <item m="1" x="6112"/>
        <item m="1" x="7637"/>
        <item m="1" x="1011"/>
        <item m="1" x="7358"/>
        <item m="1" x="6768"/>
        <item m="1" x="5878"/>
        <item m="1" x="5238"/>
        <item m="1" x="4459"/>
        <item m="1" x="732"/>
        <item m="1" x="180"/>
        <item m="1" x="7415"/>
        <item m="1" x="6811"/>
        <item m="1" x="5950"/>
        <item m="1" x="2402"/>
        <item m="1" x="1530"/>
        <item m="1" x="847"/>
        <item m="1" x="257"/>
        <item m="1" x="7538"/>
        <item m="1" x="3846"/>
        <item m="1" x="3119"/>
        <item m="1" x="2495"/>
        <item m="1" x="1593"/>
        <item m="1" x="921"/>
        <item m="1" x="5289"/>
        <item m="1" x="4513"/>
        <item m="1" x="3903"/>
        <item m="1" x="3230"/>
        <item m="1" x="2563"/>
        <item m="1" x="6842"/>
        <item m="1" x="6066"/>
        <item m="1" x="5380"/>
        <item m="1" x="4602"/>
        <item m="1" x="3975"/>
        <item m="1" x="310"/>
        <item m="1" x="7607"/>
        <item m="1" x="6946"/>
        <item m="1" x="6169"/>
        <item m="1" x="5469"/>
        <item m="1" x="1404"/>
        <item m="1" x="1408"/>
        <item m="1" x="49"/>
        <item m="1" x="59"/>
        <item m="1" x="73"/>
        <item m="1" x="84"/>
        <item m="1" x="99"/>
        <item m="1" x="110"/>
        <item m="1" x="130"/>
        <item m="1" x="6749"/>
        <item m="1" x="6759"/>
        <item m="1" x="6766"/>
        <item m="1" x="6776"/>
        <item m="1" x="6778"/>
        <item m="1" x="6785"/>
        <item m="1" x="6790"/>
        <item m="1" x="6794"/>
        <item m="1" x="6802"/>
        <item m="1" x="6805"/>
        <item m="1" x="5230"/>
        <item m="1" x="5234"/>
        <item m="1" x="4088"/>
        <item m="1" x="4099"/>
        <item m="1" x="4115"/>
        <item m="1" x="4139"/>
        <item m="1" x="5646"/>
        <item m="1" x="5766"/>
        <item m="1" x="5849"/>
        <item m="1" x="5907"/>
        <item m="1" x="5657"/>
        <item m="1" x="5776"/>
        <item m="1" x="5856"/>
        <item m="1" x="5916"/>
        <item m="1" x="5662"/>
        <item m="1" x="5780"/>
        <item m="1" x="5862"/>
        <item m="1" x="5922"/>
        <item m="1" x="7746"/>
        <item m="1" x="1223"/>
        <item m="1" x="2779"/>
        <item m="1" x="4125"/>
        <item m="1" x="5619"/>
        <item m="1" x="7776"/>
        <item m="1" x="1261"/>
        <item m="1" x="2811"/>
        <item m="1" x="4151"/>
        <item m="1" x="5651"/>
        <item m="1" x="7804"/>
        <item m="1" x="1287"/>
        <item m="1" x="2836"/>
        <item m="1" x="4174"/>
        <item m="1" x="5693"/>
        <item m="1" x="7833"/>
        <item m="1" x="1316"/>
        <item m="1" x="2862"/>
        <item m="1" x="4190"/>
        <item m="1" x="5716"/>
        <item m="1" x="7864"/>
        <item m="1" x="1336"/>
        <item m="1" x="7768"/>
        <item m="1" x="7795"/>
        <item m="1" x="7826"/>
        <item m="1" x="7855"/>
        <item m="1" x="7885"/>
        <item m="1" x="7739"/>
        <item m="1" x="7769"/>
        <item m="1" x="7796"/>
        <item m="1" x="7827"/>
        <item m="1" x="7858"/>
        <item m="1" x="7887"/>
        <item m="1" x="7740"/>
        <item m="1" x="7770"/>
        <item m="1" x="7798"/>
        <item m="1" x="7828"/>
        <item m="1" x="7859"/>
        <item m="1" x="7888"/>
        <item m="1" x="2886"/>
        <item m="1" x="4215"/>
        <item m="1" x="5742"/>
        <item m="1" x="7892"/>
        <item m="1" x="5545"/>
        <item m="1" x="2909"/>
        <item m="1" x="7916"/>
        <item m="1" x="1374"/>
        <item m="1" x="2932"/>
        <item m="1" x="5080"/>
        <item m="1" x="7940"/>
        <item m="1" x="1391"/>
        <item m="1" x="3629"/>
        <item m="1" x="5117"/>
        <item m="1" x="2112"/>
        <item m="1" x="3663"/>
        <item m="1" x="5155"/>
        <item m="1" x="677"/>
        <item m="1" x="5189"/>
        <item m="1" x="7747"/>
        <item m="1" x="1225"/>
        <item m="1" x="2781"/>
        <item m="1" x="4126"/>
        <item m="1" x="5621"/>
        <item m="1" x="7777"/>
        <item m="1" x="1262"/>
        <item m="1" x="2812"/>
        <item m="1" x="4152"/>
        <item m="1" x="5655"/>
        <item m="1" x="7805"/>
        <item m="1" x="1288"/>
        <item m="1" x="2837"/>
        <item m="1" x="4175"/>
        <item m="1" x="5695"/>
        <item m="1" x="7834"/>
        <item m="1" x="7744"/>
        <item m="1" x="7772"/>
        <item m="1" x="7800"/>
        <item m="1" x="7829"/>
        <item m="1" x="7860"/>
        <item m="1" x="7889"/>
        <item m="1" x="7745"/>
        <item m="1" x="7773"/>
        <item m="1" x="7801"/>
        <item m="1" x="7830"/>
        <item m="1" x="7861"/>
        <item m="1" x="6791"/>
        <item m="1" x="220"/>
        <item m="1" x="1568"/>
        <item m="1" x="3163"/>
        <item m="1" x="4565"/>
        <item m="1" x="6803"/>
        <item m="1" x="1663"/>
        <item m="1" x="1684"/>
        <item m="1" x="1706"/>
        <item m="1" x="1735"/>
        <item m="1" x="1770"/>
        <item m="1" x="1637"/>
        <item m="1" x="1665"/>
        <item m="1" x="1685"/>
        <item m="1" x="1707"/>
        <item m="1" x="1737"/>
        <item m="1" x="1772"/>
        <item m="1" x="1638"/>
        <item m="1" x="1666"/>
        <item m="1" x="1686"/>
        <item m="1" x="1708"/>
        <item m="1" x="1739"/>
        <item m="1" x="1775"/>
        <item m="1" x="1639"/>
        <item m="1" x="1667"/>
        <item m="1" x="1687"/>
        <item m="1" x="1709"/>
        <item m="1" x="1740"/>
        <item m="1" x="1776"/>
        <item m="1" x="1640"/>
        <item m="1" x="1668"/>
        <item m="1" x="1689"/>
        <item m="1" x="1710"/>
        <item m="1" x="1742"/>
        <item m="1" x="1777"/>
        <item m="1" x="1641"/>
        <item m="1" x="1669"/>
        <item m="1" x="1690"/>
        <item m="1" x="1711"/>
        <item m="1" x="1743"/>
        <item m="1" x="1778"/>
        <item m="1" x="1642"/>
        <item m="1" x="1670"/>
        <item m="1" x="1691"/>
        <item m="1" x="1712"/>
        <item m="1" x="1744"/>
        <item m="1" x="1779"/>
        <item m="1" x="1643"/>
        <item m="1" x="1671"/>
        <item m="1" x="1692"/>
        <item m="1" x="1713"/>
        <item m="1" x="1745"/>
        <item m="1" x="1780"/>
        <item m="1" x="1646"/>
        <item m="1" x="1674"/>
        <item m="1" x="1695"/>
        <item m="1" x="1716"/>
        <item m="1" x="1748"/>
        <item m="1" x="1783"/>
        <item m="1" x="1649"/>
        <item m="1" x="1675"/>
        <item m="1" x="1697"/>
        <item m="1" x="1718"/>
        <item m="1" x="1752"/>
        <item m="1" x="1786"/>
        <item m="1" x="5636"/>
        <item m="1" x="5681"/>
        <item m="1" x="5708"/>
        <item m="1" x="5732"/>
        <item m="1" x="5759"/>
        <item m="1" x="5608"/>
        <item m="1" x="5638"/>
        <item m="1" x="5682"/>
        <item m="1" x="5709"/>
        <item m="1" x="5734"/>
        <item m="1" x="5760"/>
        <item m="1" x="5609"/>
        <item m="1" x="5639"/>
        <item m="1" x="5684"/>
        <item m="1" x="5710"/>
        <item m="1" x="5735"/>
        <item m="1" x="5761"/>
        <item m="1" x="5612"/>
        <item m="1" x="5644"/>
        <item m="1" x="5685"/>
        <item m="1" x="5711"/>
        <item m="1" x="5736"/>
        <item m="1" x="5764"/>
        <item m="1" x="5613"/>
        <item m="1" x="5645"/>
        <item m="1" x="5687"/>
        <item m="1" x="5712"/>
        <item m="1" x="5737"/>
        <item m="1" x="5765"/>
        <item m="1" x="5617"/>
        <item m="1" x="5649"/>
        <item m="1" x="5691"/>
        <item m="1" x="5714"/>
        <item m="1" x="5740"/>
        <item m="1" x="5769"/>
        <item m="1" x="5618"/>
        <item m="1" x="5650"/>
        <item m="1" x="5692"/>
        <item m="1" x="5715"/>
        <item m="1" x="5741"/>
        <item m="1" x="5771"/>
        <item m="1" x="5620"/>
        <item m="1" x="5654"/>
        <item m="1" x="5694"/>
        <item m="1" x="5717"/>
        <item m="1" x="5743"/>
        <item m="1" x="5774"/>
        <item m="1" x="5622"/>
        <item m="1" x="5656"/>
        <item m="1" x="5696"/>
        <item m="1" x="5718"/>
        <item m="1" x="5744"/>
        <item m="1" x="5775"/>
        <item m="1" x="5625"/>
        <item m="1" x="5659"/>
        <item m="1" x="5697"/>
        <item m="1" x="5719"/>
        <item m="1" x="5745"/>
        <item m="1" x="5777"/>
        <item m="1" x="241"/>
        <item m="1" x="1581"/>
        <item m="1" x="3196"/>
        <item m="1" x="4581"/>
        <item m="1" x="6816"/>
        <item m="1" x="261"/>
        <item m="1" x="1594"/>
        <item m="1" x="3234"/>
        <item m="1" x="4606"/>
        <item m="1" x="6826"/>
        <item m="1" x="282"/>
        <item m="1" x="1610"/>
        <item m="1" x="3271"/>
        <item m="1" x="4629"/>
        <item m="1" x="6838"/>
        <item m="1" x="303"/>
        <item m="1" x="1626"/>
        <item m="1" x="3309"/>
        <item m="1" x="4650"/>
        <item m="1" x="6857"/>
        <item m="1" x="323"/>
        <item m="1" x="1644"/>
        <item m="1" x="3340"/>
        <item m="1" x="6888"/>
        <item m="1" x="345"/>
        <item m="1" x="1672"/>
        <item m="1" x="4029"/>
        <item m="1" x="6916"/>
        <item m="1" x="369"/>
        <item m="1" x="2632"/>
        <item m="1" x="4049"/>
        <item m="1" x="6943"/>
        <item m="1" x="1026"/>
        <item m="1" x="2660"/>
        <item m="1" x="4064"/>
        <item m="1" x="7670"/>
        <item m="1" x="1049"/>
        <item m="1" x="2685"/>
        <item m="1" x="4075"/>
        <item m="1" x="6851"/>
        <item m="1" x="6792"/>
        <item m="1" x="7853"/>
        <item m="1" x="3165"/>
        <item m="1" x="4567"/>
        <item m="1" x="6488"/>
        <item m="1" x="6511"/>
        <item m="1" x="1582"/>
        <item m="1" x="3197"/>
        <item m="1" x="4583"/>
        <item m="1" x="6817"/>
        <item m="1" x="263"/>
        <item m="1" x="1595"/>
        <item m="1" x="3236"/>
        <item m="1" x="4609"/>
        <item m="1" x="6827"/>
        <item m="1" x="284"/>
        <item m="1" x="3353"/>
        <item m="1" x="3374"/>
        <item m="1" x="3399"/>
        <item m="1" x="3432"/>
        <item m="1" x="3455"/>
        <item m="1" x="3330"/>
        <item m="1" x="3356"/>
        <item m="1" x="3376"/>
        <item m="1" x="3401"/>
        <item m="1" x="3434"/>
        <item m="1" x="3456"/>
        <item m="1" x="3331"/>
        <item m="1" x="3357"/>
        <item m="1" x="3377"/>
        <item m="1" x="3403"/>
        <item m="1" x="3435"/>
        <item m="1" x="3458"/>
        <item m="1" x="3332"/>
        <item m="1" x="3358"/>
        <item m="1" x="3378"/>
        <item m="1" x="3404"/>
        <item m="1" x="3436"/>
        <item m="1" x="3459"/>
        <item m="1" x="3333"/>
        <item m="1" x="3359"/>
        <item m="1" x="3380"/>
        <item m="1" x="3406"/>
        <item m="1" x="3438"/>
        <item m="1" x="3460"/>
        <item m="1" x="3335"/>
        <item m="1" x="3360"/>
        <item m="1" x="3382"/>
        <item m="1" x="3407"/>
        <item m="1" x="3439"/>
        <item m="1" x="3461"/>
        <item m="1" x="3337"/>
        <item m="1" x="3362"/>
        <item m="1" x="3384"/>
        <item m="1" x="3409"/>
        <item m="1" x="3441"/>
        <item m="1" x="3463"/>
        <item m="1" x="3339"/>
        <item m="1" x="3364"/>
        <item m="1" x="3385"/>
        <item m="1" x="3410"/>
        <item m="1" x="3442"/>
        <item m="1" x="3464"/>
        <item m="1" x="3341"/>
        <item m="1" x="3365"/>
        <item m="1" x="3387"/>
        <item m="1" x="3412"/>
        <item m="1" x="3443"/>
        <item m="1" x="3465"/>
        <item m="1" x="3342"/>
        <item m="1" x="3366"/>
        <item m="1" x="3388"/>
        <item m="1" x="3413"/>
        <item m="1" x="3444"/>
        <item m="1" x="3466"/>
        <item m="1" x="912"/>
        <item m="1" x="919"/>
        <item m="1" x="927"/>
        <item m="1" x="944"/>
        <item m="1" x="950"/>
        <item m="1" x="969"/>
        <item m="1" x="974"/>
        <item m="1" x="993"/>
        <item m="1" x="999"/>
        <item m="1" x="7610"/>
        <item m="1" x="7627"/>
        <item m="1" x="7634"/>
        <item m="1" x="7651"/>
        <item m="1" x="7657"/>
        <item m="1" x="7663"/>
        <item m="1" x="7673"/>
        <item m="1" x="7684"/>
        <item m="1" x="7690"/>
        <item m="1" x="7697"/>
        <item m="1" x="6172"/>
        <item m="1" x="6190"/>
        <item m="1" x="6199"/>
        <item m="1" x="6221"/>
        <item m="1" x="6239"/>
        <item m="1" x="6261"/>
        <item m="1" x="6280"/>
        <item m="1" x="6305"/>
        <item m="1" x="6327"/>
        <item m="1" x="6335"/>
        <item m="1" x="4668"/>
        <item m="1" x="4675"/>
        <item m="1" x="4682"/>
        <item m="1" x="4691"/>
        <item m="1" x="4697"/>
        <item m="1" x="4704"/>
        <item m="1" x="4710"/>
        <item m="1" x="4720"/>
        <item m="1" x="4728"/>
        <item m="1" x="4735"/>
        <item m="1" x="3476"/>
        <item m="1" x="3484"/>
        <item m="1" x="3490"/>
        <item m="1" x="3498"/>
        <item m="1" x="3504"/>
        <item m="1" x="3511"/>
        <item m="1" x="3515"/>
        <item m="1" x="1971"/>
        <item m="1" x="1980"/>
        <item m="1" x="1995"/>
        <item m="1" x="7614"/>
        <item m="1" x="985"/>
        <item m="1" x="2619"/>
        <item m="1" x="4568"/>
        <item m="1" x="6134"/>
        <item m="1" x="7658"/>
        <item m="1" x="1035"/>
        <item m="1" x="7743"/>
        <item m="1" x="7111"/>
        <item m="1" x="6389"/>
        <item m="1" x="5570"/>
        <item m="1" x="1816"/>
        <item m="1" x="1219"/>
        <item m="1" x="605"/>
        <item m="1" x="7850"/>
        <item m="1" x="7186"/>
        <item m="1" x="3482"/>
        <item m="1" x="2775"/>
        <item m="1" x="1916"/>
        <item m="1" x="1328"/>
        <item m="1" x="652"/>
        <item m="1" x="4759"/>
        <item m="1" x="4123"/>
        <item m="1" x="3524"/>
        <item m="1" x="2882"/>
        <item m="1" x="2018"/>
        <item m="1" x="6460"/>
        <item m="1" x="5611"/>
        <item m="1" x="4889"/>
        <item m="1" x="4205"/>
        <item m="1" x="3587"/>
        <item m="1" x="7919"/>
        <item m="1" x="7248"/>
        <item m="1" x="6611"/>
        <item m="1" x="5729"/>
        <item m="1" x="5059"/>
        <item m="1" x="1377"/>
        <item m="1" x="670"/>
        <item m="1" x="7992"/>
        <item m="1" x="7306"/>
        <item m="1" x="6726"/>
        <item m="1" x="2934"/>
        <item m="1" x="689"/>
        <item m="1" x="694"/>
        <item m="1" x="696"/>
        <item m="1" x="700"/>
        <item m="1" x="7341"/>
        <item m="1" x="7353"/>
        <item m="1" x="7357"/>
        <item m="1" x="7364"/>
        <item m="1" x="7368"/>
        <item m="1" x="7372"/>
        <item m="1" x="7379"/>
        <item m="1" x="7386"/>
        <item m="1" x="7403"/>
        <item m="1" x="5865"/>
        <item m="1" x="5870"/>
        <item m="1" x="5877"/>
        <item m="1" x="5882"/>
        <item m="1" x="5885"/>
        <item m="1" x="5888"/>
        <item m="1" x="5898"/>
        <item m="1" x="5908"/>
        <item m="1" x="5931"/>
        <item m="1" x="5940"/>
        <item m="1" x="4439"/>
        <item m="1" x="4448"/>
        <item m="1" x="2864"/>
        <item m="1" x="2888"/>
        <item m="1" x="5653"/>
        <item m="1" x="5773"/>
        <item m="1" x="5853"/>
        <item m="1" x="5912"/>
        <item m="1" x="5661"/>
        <item m="1" x="5779"/>
        <item m="1" x="5861"/>
        <item m="1" x="5921"/>
        <item m="1" x="5664"/>
        <item m="1" x="5783"/>
        <item m="1" x="5863"/>
        <item m="1" x="5925"/>
        <item m="1" x="7758"/>
        <item m="1" x="1242"/>
        <item m="1" x="2799"/>
        <item m="1" x="4138"/>
        <item m="1" x="5632"/>
        <item m="1" x="7786"/>
        <item m="1" x="1272"/>
        <item m="1" x="2825"/>
        <item m="1" x="4164"/>
        <item m="1" x="5672"/>
        <item m="1" x="7816"/>
        <item m="1" x="1299"/>
        <item m="1" x="2851"/>
        <item m="1" x="4182"/>
        <item m="1" x="5704"/>
        <item m="1" x="7843"/>
        <item m="1" x="1320"/>
        <item m="1" x="2876"/>
        <item m="1" x="4197"/>
        <item m="1" x="5726"/>
        <item m="1" x="7873"/>
        <item m="1" x="1340"/>
        <item m="1" x="2900"/>
        <item m="1" x="6409"/>
        <item m="1" x="6438"/>
        <item m="1" x="6471"/>
        <item m="1" x="6517"/>
        <item m="1" x="6565"/>
        <item m="1" x="6602"/>
        <item m="1" x="6639"/>
        <item m="1" x="6384"/>
        <item m="1" x="6412"/>
        <item m="1" x="6441"/>
        <item m="1" x="6473"/>
        <item m="1" x="6521"/>
        <item m="1" x="6567"/>
        <item m="1" x="6604"/>
        <item m="1" x="6641"/>
        <item m="1" x="6386"/>
        <item m="1" x="6414"/>
        <item m="1" x="6444"/>
        <item m="1" x="6477"/>
        <item m="1" x="6525"/>
        <item m="1" x="6568"/>
        <item m="1" x="6605"/>
        <item m="1" x="6642"/>
        <item m="1" x="4223"/>
        <item m="1" x="7903"/>
        <item m="1" x="1360"/>
        <item m="1" x="2924"/>
        <item m="1" x="7927"/>
        <item m="1" x="1384"/>
        <item m="1" x="5100"/>
        <item m="1" x="7952"/>
        <item m="1" x="6391"/>
        <item m="1" x="6418"/>
        <item m="1" x="6447"/>
        <item m="1" x="6479"/>
        <item m="1" x="6527"/>
        <item m="1" x="6570"/>
        <item m="1" x="6606"/>
        <item m="1" x="6644"/>
        <item m="1" x="6393"/>
        <item m="1" x="6420"/>
        <item m="1" x="6449"/>
        <item m="1" x="6481"/>
        <item m="1" x="6529"/>
        <item m="1" x="6797"/>
        <item m="1" x="230"/>
        <item m="1" x="1574"/>
        <item m="1" x="428"/>
        <item m="1" x="462"/>
        <item m="1" x="499"/>
        <item m="1" x="527"/>
        <item m="1" x="557"/>
        <item m="1" x="582"/>
        <item m="1" x="609"/>
        <item m="1" x="436"/>
        <item m="1" x="402"/>
        <item m="1" x="429"/>
        <item m="1" x="463"/>
        <item m="1" x="500"/>
        <item m="1" x="528"/>
        <item m="1" x="558"/>
        <item m="1" x="583"/>
        <item m="1" x="610"/>
        <item m="1" x="403"/>
        <item m="1" x="431"/>
        <item m="1" x="465"/>
        <item m="1" x="502"/>
        <item m="1" x="530"/>
        <item m="1" x="560"/>
        <item m="1" x="585"/>
        <item m="1" x="612"/>
        <item m="1" x="404"/>
        <item m="1" x="433"/>
        <item m="1" x="467"/>
        <item m="1" x="504"/>
        <item m="1" x="532"/>
        <item m="1" x="562"/>
        <item m="1" x="587"/>
        <item m="1" x="615"/>
        <item m="1" x="405"/>
        <item m="1" x="435"/>
        <item m="1" x="470"/>
        <item m="1" x="506"/>
        <item m="1" x="534"/>
        <item m="1" x="564"/>
        <item m="1" x="589"/>
        <item m="1" x="617"/>
        <item m="1" x="406"/>
        <item m="1" x="438"/>
        <item m="1" x="472"/>
        <item m="1" x="508"/>
        <item m="1" x="536"/>
        <item m="1" x="566"/>
        <item m="1" x="591"/>
        <item m="1" x="619"/>
        <item m="1" x="407"/>
        <item m="1" x="440"/>
        <item m="1" x="474"/>
        <item m="1" x="510"/>
        <item m="1" x="538"/>
        <item m="1" x="568"/>
        <item m="1" x="593"/>
        <item m="1" x="621"/>
        <item m="1" x="408"/>
        <item m="1" x="442"/>
        <item m="1" x="476"/>
        <item m="1" x="512"/>
        <item m="1" x="540"/>
        <item m="1" x="570"/>
        <item m="1" x="595"/>
        <item m="1" x="623"/>
        <item m="1" x="411"/>
        <item m="1" x="446"/>
        <item m="1" x="480"/>
        <item m="1" x="516"/>
        <item m="1" x="543"/>
        <item m="1" x="572"/>
        <item m="1" x="597"/>
        <item m="1" x="625"/>
        <item m="1" x="413"/>
        <item m="1" x="448"/>
        <item m="1" x="483"/>
        <item m="1" x="520"/>
        <item m="1" x="548"/>
        <item m="1" x="576"/>
        <item m="1" x="601"/>
        <item m="1" x="629"/>
        <item m="1" x="4194"/>
        <item m="1" x="4226"/>
        <item m="1" x="4254"/>
        <item m="1" x="4283"/>
        <item m="1" x="4310"/>
        <item m="1" x="4335"/>
        <item m="1" x="4368"/>
        <item m="1" x="4397"/>
        <item m="1" x="4201"/>
        <item m="1" x="4228"/>
        <item m="1" x="4256"/>
        <item m="1" x="4285"/>
        <item m="1" x="4312"/>
        <item m="1" x="4337"/>
        <item m="1" x="4370"/>
        <item m="1" x="4398"/>
        <item m="1" x="4202"/>
        <item m="1" x="4229"/>
        <item m="1" x="4257"/>
        <item m="1" x="4286"/>
        <item m="1" x="4313"/>
        <item m="1" x="4338"/>
        <item m="1" x="4371"/>
        <item m="1" x="4399"/>
        <item m="1" x="4206"/>
        <item m="1" x="4233"/>
        <item m="1" x="4259"/>
        <item m="1" x="4288"/>
        <item m="1" x="4315"/>
        <item m="1" x="4340"/>
        <item m="1" x="4373"/>
        <item m="1" x="4401"/>
        <item m="1" x="4207"/>
        <item m="1" x="4234"/>
        <item m="1" x="4260"/>
        <item m="1" x="4289"/>
        <item m="1" x="4316"/>
        <item m="1" x="4341"/>
        <item m="1" x="4374"/>
        <item m="1" x="4402"/>
        <item m="1" x="4209"/>
        <item m="1" x="4237"/>
        <item m="1" x="4264"/>
        <item m="1" x="4291"/>
        <item m="1" x="4318"/>
        <item m="1" x="4343"/>
        <item m="1" x="4376"/>
        <item m="1" x="4404"/>
        <item m="1" x="4210"/>
        <item m="1" x="4238"/>
        <item m="1" x="4265"/>
        <item m="1" x="4292"/>
        <item m="1" x="4319"/>
        <item m="1" x="4344"/>
        <item m="1" x="4377"/>
        <item m="1" x="4406"/>
        <item m="1" x="4211"/>
        <item m="1" x="4240"/>
        <item m="1" x="4268"/>
        <item m="1" x="4295"/>
        <item m="1" x="4322"/>
        <item m="1" x="4347"/>
        <item m="1" x="4380"/>
        <item m="1" x="4407"/>
        <item m="1" x="4212"/>
        <item m="1" x="4242"/>
        <item m="1" x="4269"/>
        <item m="1" x="4296"/>
        <item m="1" x="4323"/>
        <item m="1" x="4348"/>
        <item m="1" x="4381"/>
        <item m="1" x="4408"/>
        <item m="1" x="4214"/>
        <item m="1" x="4243"/>
        <item m="1" x="4271"/>
        <item m="1" x="4297"/>
        <item m="1" x="4325"/>
        <item m="1" x="4350"/>
        <item m="1" x="4382"/>
        <item m="1" x="4409"/>
        <item m="1" x="3186"/>
        <item m="1" x="4573"/>
        <item m="1" x="6808"/>
        <item m="1" x="253"/>
        <item m="1" x="1590"/>
        <item m="1" x="3229"/>
        <item m="1" x="4600"/>
        <item m="1" x="6823"/>
        <item m="1" x="275"/>
        <item m="1" x="1603"/>
        <item m="1" x="3265"/>
        <item m="1" x="4622"/>
        <item m="1" x="6834"/>
        <item m="1" x="298"/>
        <item m="1" x="1622"/>
        <item m="1" x="3303"/>
        <item m="1" x="4645"/>
        <item m="1" x="6848"/>
        <item m="1" x="315"/>
        <item m="1" x="1632"/>
        <item m="1" x="3325"/>
        <item m="1" x="6871"/>
        <item m="1" x="340"/>
        <item m="1" x="1659"/>
        <item m="1" x="6901"/>
        <item m="1" x="353"/>
        <item m="1" x="4040"/>
        <item m="1" x="6930"/>
        <item m="1" x="2653"/>
        <item m="1" x="4057"/>
        <item m="1" x="1043"/>
        <item m="1" x="2678"/>
        <item m="1" x="4070"/>
        <item m="1" x="7681"/>
        <item m="1" x="1072"/>
        <item m="1" x="2701"/>
        <item m="1" x="4077"/>
        <item m="1" x="6798"/>
        <item m="1" x="232"/>
        <item m="1" x="1575"/>
        <item m="1" x="3188"/>
        <item m="1" x="4575"/>
        <item m="1" x="1758"/>
        <item m="1" x="1792"/>
        <item m="1" x="1819"/>
        <item m="1" x="1843"/>
        <item m="1" x="1866"/>
        <item m="1" x="1899"/>
        <item m="1" x="1933"/>
        <item m="1" x="1725"/>
        <item m="1" x="1761"/>
        <item m="1" x="1796"/>
        <item m="1" x="1822"/>
        <item m="1" x="1846"/>
        <item m="1" x="1867"/>
        <item m="1" x="1901"/>
        <item m="1" x="1934"/>
        <item m="1" x="1726"/>
        <item m="1" x="1762"/>
        <item m="1" x="1797"/>
        <item m="1" x="1823"/>
        <item m="1" x="1847"/>
        <item m="1" x="1868"/>
        <item m="1" x="1902"/>
        <item m="1" x="1935"/>
        <item m="1" x="1727"/>
        <item m="1" x="1763"/>
        <item m="1" x="1798"/>
        <item m="1" x="1824"/>
        <item m="1" x="1848"/>
        <item m="1" x="1869"/>
        <item m="1" x="1903"/>
        <item m="1" x="1937"/>
        <item m="1" x="1728"/>
        <item m="1" x="1764"/>
        <item m="1" x="1800"/>
        <item m="1" x="1825"/>
        <item m="1" x="1849"/>
        <item m="1" x="1870"/>
        <item m="1" x="1904"/>
        <item m="1" x="1938"/>
        <item m="1" x="1730"/>
        <item m="1" x="1765"/>
        <item m="1" x="1803"/>
        <item m="1" x="1826"/>
        <item m="1" x="1850"/>
        <item m="1" x="1871"/>
        <item m="1" x="1906"/>
        <item m="1" x="1939"/>
        <item m="1" x="1731"/>
        <item m="1" x="1766"/>
        <item m="1" x="1804"/>
        <item m="1" x="1827"/>
        <item m="1" x="1851"/>
        <item m="1" x="1872"/>
        <item m="1" x="1907"/>
        <item m="1" x="1940"/>
        <item m="1" x="1732"/>
        <item m="1" x="1767"/>
        <item m="1" x="1805"/>
        <item m="1" x="1828"/>
        <item m="1" x="1852"/>
        <item m="1" x="1873"/>
        <item m="1" x="1908"/>
        <item m="1" x="1941"/>
        <item m="1" x="1736"/>
        <item m="1" x="1771"/>
        <item m="1" x="1808"/>
        <item m="1" x="1829"/>
        <item m="1" x="1853"/>
        <item m="1" x="1874"/>
        <item m="1" x="1909"/>
        <item m="1" x="1944"/>
        <item m="1" x="1738"/>
        <item m="1" x="1773"/>
        <item m="1" x="1810"/>
        <item m="1" x="1830"/>
        <item m="1" x="1854"/>
        <item m="1" x="1875"/>
        <item m="1" x="1911"/>
        <item m="1" x="1945"/>
        <item m="1" x="5724"/>
        <item m="1" x="6835"/>
        <item m="1" x="6839"/>
        <item m="1" x="6850"/>
        <item m="1" x="6861"/>
        <item m="1" x="6874"/>
        <item m="1" x="6893"/>
        <item m="1" x="6903"/>
        <item m="1" x="6923"/>
        <item m="1" x="6932"/>
        <item m="1" x="5351"/>
        <item m="1" x="5371"/>
        <item m="1" x="5377"/>
        <item m="1" x="5386"/>
        <item m="1" x="5395"/>
        <item m="1" x="5404"/>
        <item m="1" x="5413"/>
        <item m="1" x="5428"/>
        <item m="1" x="5442"/>
        <item m="1" x="5461"/>
        <item m="1" x="3944"/>
        <item m="1" x="3961"/>
        <item m="1" x="3973"/>
        <item m="1" x="3988"/>
        <item m="1" x="3998"/>
        <item m="1" x="4010"/>
        <item m="1" x="4021"/>
        <item m="1" x="4028"/>
        <item m="1" x="4037"/>
        <item m="1" x="4048"/>
        <item m="1" x="2613"/>
        <item m="1" x="2628"/>
        <item m="1" x="2638"/>
        <item m="1" x="2657"/>
        <item m="1" x="2666"/>
        <item m="1" x="2680"/>
        <item m="1" x="2689"/>
        <item m="1" x="2704"/>
        <item m="1" x="2711"/>
        <item m="1" x="2725"/>
        <item m="1" x="1083"/>
        <item m="1" x="1107"/>
        <item m="1" x="1123"/>
        <item m="1" x="1151"/>
        <item m="1" x="1169"/>
        <item m="1" x="1194"/>
        <item m="1" x="1211"/>
        <item m="1" x="1236"/>
        <item m="1" x="1254"/>
        <item m="1" x="1266"/>
        <item m="1" x="7753"/>
        <item m="1" x="7774"/>
        <item m="1" x="7781"/>
        <item m="1" x="7802"/>
        <item m="1" x="7811"/>
        <item m="1" x="7831"/>
        <item m="1" x="7838"/>
        <item m="1" x="7862"/>
        <item m="1" x="7869"/>
        <item m="1" x="7890"/>
        <item m="1" x="6398"/>
        <item m="1" x="6422"/>
        <item m="1" x="6429"/>
        <item m="1" x="6451"/>
        <item m="1" x="6461"/>
        <item m="1" x="6483"/>
        <item m="1" x="6494"/>
        <item m="1" x="6531"/>
        <item m="1" x="6541"/>
        <item m="1" x="4671"/>
        <item m="1" x="4060"/>
        <item m="1" x="3452"/>
        <item m="1" x="2744"/>
        <item m="1" x="7052"/>
        <item m="1" x="6330"/>
        <item m="1" x="5540"/>
        <item m="1" x="4729"/>
        <item m="1" x="4097"/>
        <item m="1" x="524"/>
        <item m="1" x="7771"/>
        <item m="1" x="7127"/>
        <item m="1" x="6415"/>
        <item m="1" x="5591"/>
        <item m="1" x="1834"/>
        <item m="1" x="1259"/>
        <item m="1" x="631"/>
        <item m="1" x="7878"/>
        <item m="1" x="7213"/>
        <item m="1" x="3495"/>
        <item m="1" x="2806"/>
        <item m="1" x="1949"/>
        <item m="1" x="1346"/>
        <item m="1" x="659"/>
        <item m="1" x="4770"/>
        <item m="1" x="4148"/>
        <item m="1" x="3537"/>
        <item m="1" x="2903"/>
        <item m="1" x="2033"/>
        <item m="1" x="6492"/>
        <item m="1" x="5640"/>
        <item m="1" x="4932"/>
        <item m="1" x="4231"/>
        <item m="1" x="3605"/>
        <item m="1" x="7942"/>
        <item m="1" x="2452"/>
        <item m="1" x="2464"/>
        <item m="1" x="2483"/>
        <item m="1" x="2499"/>
        <item m="1" x="2517"/>
        <item m="1" x="2537"/>
        <item m="1" x="2453"/>
        <item m="1" x="2465"/>
        <item m="1" x="2484"/>
        <item m="1" x="2500"/>
        <item m="1" x="2518"/>
        <item m="1" x="2538"/>
        <item m="1" x="2407"/>
        <item m="1" x="2454"/>
        <item m="1" x="2466"/>
        <item m="1" x="2485"/>
        <item m="1" x="2501"/>
        <item m="1" x="2519"/>
        <item m="1" x="2539"/>
        <item m="1" x="2409"/>
        <item m="1" x="2455"/>
        <item m="1" x="2468"/>
        <item m="1" x="2486"/>
        <item m="1" x="2502"/>
        <item m="1" x="2520"/>
        <item m="1" x="2541"/>
        <item m="1" x="2410"/>
        <item m="1" x="2456"/>
        <item m="1" x="2469"/>
        <item m="1" x="2487"/>
        <item m="1" x="2503"/>
        <item m="1" x="2521"/>
        <item m="1" x="2542"/>
        <item m="1" x="2411"/>
        <item m="1" x="2457"/>
        <item m="1" x="2470"/>
        <item m="1" x="2488"/>
        <item m="1" x="2504"/>
        <item m="1" x="2522"/>
        <item m="1" x="2543"/>
        <item m="1" x="2412"/>
        <item m="1" x="2458"/>
        <item m="1" x="2471"/>
        <item m="1" x="2489"/>
        <item m="1" x="2505"/>
        <item m="1" x="2523"/>
        <item m="1" x="2546"/>
        <item m="1" x="2413"/>
        <item m="1" x="3750"/>
        <item m="1" x="2354"/>
        <item m="1" x="2366"/>
        <item m="1" x="2459"/>
        <item m="1" x="2474"/>
        <item m="1" x="2492"/>
        <item m="1" x="2508"/>
        <item m="1" x="2526"/>
        <item m="1" x="2551"/>
        <item m="1" x="2414"/>
        <item m="1" x="2460"/>
        <item m="1" x="2475"/>
        <item m="1" x="2493"/>
        <item m="1" x="2509"/>
        <item m="1" x="2527"/>
        <item m="1" x="2552"/>
        <item m="1" x="2415"/>
        <item m="1" x="2461"/>
        <item m="1" x="2476"/>
        <item m="1" x="2494"/>
        <item m="1" x="2511"/>
        <item m="1" x="2528"/>
        <item m="1" x="2554"/>
        <item m="1" x="6167"/>
        <item m="1" x="6193"/>
        <item m="1" x="6229"/>
        <item m="1" x="6271"/>
        <item m="1" x="6318"/>
        <item m="1" x="6345"/>
        <item m="1" x="6364"/>
        <item m="1" x="6382"/>
        <item m="1" x="6410"/>
        <item m="1" x="6439"/>
        <item m="1" x="6168"/>
        <item m="1" x="6194"/>
        <item m="1" x="6232"/>
        <item m="1" x="5253"/>
        <item m="1" x="5344"/>
        <item m="1" x="5433"/>
        <item m="1" x="5517"/>
        <item m="1" x="5566"/>
        <item m="1" x="5663"/>
        <item m="1" x="5781"/>
        <item m="1" x="5255"/>
        <item m="1" x="5346"/>
        <item m="1" x="5435"/>
        <item m="1" x="5518"/>
        <item m="1" x="5571"/>
        <item m="1" x="5665"/>
        <item m="1" x="5785"/>
        <item m="1" x="5196"/>
        <item m="1" x="5256"/>
        <item m="1" x="5350"/>
        <item m="1" x="5441"/>
        <item m="1" x="5520"/>
        <item m="1" x="5572"/>
        <item m="1" x="5669"/>
        <item m="1" x="5789"/>
        <item m="1" x="5199"/>
        <item m="1" x="5260"/>
        <item m="1" x="5353"/>
        <item m="1" x="6356"/>
        <item m="1" x="7806"/>
        <item m="1" x="1294"/>
        <item m="1" x="2840"/>
        <item m="1" x="4177"/>
        <item m="1" x="6374"/>
        <item m="1" x="7835"/>
        <item m="1" x="1318"/>
        <item m="1" x="2863"/>
        <item m="1" x="4192"/>
        <item m="1" x="6400"/>
        <item m="1" x="7865"/>
        <item m="1" x="1338"/>
        <item m="1" x="2887"/>
        <item m="1" x="4218"/>
        <item m="1" x="6431"/>
        <item m="1" x="7895"/>
        <item m="1" x="1357"/>
        <item m="1" x="2911"/>
        <item m="1" x="4247"/>
        <item m="1" x="6463"/>
        <item m="1" x="7920"/>
        <item m="1" x="1379"/>
        <item m="1" x="2935"/>
        <item m="1" x="4276"/>
        <item m="1" x="6497"/>
        <item m="1" x="7944"/>
        <item m="1" x="1394"/>
        <item m="1" x="2957"/>
        <item m="1" x="4303"/>
        <item m="1" x="6545"/>
        <item m="1" x="7966"/>
        <item m="1" x="1401"/>
        <item m="1" x="2974"/>
        <item m="1" x="4329"/>
        <item m="1" x="6585"/>
        <item m="1" x="7975"/>
        <item m="1" x="5247"/>
        <item m="1" x="6818"/>
        <item m="1" x="270"/>
        <item m="1" x="1598"/>
        <item m="1" x="3251"/>
        <item m="1" x="5271"/>
        <item m="1" x="6828"/>
        <item m="1" x="292"/>
        <item m="1" x="1617"/>
        <item m="1" x="3289"/>
        <item m="1" x="5287"/>
        <item m="1" x="6840"/>
        <item m="1" x="309"/>
        <item m="1" x="1629"/>
        <item m="1" x="3318"/>
        <item m="1" x="5309"/>
        <item m="1" x="6862"/>
        <item m="1" x="331"/>
        <item m="1" x="1651"/>
        <item m="1" x="3343"/>
        <item m="1" x="5336"/>
        <item m="1" x="6895"/>
        <item m="1" x="347"/>
        <item m="1" x="1677"/>
        <item m="1" x="3367"/>
        <item m="1" x="5365"/>
        <item m="1" x="6925"/>
        <item m="1" x="373"/>
        <item m="1" x="1699"/>
        <item m="1" x="3389"/>
        <item m="1" x="5382"/>
        <item m="1" x="6951"/>
        <item m="1" x="394"/>
        <item m="1" x="1719"/>
        <item m="1" x="3415"/>
        <item m="1" x="5401"/>
        <item m="1" x="6976"/>
        <item m="1" x="420"/>
        <item m="1" x="1753"/>
        <item m="1" x="3447"/>
        <item m="1" x="5423"/>
        <item m="1" x="6999"/>
        <item m="1" x="455"/>
        <item m="1" x="1788"/>
        <item m="1" x="5456"/>
        <item m="1" x="7027"/>
        <item m="1" x="491"/>
        <item m="1" x="5249"/>
        <item m="1" x="6820"/>
        <item m="1" x="271"/>
        <item m="1" x="1599"/>
        <item m="1" x="3255"/>
        <item m="1" x="3329"/>
        <item m="1" x="3348"/>
        <item m="1" x="3355"/>
        <item m="1" x="3370"/>
        <item m="1" x="3375"/>
        <item m="1" x="3392"/>
        <item m="1" x="3400"/>
        <item m="1" x="3418"/>
        <item m="1" x="3433"/>
        <item m="1" x="1717"/>
        <item m="1" x="1723"/>
        <item m="1" x="1750"/>
        <item m="1" x="1759"/>
        <item m="1" x="1784"/>
        <item m="1" x="1794"/>
        <item m="1" x="1812"/>
        <item m="1" x="1820"/>
        <item m="1" x="1832"/>
        <item m="1" x="1844"/>
        <item m="1" x="518"/>
        <item m="1" x="525"/>
        <item m="1" x="546"/>
        <item m="1" x="555"/>
        <item m="1" x="574"/>
        <item m="1" x="580"/>
        <item m="1" x="599"/>
        <item m="1" x="607"/>
        <item m="1" x="627"/>
        <item m="1" x="634"/>
        <item m="1" x="7124"/>
        <item m="1" x="7128"/>
        <item m="1" x="7136"/>
        <item m="1" x="7141"/>
        <item m="1" x="7153"/>
        <item m="1" x="7162"/>
        <item m="1" x="7175"/>
        <item m="1" x="7189"/>
        <item m="1" x="7202"/>
        <item m="1" x="7216"/>
        <item m="1" x="5592"/>
        <item m="1" x="5597"/>
        <item m="1" x="5602"/>
        <item m="1" x="5615"/>
        <item m="1" x="5628"/>
        <item m="1" x="5647"/>
        <item m="1" x="5666"/>
        <item m="1" x="5688"/>
        <item m="1" x="5698"/>
        <item m="1" x="4216"/>
        <item m="1" x="4235"/>
        <item m="1" x="4245"/>
        <item m="1" x="4261"/>
        <item m="1" x="4273"/>
        <item m="1" x="6115"/>
        <item m="1" x="7638"/>
        <item m="1" x="1013"/>
        <item m="1" x="2646"/>
        <item m="1" x="3205"/>
        <item m="1" x="4589"/>
        <item m="1" x="6159"/>
        <item m="1" x="7676"/>
        <item m="1" x="1061"/>
        <item m="1" x="765"/>
        <item m="1" x="206"/>
        <item m="1" x="7456"/>
        <item m="1" x="6824"/>
        <item m="1" x="6002"/>
        <item m="1" x="2449"/>
        <item m="1" x="1550"/>
        <item m="1" x="877"/>
        <item m="1" x="278"/>
        <item m="1" x="7568"/>
        <item m="1" x="3864"/>
        <item m="1" x="3136"/>
        <item m="1" x="2512"/>
        <item m="1" x="1607"/>
        <item m="1" x="946"/>
        <item m="1" x="5313"/>
        <item m="1" x="4544"/>
        <item m="1" x="3914"/>
        <item m="1" x="3266"/>
        <item m="1" x="2583"/>
        <item m="1" x="6865"/>
        <item m="1" x="6103"/>
        <item m="1" x="5399"/>
        <item m="1" x="4624"/>
        <item m="1" x="3999"/>
        <item m="1" x="334"/>
        <item m="1" x="7630"/>
        <item m="1" x="6970"/>
        <item m="1" x="6195"/>
        <item m="1" x="5485"/>
        <item m="1" x="1654"/>
        <item m="1" x="1003"/>
        <item m="1" x="417"/>
        <item m="1" x="7700"/>
        <item m="1" x="7063"/>
        <item m="1" x="3055"/>
        <item m="1" x="3060"/>
        <item m="1" x="1509"/>
        <item m="1" x="1521"/>
        <item m="1" x="1527"/>
        <item m="1" x="1540"/>
        <item m="1" x="1548"/>
        <item m="1" x="1559"/>
        <item m="1" x="1566"/>
        <item m="1" x="233"/>
        <item m="1" x="246"/>
        <item m="1" x="254"/>
        <item m="1" x="266"/>
        <item m="1" x="276"/>
        <item m="1" x="290"/>
        <item m="1" x="299"/>
        <item m="1" x="307"/>
        <item m="1" x="316"/>
        <item m="1" x="329"/>
        <item m="1" x="6843"/>
        <item m="1" x="6854"/>
        <item m="1" x="7334"/>
        <item m="1" x="7351"/>
        <item m="1" x="7362"/>
        <item m="1" x="7370"/>
        <item m="1" x="5197"/>
        <item m="1" x="5258"/>
        <item m="1" x="5352"/>
        <item m="1" x="5444"/>
        <item m="1" x="5522"/>
        <item m="1" x="5576"/>
        <item m="1" x="5673"/>
        <item m="1" x="5791"/>
        <item m="1" x="5202"/>
        <item m="1" x="5262"/>
        <item m="1" x="5356"/>
        <item m="1" x="5448"/>
        <item m="1" x="5526"/>
        <item m="1" x="5578"/>
        <item m="1" x="5676"/>
        <item m="1" x="5795"/>
        <item m="1" x="5207"/>
        <item m="1" x="5267"/>
        <item m="1" x="5362"/>
        <item m="1" x="5451"/>
        <item m="1" x="5531"/>
        <item m="1" x="5582"/>
        <item m="1" x="5679"/>
        <item m="1" x="5800"/>
        <item m="1" x="5214"/>
        <item m="1" x="5272"/>
        <item m="1" x="5367"/>
        <item m="1" x="6424"/>
        <item m="1" x="7883"/>
        <item m="1" x="1352"/>
        <item m="1" x="2905"/>
        <item m="1" x="4239"/>
        <item m="1" x="6453"/>
        <item m="1" x="7912"/>
        <item m="1" x="1370"/>
        <item m="1" x="2928"/>
        <item m="1" x="4266"/>
        <item m="1" x="6485"/>
        <item m="1" x="7935"/>
        <item m="1" x="1386"/>
        <item m="1" x="2949"/>
        <item m="1" x="4293"/>
        <item m="1" x="6533"/>
        <item m="1" x="7961"/>
        <item m="1" x="1398"/>
        <item m="1" x="2967"/>
        <item m="1" x="4320"/>
        <item m="1" x="6572"/>
        <item m="1" x="7971"/>
        <item m="1" x="1405"/>
        <item m="1" x="2976"/>
        <item m="1" x="2994"/>
        <item m="1" x="3014"/>
        <item m="1" x="3036"/>
        <item m="1" x="3050"/>
        <item m="1" x="2959"/>
        <item m="1" x="2978"/>
        <item m="1" x="2996"/>
        <item m="1" x="3017"/>
        <item m="1" x="3039"/>
        <item m="1" x="3051"/>
        <item m="1" x="2960"/>
        <item m="1" x="2979"/>
        <item m="1" x="2997"/>
        <item m="1" x="3018"/>
        <item m="1" x="3040"/>
        <item m="1" x="3052"/>
        <item m="1" x="2986"/>
        <item m="1" x="4345"/>
        <item m="1" x="6607"/>
        <item m="1" x="7989"/>
        <item m="1" x="1411"/>
        <item m="1" x="3004"/>
        <item m="1" x="4378"/>
        <item m="1" x="6645"/>
        <item m="1" x="1418"/>
        <item m="1" x="3026"/>
        <item m="1" x="6676"/>
        <item m="1" x="46"/>
        <item m="1" x="2961"/>
        <item m="1" x="2980"/>
        <item m="1" x="2998"/>
        <item m="1" x="3019"/>
        <item m="1" x="3041"/>
        <item m="1" x="3053"/>
        <item m="1" x="2963"/>
        <item m="1" x="2982"/>
        <item m="1" x="2999"/>
        <item m="1" x="3020"/>
        <item m="1" x="3042"/>
        <item m="1" x="3054"/>
        <item m="1" x="5296"/>
        <item m="1" x="6852"/>
        <item m="1" x="318"/>
        <item m="1" x="4813"/>
        <item m="1" x="4852"/>
        <item m="1" x="4896"/>
        <item m="1" x="4944"/>
        <item m="1" x="4993"/>
        <item m="1" x="4775"/>
        <item m="1" x="4815"/>
        <item m="1" x="4854"/>
        <item m="1" x="4898"/>
        <item m="1" x="4947"/>
        <item m="1" x="4996"/>
        <item m="1" x="4777"/>
        <item m="1" x="4817"/>
        <item m="1" x="4856"/>
        <item m="1" x="4900"/>
        <item m="1" x="4950"/>
        <item m="1" x="4999"/>
        <item m="1" x="4779"/>
        <item m="1" x="4820"/>
        <item m="1" x="4859"/>
        <item m="1" x="4903"/>
        <item m="1" x="4954"/>
        <item m="1" x="5003"/>
        <item m="1" x="4783"/>
        <item m="1" x="4824"/>
        <item m="1" x="4862"/>
        <item m="1" x="4907"/>
        <item m="1" x="4958"/>
        <item m="1" x="5007"/>
        <item m="1" x="4786"/>
        <item m="1" x="4827"/>
        <item m="1" x="4865"/>
        <item m="1" x="4910"/>
        <item m="1" x="4961"/>
        <item m="1" x="5010"/>
        <item m="1" x="4789"/>
        <item m="1" x="4830"/>
        <item m="1" x="4870"/>
        <item m="1" x="4915"/>
        <item m="1" x="4965"/>
        <item m="1" x="5013"/>
        <item m="1" x="4792"/>
        <item m="1" x="4833"/>
        <item m="1" x="4873"/>
        <item m="1" x="4918"/>
        <item m="1" x="4968"/>
        <item m="1" x="5016"/>
        <item m="1" x="4795"/>
        <item m="1" x="4838"/>
        <item m="1" x="4877"/>
        <item m="1" x="4922"/>
        <item m="1" x="4972"/>
        <item m="1" x="5021"/>
        <item m="1" x="4798"/>
        <item m="1" x="4841"/>
        <item m="1" x="4880"/>
        <item m="1" x="4925"/>
        <item m="1" x="4975"/>
        <item m="1" x="5024"/>
        <item m="1" x="773"/>
        <item m="1" x="800"/>
        <item m="1" x="829"/>
        <item m="1" x="861"/>
        <item m="1" x="884"/>
        <item m="1" x="745"/>
        <item m="1" x="775"/>
        <item m="1" x="802"/>
        <item m="1" x="832"/>
        <item m="1" x="863"/>
        <item m="1" x="886"/>
        <item m="1" x="747"/>
        <item m="1" x="777"/>
        <item m="1" x="804"/>
        <item m="1" x="834"/>
        <item m="1" x="865"/>
        <item m="1" x="888"/>
        <item m="1" x="749"/>
        <item m="1" x="779"/>
        <item m="1" x="806"/>
        <item m="1" x="836"/>
        <item m="1" x="868"/>
        <item m="1" x="890"/>
        <item m="1" x="753"/>
        <item m="1" x="782"/>
        <item m="1" x="809"/>
        <item m="1" x="839"/>
        <item m="1" x="871"/>
        <item m="1" x="892"/>
        <item m="1" x="755"/>
        <item m="1" x="784"/>
        <item m="1" x="812"/>
        <item m="1" x="843"/>
        <item m="1" x="874"/>
        <item m="1" x="895"/>
        <item m="1" x="758"/>
        <item m="1" x="786"/>
        <item m="1" x="813"/>
        <item m="1" x="844"/>
        <item m="1" x="875"/>
        <item m="1" x="896"/>
        <item m="1" x="759"/>
        <item m="1" x="787"/>
        <item m="1" x="814"/>
        <item m="1" x="846"/>
        <item m="1" x="876"/>
        <item m="1" x="897"/>
        <item m="1" x="760"/>
        <item m="1" x="788"/>
        <item m="1" x="817"/>
        <item m="1" x="848"/>
        <item m="1" x="879"/>
        <item m="1" x="898"/>
        <item m="1" x="762"/>
        <item m="1" x="790"/>
        <item m="1" x="820"/>
        <item m="1" x="849"/>
        <item m="1" x="880"/>
        <item m="1" x="899"/>
        <item m="1" x="1635"/>
        <item m="1" x="3326"/>
        <item m="1" x="5322"/>
        <item m="1" x="6876"/>
        <item m="1" x="341"/>
        <item m="1" x="1661"/>
        <item m="1" x="3350"/>
        <item m="1" x="5347"/>
        <item m="1" x="6904"/>
        <item m="1" x="361"/>
        <item m="1" x="1682"/>
        <item m="1" x="3372"/>
        <item m="1" x="5374"/>
        <item m="1" x="6933"/>
        <item m="1" x="385"/>
        <item m="1" x="1704"/>
        <item m="1" x="3396"/>
        <item m="1" x="5391"/>
        <item m="1" x="6957"/>
        <item m="1" x="409"/>
        <item m="1" x="1733"/>
        <item m="1" x="3430"/>
        <item m="1" x="5409"/>
        <item m="1" x="6983"/>
        <item m="1" x="444"/>
        <item m="1" x="1768"/>
        <item m="1" x="3453"/>
        <item m="1" x="5436"/>
        <item m="1" x="7007"/>
        <item m="1" x="478"/>
        <item m="1" x="1806"/>
        <item m="1" x="5467"/>
        <item m="1" x="7036"/>
        <item m="1" x="514"/>
        <item m="1" x="2747"/>
        <item m="1" x="5483"/>
        <item m="1" x="7061"/>
        <item m="1" x="1203"/>
        <item m="1" x="2770"/>
        <item m="1" x="5504"/>
        <item m="1" x="7761"/>
        <item m="1" x="1245"/>
        <item m="1" x="2800"/>
        <item m="1" x="5298"/>
        <item m="1" x="6853"/>
        <item m="1" x="319"/>
        <item m="1" x="1636"/>
        <item m="1" x="3328"/>
        <item m="1" x="6544"/>
        <item m="1" x="6584"/>
        <item m="1" x="6623"/>
        <item m="1" x="6659"/>
        <item m="1" x="6693"/>
        <item m="1" x="6500"/>
        <item m="1" x="6548"/>
        <item m="1" x="6588"/>
        <item m="1" x="6626"/>
        <item m="1" x="6662"/>
        <item m="1" x="6696"/>
        <item m="1" x="6502"/>
        <item m="1" x="6550"/>
        <item m="1" x="6590"/>
        <item m="1" x="6628"/>
        <item m="1" x="6664"/>
        <item m="1" x="6699"/>
        <item m="1" x="6503"/>
        <item m="1" x="6551"/>
        <item m="1" x="6591"/>
        <item m="1" x="6629"/>
        <item m="1" x="6665"/>
        <item m="1" x="6700"/>
        <item m="1" x="6505"/>
        <item m="1" x="6553"/>
        <item m="1" x="6592"/>
        <item m="1" x="6630"/>
        <item m="1" x="6666"/>
        <item m="1" x="6701"/>
        <item m="1" x="6506"/>
        <item m="1" x="6555"/>
        <item m="1" x="6593"/>
        <item m="1" x="6631"/>
        <item m="1" x="6667"/>
        <item m="1" x="6703"/>
        <item m="1" x="6508"/>
        <item m="1" x="6559"/>
        <item m="1" x="6597"/>
        <item m="1" x="6634"/>
        <item m="1" x="6669"/>
        <item m="1" x="6705"/>
        <item m="1" x="6510"/>
        <item m="1" x="6560"/>
        <item m="1" x="6598"/>
        <item m="1" x="6635"/>
        <item m="1" x="6671"/>
        <item m="1" x="6706"/>
        <item m="1" x="6513"/>
        <item m="1" x="6561"/>
        <item m="1" x="6599"/>
        <item m="1" x="6636"/>
        <item m="1" x="6672"/>
        <item m="1" x="6707"/>
        <item m="1" x="6515"/>
        <item m="1" x="6563"/>
        <item m="1" x="6600"/>
        <item m="1" x="6637"/>
        <item m="1" x="6673"/>
        <item m="1" x="6709"/>
        <item m="1" x="2629"/>
        <item m="1" x="2639"/>
        <item m="1" x="2658"/>
        <item m="1" x="2667"/>
        <item m="1" x="2681"/>
        <item m="1" x="2690"/>
        <item m="1" x="2705"/>
        <item m="1" x="2712"/>
        <item m="1" x="2726"/>
        <item m="1" x="1084"/>
        <item m="1" x="1108"/>
        <item m="1" x="1124"/>
        <item m="1" x="1152"/>
        <item m="1" x="1170"/>
        <item m="1" x="1195"/>
        <item m="1" x="1212"/>
        <item m="1" x="1237"/>
        <item m="1" x="1255"/>
        <item m="1" x="1267"/>
        <item m="1" x="7754"/>
        <item m="1" x="7775"/>
        <item m="1" x="7782"/>
        <item m="1" x="7803"/>
        <item m="1" x="7812"/>
        <item m="1" x="7832"/>
        <item m="1" x="7839"/>
        <item m="1" x="7863"/>
        <item m="1" x="7870"/>
        <item m="1" x="7891"/>
        <item m="1" x="6399"/>
        <item m="1" x="6423"/>
        <item m="1" x="6430"/>
        <item m="1" x="6452"/>
        <item m="1" x="6462"/>
        <item m="1" x="6484"/>
        <item m="1" x="6495"/>
        <item m="1" x="6532"/>
        <item m="1" x="6542"/>
        <item m="1" x="6571"/>
        <item m="1" x="4807"/>
        <item m="1" x="4836"/>
        <item m="1" x="4848"/>
        <item m="1" x="4875"/>
        <item m="1" x="4891"/>
        <item m="1" x="4920"/>
        <item m="1" x="4934"/>
        <item m="1" x="4970"/>
        <item m="1" x="4982"/>
        <item m="1" x="5018"/>
        <item m="1" x="3582"/>
        <item m="1" x="3588"/>
        <item m="1" x="3601"/>
        <item m="1" x="3607"/>
        <item m="1" x="3632"/>
        <item m="1" x="3637"/>
        <item m="1" x="3666"/>
        <item m="1" x="2229"/>
        <item m="1" x="2240"/>
        <item m="1" x="4569"/>
        <item m="1" x="6137"/>
        <item m="1" x="7659"/>
        <item m="1" x="1037"/>
        <item m="1" x="2672"/>
        <item m="1" x="1597"/>
        <item m="1" x="3242"/>
        <item m="1" x="4613"/>
        <item m="1" x="6183"/>
        <item m="1" x="7691"/>
        <item m="1" x="1097"/>
        <item m="1" x="1260"/>
        <item m="1" x="632"/>
        <item m="1" x="7879"/>
        <item m="1" x="7214"/>
        <item m="1" x="3496"/>
        <item m="1" x="2807"/>
        <item m="1" x="1950"/>
        <item m="1" x="1347"/>
        <item m="1" x="660"/>
        <item m="1" x="4771"/>
        <item m="1" x="4149"/>
        <item m="1" x="3538"/>
        <item m="1" x="2904"/>
        <item m="1" x="2034"/>
        <item m="1" x="6493"/>
        <item m="1" x="5641"/>
        <item m="1" x="4933"/>
        <item m="1" x="4232"/>
        <item m="1" x="3606"/>
        <item m="1" x="7943"/>
        <item m="1" x="7266"/>
        <item m="1" x="6648"/>
        <item m="1" x="5753"/>
        <item m="1" x="5101"/>
        <item m="1" x="1393"/>
        <item m="1" x="678"/>
        <item m="1" x="7323"/>
        <item m="1" x="6738"/>
        <item m="1" x="2956"/>
        <item m="1" x="2156"/>
        <item m="1" x="1421"/>
        <item m="1" x="705"/>
        <item m="1" x="123"/>
        <item m="1" x="4301"/>
        <item m="1" x="2367"/>
        <item m="1" x="2396"/>
        <item m="1" x="2408"/>
        <item m="1" x="2443"/>
        <item m="1" x="810"/>
        <item m="1" x="823"/>
        <item m="1" x="841"/>
        <item m="1" x="855"/>
        <item m="1" x="872"/>
        <item m="1" x="881"/>
        <item m="1" x="893"/>
        <item m="1" x="900"/>
        <item m="1" x="909"/>
        <item m="1" x="7505"/>
        <item m="1" x="7524"/>
        <item m="1" x="7534"/>
        <item m="1" x="7550"/>
        <item m="1" x="7564"/>
        <item m="1" x="7581"/>
        <item m="1" x="7597"/>
        <item m="1" x="7603"/>
        <item m="1" x="7620"/>
        <item m="1" x="7629"/>
        <item m="1" x="6080"/>
        <item m="1" x="6099"/>
        <item m="1" x="5881"/>
        <item m="1" x="5887"/>
        <item m="1" x="5200"/>
        <item m="1" x="5261"/>
        <item m="1" x="5354"/>
        <item m="1" x="5446"/>
        <item m="1" x="5525"/>
        <item m="1" x="5577"/>
        <item m="1" x="5674"/>
        <item m="1" x="5792"/>
        <item m="1" x="5206"/>
        <item m="1" x="5266"/>
        <item m="1" x="5361"/>
        <item m="1" x="5450"/>
        <item m="1" x="5528"/>
        <item m="1" x="5580"/>
        <item m="1" x="5678"/>
        <item m="1" x="5797"/>
        <item m="1" x="5211"/>
        <item m="1" x="5270"/>
        <item m="1" x="5364"/>
        <item m="1" x="5454"/>
        <item m="1" x="5533"/>
        <item m="1" x="5584"/>
        <item m="1" x="5683"/>
        <item m="1" x="5803"/>
        <item m="1" x="5219"/>
        <item m="1" x="5278"/>
        <item m="1" x="5370"/>
        <item m="1" x="6432"/>
        <item m="1" x="7896"/>
        <item m="1" x="1358"/>
        <item m="1" x="2912"/>
        <item m="1" x="4248"/>
        <item m="1" x="6464"/>
        <item m="1" x="7921"/>
        <item m="1" x="1380"/>
        <item m="1" x="2936"/>
        <item m="1" x="4277"/>
        <item m="1" x="6498"/>
        <item m="1" x="7945"/>
        <item m="1" x="1395"/>
        <item m="1" x="2958"/>
        <item m="1" x="4304"/>
        <item m="1" x="6546"/>
        <item m="1" x="7967"/>
        <item m="1" x="1402"/>
        <item m="1" x="2975"/>
        <item m="1" x="4330"/>
        <item m="1" x="6586"/>
        <item m="1" x="7976"/>
        <item m="1" x="1409"/>
        <item m="1" x="1432"/>
        <item m="1" x="1449"/>
        <item m="1" x="1471"/>
        <item m="1" x="1491"/>
        <item m="1" x="1514"/>
        <item m="1" x="1533"/>
        <item m="1" x="1553"/>
        <item m="1" x="1424"/>
        <item m="1" x="1434"/>
        <item m="1" x="1451"/>
        <item m="1" x="1473"/>
        <item m="1" x="1493"/>
        <item m="1" x="1516"/>
        <item m="1" x="1536"/>
        <item m="1" x="1556"/>
        <item m="1" x="1425"/>
        <item m="1" x="1435"/>
        <item m="1" x="1452"/>
        <item m="1" x="1474"/>
        <item m="1" x="1494"/>
        <item m="1" x="1518"/>
        <item m="1" x="1538"/>
        <item m="1" x="1557"/>
        <item m="1" x="2993"/>
        <item m="1" x="4361"/>
        <item m="1" x="6624"/>
        <item m="1" x="7994"/>
        <item m="1" x="1415"/>
        <item m="1" x="3013"/>
        <item m="1" x="6660"/>
        <item m="1" x="35"/>
        <item m="1" x="1428"/>
        <item m="1" x="6694"/>
        <item m="1" x="50"/>
        <item m="1" x="1426"/>
        <item m="1" x="1436"/>
        <item m="1" x="1453"/>
        <item m="1" x="1475"/>
        <item m="1" x="1495"/>
        <item m="1" x="1519"/>
        <item m="1" x="1539"/>
        <item m="1" x="1558"/>
        <item m="1" x="1427"/>
        <item m="1" x="1437"/>
        <item m="1" x="1455"/>
        <item m="1" x="1476"/>
        <item m="1" x="1496"/>
        <item m="1" x="1520"/>
        <item m="1" x="5310"/>
        <item m="1" x="6863"/>
        <item m="1" x="332"/>
        <item m="1" x="3560"/>
        <item m="1" x="3573"/>
        <item m="1" x="3591"/>
        <item m="1" x="3619"/>
        <item m="1" x="3652"/>
        <item m="1" x="3692"/>
        <item m="1" x="3733"/>
        <item m="1" x="3770"/>
        <item m="1" x="3541"/>
        <item m="1" x="3561"/>
        <item m="1" x="3574"/>
        <item m="1" x="3592"/>
        <item m="1" x="3621"/>
        <item m="1" x="3654"/>
        <item m="1" x="3695"/>
        <item m="1" x="3735"/>
        <item m="1" x="3542"/>
        <item m="1" x="3562"/>
        <item m="1" x="3575"/>
        <item m="1" x="3594"/>
        <item m="1" x="3623"/>
        <item m="1" x="3656"/>
        <item m="1" x="3697"/>
        <item m="1" x="3737"/>
        <item m="1" x="3543"/>
        <item m="1" x="3563"/>
        <item m="1" x="3576"/>
        <item m="1" x="3595"/>
        <item m="1" x="3625"/>
        <item m="1" x="3658"/>
        <item m="1" x="3699"/>
        <item m="1" x="3739"/>
        <item m="1" x="3545"/>
        <item m="1" x="3565"/>
        <item m="1" x="3577"/>
        <item m="1" x="3597"/>
        <item m="1" x="3627"/>
        <item m="1" x="3661"/>
        <item m="1" x="3702"/>
        <item m="1" x="3742"/>
        <item m="1" x="3546"/>
        <item m="1" x="3566"/>
        <item m="1" x="3578"/>
        <item m="1" x="3598"/>
        <item m="1" x="3628"/>
        <item m="1" x="3662"/>
        <item m="1" x="3703"/>
        <item m="1" x="3743"/>
        <item m="1" x="3547"/>
        <item m="1" x="3567"/>
        <item m="1" x="3580"/>
        <item m="1" x="3599"/>
        <item m="1" x="3630"/>
        <item m="1" x="3664"/>
        <item m="1" x="3704"/>
        <item m="1" x="3744"/>
        <item m="1" x="3548"/>
        <item m="1" x="3568"/>
        <item m="1" x="3581"/>
        <item m="1" x="3600"/>
        <item m="1" x="3631"/>
        <item m="1" x="3665"/>
        <item m="1" x="3705"/>
        <item m="1" x="3745"/>
        <item m="1" x="3550"/>
        <item m="1" x="3569"/>
        <item m="1" x="3583"/>
        <item m="1" x="3602"/>
        <item m="1" x="3633"/>
        <item m="1" x="3669"/>
        <item m="1" x="3709"/>
        <item m="1" x="3749"/>
        <item m="1" x="3551"/>
        <item m="1" x="3570"/>
        <item m="1" x="3584"/>
        <item m="1" x="3603"/>
        <item m="1" x="3634"/>
        <item m="1" x="3670"/>
        <item m="1" x="3710"/>
        <item m="1" x="3751"/>
        <item m="1" x="7430"/>
        <item m="1" x="7431"/>
        <item m="1" x="7433"/>
        <item m="1" x="7434"/>
        <item m="1" x="7436"/>
        <item m="1" x="7438"/>
        <item m="1" x="7441"/>
        <item m="1" x="7443"/>
        <item m="1" x="7445"/>
        <item m="1" x="7469"/>
        <item m="1" x="7498"/>
        <item m="1" x="7528"/>
        <item m="1" x="7558"/>
        <item m="1" x="7591"/>
        <item m="1" x="7615"/>
        <item m="1" x="7639"/>
        <item m="1" x="7435"/>
        <item m="1" x="7470"/>
        <item m="1" x="7500"/>
        <item m="1" x="7530"/>
        <item m="1" x="7560"/>
        <item m="1" x="7593"/>
        <item m="1" x="7616"/>
        <item m="1" x="7640"/>
        <item m="1" x="7437"/>
        <item m="1" x="7471"/>
        <item m="1" x="7502"/>
        <item m="1" x="7531"/>
        <item m="1" x="7561"/>
        <item m="1" x="7594"/>
        <item m="1" x="7617"/>
        <item m="1" x="7641"/>
        <item m="1" x="7439"/>
        <item m="1" x="7472"/>
        <item m="1" x="7503"/>
        <item m="1" x="7532"/>
        <item m="1" x="7562"/>
        <item m="1" x="7595"/>
        <item m="1" x="7618"/>
        <item m="1" x="7643"/>
        <item m="1" x="3593"/>
        <item m="1" x="3966"/>
        <item m="1" x="7442"/>
        <item m="1" x="7473"/>
        <item m="1" x="7504"/>
        <item m="1" x="7533"/>
        <item m="1" x="7563"/>
        <item m="1" x="7596"/>
        <item m="1" x="7619"/>
        <item m="1" x="7644"/>
        <item m="1" x="5073"/>
        <item m="1" x="5455"/>
        <item m="1" x="7444"/>
        <item m="1" x="7475"/>
        <item m="1" x="7506"/>
        <item m="1" x="7535"/>
        <item m="1" x="7565"/>
        <item m="1" x="7598"/>
        <item m="1" x="7621"/>
        <item m="1" x="7645"/>
        <item m="1" x="7446"/>
        <item m="1" x="7476"/>
        <item m="1" x="7507"/>
        <item m="1" x="7536"/>
        <item m="1" x="7566"/>
        <item m="1" x="7599"/>
        <item m="1" x="7622"/>
        <item m="1" x="7646"/>
        <item m="1" x="7447"/>
        <item m="1" x="7477"/>
        <item m="1" x="7508"/>
        <item m="1" x="7537"/>
        <item m="1" x="7567"/>
        <item m="1" x="7600"/>
        <item m="1" x="7623"/>
        <item m="1" x="7647"/>
        <item m="1" x="7448"/>
        <item m="1" x="7478"/>
        <item m="1" x="7511"/>
        <item m="1" x="7539"/>
        <item m="1" x="7570"/>
        <item m="1" x="7601"/>
        <item m="1" x="7624"/>
        <item m="1" x="7648"/>
        <item m="1" x="7450"/>
        <item m="1" x="7481"/>
        <item m="1" x="7514"/>
        <item m="1" x="7540"/>
        <item m="1" x="7571"/>
        <item m="1" x="7602"/>
        <item m="1" x="7628"/>
        <item m="1" x="7652"/>
        <item m="1" x="3421"/>
        <item m="1" x="3422"/>
        <item m="1" x="3424"/>
        <item m="1" x="3426"/>
        <item m="1" x="3428"/>
        <item m="1" x="1652"/>
        <item m="1" x="3344"/>
        <item m="1" x="5337"/>
        <item m="1" x="6896"/>
        <item m="1" x="348"/>
        <item m="1" x="1678"/>
        <item m="1" x="3368"/>
        <item m="1" x="5366"/>
        <item m="1" x="6926"/>
        <item m="1" x="374"/>
        <item m="1" x="1700"/>
        <item m="1" x="3390"/>
        <item m="1" x="5383"/>
        <item m="1" x="6952"/>
        <item m="1" x="395"/>
        <item m="1" x="1720"/>
        <item m="1" x="3416"/>
        <item m="1" x="5402"/>
        <item m="1" x="6977"/>
        <item m="1" x="421"/>
        <item m="1" x="1754"/>
        <item m="1" x="3448"/>
        <item m="1" x="5424"/>
        <item m="1" x="7000"/>
        <item m="1" x="456"/>
        <item m="1" x="1789"/>
        <item m="1" x="5457"/>
        <item m="1" x="7028"/>
        <item m="1" x="492"/>
        <item m="1" x="5476"/>
        <item m="1" x="7053"/>
        <item m="1" x="2758"/>
        <item m="1" x="5496"/>
        <item m="1" x="1227"/>
        <item m="1" x="2783"/>
        <item m="1" x="7778"/>
        <item m="1" x="1263"/>
        <item m="1" x="2813"/>
        <item m="1" x="5312"/>
        <item m="1" x="6864"/>
        <item m="1" x="333"/>
        <item m="1" x="1653"/>
        <item m="1" x="3346"/>
        <item m="1" x="4983"/>
        <item m="1" x="5034"/>
        <item m="1" x="5071"/>
        <item m="1" x="5110"/>
        <item m="1" x="5148"/>
        <item m="1" x="5182"/>
        <item m="1" x="5210"/>
        <item m="1" x="5228"/>
        <item m="1" x="4936"/>
        <item m="1" x="4985"/>
        <item m="1" x="5035"/>
        <item m="1" x="5072"/>
        <item m="1" x="5111"/>
        <item m="1" x="5149"/>
        <item m="1" x="5184"/>
        <item m="1" x="5212"/>
        <item m="1" x="4937"/>
        <item m="1" x="4986"/>
        <item m="1" x="5036"/>
        <item m="1" x="5074"/>
        <item m="1" x="5112"/>
        <item m="1" x="5150"/>
        <item m="1" x="5185"/>
        <item m="1" x="5213"/>
        <item m="1" x="4938"/>
        <item m="1" x="4987"/>
        <item m="1" x="5037"/>
        <item m="1" x="5075"/>
        <item m="1" x="5113"/>
        <item m="1" x="5151"/>
        <item m="1" x="5186"/>
        <item m="1" x="5216"/>
        <item m="1" x="4939"/>
        <item m="1" x="4988"/>
        <item m="1" x="5038"/>
        <item m="1" x="5078"/>
        <item m="1" x="5115"/>
        <item m="1" x="5153"/>
        <item m="1" x="5187"/>
        <item m="1" x="5218"/>
        <item m="1" x="4940"/>
        <item m="1" x="4989"/>
        <item m="1" x="5039"/>
        <item m="1" x="5079"/>
        <item m="1" x="5116"/>
        <item m="1" x="5154"/>
        <item m="1" x="5188"/>
        <item m="1" x="5220"/>
        <item m="1" x="4941"/>
        <item m="1" x="4990"/>
        <item m="1" x="5041"/>
        <item m="1" x="5081"/>
        <item m="1" x="5118"/>
        <item m="1" x="5156"/>
        <item m="1" x="5190"/>
        <item m="1" x="5221"/>
        <item m="1" x="4942"/>
        <item m="1" x="4991"/>
        <item m="1" x="5042"/>
        <item m="1" x="5082"/>
        <item m="1" x="5120"/>
        <item m="1" x="5157"/>
        <item m="1" x="5191"/>
        <item m="1" x="5223"/>
        <item m="1" x="4945"/>
        <item m="1" x="4994"/>
        <item m="1" x="5043"/>
        <item m="1" x="5083"/>
        <item m="1" x="5121"/>
        <item m="1" x="5159"/>
        <item m="1" x="5193"/>
        <item m="1" x="5224"/>
        <item m="1" x="4948"/>
        <item m="1" x="4997"/>
        <item m="1" x="5044"/>
        <item m="1" x="5084"/>
        <item m="1" x="5122"/>
        <item m="1" x="5160"/>
        <item m="1" x="5194"/>
        <item m="1" x="5225"/>
        <item m="1" x="857"/>
        <item m="1" x="858"/>
        <item m="1" x="859"/>
        <item m="1" x="7474"/>
        <item m="1" x="7479"/>
        <item m="1" x="3429"/>
        <item m="1" x="7187"/>
        <item m="1" x="1724"/>
        <item m="1" x="1751"/>
        <item m="1" x="1760"/>
        <item m="1" x="1785"/>
        <item m="1" x="1795"/>
        <item m="1" x="1813"/>
        <item m="1" x="1821"/>
        <item m="1" x="1833"/>
        <item m="1" x="1845"/>
        <item m="1" x="519"/>
        <item m="1" x="526"/>
        <item m="1" x="547"/>
        <item m="1" x="556"/>
        <item m="1" x="575"/>
        <item m="1" x="581"/>
        <item m="1" x="600"/>
        <item m="1" x="608"/>
        <item m="1" x="628"/>
        <item m="1" x="635"/>
        <item m="1" x="7125"/>
        <item m="1" x="7129"/>
        <item m="1" x="7137"/>
        <item m="1" x="7142"/>
        <item m="1" x="7154"/>
        <item m="1" x="7163"/>
        <item m="1" x="7176"/>
        <item m="1" x="7190"/>
        <item m="1" x="7203"/>
        <item m="1" x="7217"/>
        <item m="1" x="5587"/>
        <item m="1" x="5593"/>
        <item m="1" x="5598"/>
        <item m="1" x="5603"/>
        <item m="1" x="5616"/>
        <item m="1" x="5629"/>
        <item m="1" x="5648"/>
        <item m="1" x="5667"/>
        <item m="1" x="5689"/>
        <item m="1" x="5699"/>
        <item m="1" x="4176"/>
        <item m="1" x="4188"/>
        <item m="1" x="4191"/>
        <item m="1" x="4208"/>
        <item m="1" x="4217"/>
        <item m="1" x="4236"/>
        <item m="1" x="4246"/>
        <item m="1" x="4262"/>
        <item m="1" x="4274"/>
        <item m="1" x="2971"/>
        <item m="1" x="2983"/>
        <item m="1" x="2990"/>
        <item m="1" x="3000"/>
        <item m="1" x="3009"/>
        <item m="1" x="3206"/>
        <item m="1" x="4590"/>
        <item m="1" x="6160"/>
        <item m="1" x="7677"/>
        <item m="1" x="1062"/>
        <item m="1" x="2696"/>
        <item m="1" x="288"/>
        <item m="1" x="1614"/>
        <item m="1" x="3279"/>
        <item m="1" x="4635"/>
        <item m="1" x="6212"/>
        <item m="1" x="7705"/>
        <item m="1" x="1138"/>
        <item m="1" x="2450"/>
        <item m="1" x="1551"/>
        <item m="1" x="878"/>
        <item m="1" x="279"/>
        <item m="1" x="7569"/>
        <item m="1" x="3865"/>
        <item m="1" x="3137"/>
        <item m="1" x="2513"/>
        <item m="1" x="1608"/>
        <item m="1" x="947"/>
        <item m="1" x="5314"/>
        <item m="1" x="4545"/>
        <item m="1" x="3915"/>
        <item m="1" x="3267"/>
        <item m="1" x="2584"/>
        <item m="1" x="6866"/>
        <item m="1" x="6104"/>
        <item m="1" x="5400"/>
        <item m="1" x="4625"/>
        <item m="1" x="4000"/>
        <item m="1" x="335"/>
        <item m="1" x="7631"/>
        <item m="1" x="6971"/>
        <item m="1" x="6196"/>
        <item m="1" x="5486"/>
        <item m="1" x="1655"/>
        <item m="1" x="1004"/>
        <item m="1" x="418"/>
        <item m="1" x="7701"/>
        <item m="1" x="7064"/>
        <item m="1" x="3347"/>
        <item m="1" x="2637"/>
        <item m="1" x="1749"/>
        <item m="1" x="1121"/>
        <item m="1" x="545"/>
        <item m="1" x="1522"/>
        <item m="1" x="1528"/>
        <item m="1" x="1541"/>
        <item m="1" x="1549"/>
        <item m="1" x="1560"/>
        <item m="1" x="1567"/>
        <item m="1" x="234"/>
        <item m="1" x="247"/>
        <item m="1" x="255"/>
        <item m="1" x="267"/>
        <item m="1" x="277"/>
        <item m="1" x="291"/>
        <item m="1" x="300"/>
        <item m="1" x="308"/>
        <item m="1" x="317"/>
        <item m="1" x="330"/>
        <item m="1" x="6844"/>
        <item m="1" x="6855"/>
        <item m="1" x="6867"/>
        <item m="1" x="6883"/>
        <item m="1" x="6897"/>
        <item m="1" x="6911"/>
        <item m="1" x="6928"/>
        <item m="1" x="6939"/>
        <item m="1" x="6954"/>
        <item m="1" x="6964"/>
        <item m="1" x="5381"/>
        <item m="1" x="5390"/>
        <item m="1" x="5203"/>
        <item m="1" x="5263"/>
        <item m="1" x="5357"/>
        <item m="1" x="5449"/>
        <item m="1" x="5527"/>
        <item m="1" x="5579"/>
        <item m="1" x="5677"/>
        <item m="1" x="5796"/>
        <item m="1" x="5208"/>
        <item m="1" x="5268"/>
        <item m="1" x="5363"/>
        <item m="1" x="5452"/>
        <item m="1" x="5532"/>
        <item m="1" x="5583"/>
        <item m="1" x="5680"/>
        <item m="1" x="5801"/>
        <item m="1" x="5215"/>
        <item m="1" x="5273"/>
        <item m="1" x="5368"/>
        <item m="1" x="5458"/>
        <item m="1" x="5534"/>
        <item m="1" x="5585"/>
        <item m="1" x="5686"/>
        <item m="1" x="5805"/>
        <item m="1" x="5222"/>
        <item m="1" x="5280"/>
        <item m="1" x="5372"/>
        <item m="1" x="6454"/>
        <item m="1" x="7913"/>
        <item m="1" x="1371"/>
        <item m="1" x="2929"/>
        <item m="1" x="4267"/>
        <item m="1" x="6486"/>
        <item m="1" x="7936"/>
        <item m="1" x="1387"/>
        <item m="1" x="2950"/>
        <item m="1" x="4294"/>
        <item m="1" x="6534"/>
        <item m="1" x="7962"/>
        <item m="1" x="1399"/>
        <item m="1" x="2968"/>
        <item m="1" x="4321"/>
        <item m="1" x="6573"/>
        <item m="1" x="7972"/>
        <item m="1" x="1406"/>
        <item m="1" x="2987"/>
        <item m="1" x="4346"/>
        <item m="1" x="6608"/>
        <item m="1" x="7990"/>
        <item m="1" x="1412"/>
        <item m="1" x="154"/>
        <item m="1" x="179"/>
        <item m="1" x="205"/>
        <item m="1" x="219"/>
        <item m="1" x="240"/>
        <item m="1" x="260"/>
        <item m="1" x="281"/>
        <item m="1" x="302"/>
        <item m="1" x="322"/>
        <item m="1" x="126"/>
        <item m="1" x="157"/>
        <item m="1" x="182"/>
        <item m="1" x="208"/>
        <item m="1" x="222"/>
        <item m="1" x="242"/>
        <item m="1" x="262"/>
        <item m="1" x="283"/>
        <item m="1" x="304"/>
        <item m="1" x="325"/>
        <item m="1" x="127"/>
        <item m="1" x="159"/>
        <item m="1" x="183"/>
        <item m="1" x="209"/>
        <item m="1" x="223"/>
        <item m="1" x="243"/>
        <item m="1" x="264"/>
        <item m="1" x="285"/>
        <item m="1" x="305"/>
        <item m="1" x="327"/>
        <item m="1" x="3005"/>
        <item m="1" x="4379"/>
        <item m="1" x="6646"/>
        <item m="1" x="1419"/>
        <item m="1" x="3027"/>
        <item m="1" x="6677"/>
        <item m="1" x="47"/>
        <item m="1" x="1430"/>
        <item m="1" x="3791"/>
        <item m="1" x="6714"/>
        <item m="1" x="71"/>
        <item m="1" x="128"/>
        <item m="1" x="160"/>
        <item m="1" x="184"/>
        <item m="1" x="210"/>
        <item m="1" x="224"/>
        <item m="1" x="244"/>
        <item m="1" x="265"/>
        <item m="1" x="287"/>
        <item m="1" x="306"/>
        <item m="1" x="328"/>
        <item m="1" x="129"/>
        <item m="1" x="161"/>
        <item m="1" x="186"/>
        <item m="1" x="211"/>
        <item m="1" x="225"/>
        <item m="1" x="245"/>
        <item m="1" x="5323"/>
        <item m="1" x="6877"/>
        <item m="1" x="342"/>
        <item m="1" x="2077"/>
        <item m="1" x="2118"/>
        <item m="1" x="2165"/>
        <item m="1" x="2206"/>
        <item m="1" x="2245"/>
        <item m="1" x="2284"/>
        <item m="1" x="2326"/>
        <item m="1" x="2369"/>
        <item m="1" x="2417"/>
        <item m="1" x="2038"/>
        <item m="1" x="2079"/>
        <item m="1" x="2120"/>
        <item m="1" x="2167"/>
        <item m="1" x="2208"/>
        <item m="1" x="2247"/>
        <item m="1" x="2287"/>
        <item m="1" x="2328"/>
        <item m="1" x="2371"/>
        <item m="1" x="2419"/>
        <item m="1" x="2040"/>
        <item m="1" x="2081"/>
        <item m="1" x="2122"/>
        <item m="1" x="2169"/>
        <item m="1" x="2210"/>
        <item m="1" x="2249"/>
        <item m="1" x="2289"/>
        <item m="1" x="2330"/>
        <item m="1" x="2373"/>
        <item m="1" x="2421"/>
        <item m="1" x="2042"/>
        <item m="1" x="2084"/>
        <item m="1" x="2125"/>
        <item m="1" x="2172"/>
        <item m="1" x="2214"/>
        <item m="1" x="2253"/>
        <item m="1" x="2293"/>
        <item m="1" x="2334"/>
        <item m="1" x="2377"/>
        <item m="1" x="2424"/>
        <item m="1" x="2045"/>
        <item m="1" x="2087"/>
        <item m="1" x="2128"/>
        <item m="1" x="2176"/>
        <item m="1" x="2218"/>
        <item m="1" x="2257"/>
        <item m="1" x="2297"/>
        <item m="1" x="2338"/>
        <item m="1" x="2380"/>
        <item m="1" x="2427"/>
        <item m="1" x="2048"/>
        <item m="1" x="2090"/>
        <item m="1" x="2131"/>
        <item m="1" x="2179"/>
        <item m="1" x="2221"/>
        <item m="1" x="2260"/>
        <item m="1" x="2300"/>
        <item m="1" x="2341"/>
        <item m="1" x="2383"/>
        <item m="1" x="2430"/>
        <item m="1" x="2051"/>
        <item m="1" x="2093"/>
        <item m="1" x="2135"/>
        <item m="1" x="2182"/>
        <item m="1" x="2224"/>
        <item m="1" x="2263"/>
        <item m="1" x="2303"/>
        <item m="1" x="2344"/>
        <item m="1" x="2386"/>
        <item m="1" x="2433"/>
        <item m="1" x="2054"/>
        <item m="1" x="2096"/>
        <item m="1" x="2138"/>
        <item m="1" x="2185"/>
        <item m="1" x="2227"/>
        <item m="1" x="2266"/>
        <item m="1" x="2306"/>
        <item m="1" x="2347"/>
        <item m="1" x="2389"/>
        <item m="1" x="2436"/>
        <item m="1" x="2057"/>
        <item m="1" x="2099"/>
        <item m="1" x="2141"/>
        <item m="1" x="2188"/>
        <item m="1" x="2231"/>
        <item m="1" x="2271"/>
        <item m="1" x="2311"/>
        <item m="1" x="2352"/>
        <item m="1" x="2394"/>
        <item m="1" x="2441"/>
        <item m="1" x="2061"/>
        <item m="1" x="2103"/>
        <item m="1" x="2146"/>
        <item m="1" x="2192"/>
        <item m="1" x="2234"/>
        <item m="1" x="2274"/>
        <item m="1" x="2314"/>
        <item m="1" x="2356"/>
        <item m="1" x="2398"/>
        <item m="1" x="2445"/>
        <item m="1" x="5963"/>
        <item m="1" x="6013"/>
        <item m="1" x="6059"/>
        <item m="1" x="5965"/>
        <item m="1" x="6015"/>
        <item m="1" x="6061"/>
        <item m="1" x="5967"/>
        <item m="1" x="6017"/>
        <item m="1" x="6063"/>
        <item m="1" x="5970"/>
        <item m="1" x="6023"/>
        <item m="1" x="6068"/>
        <item m="1" x="5973"/>
        <item m="1" x="6026"/>
        <item m="1" x="6071"/>
        <item m="1" x="5976"/>
        <item m="1" x="6029"/>
        <item m="1" x="6074"/>
        <item m="1" x="5979"/>
        <item m="1" x="6032"/>
        <item m="1" x="6077"/>
        <item m="1" x="5983"/>
        <item m="1" x="6036"/>
        <item m="1" x="6081"/>
        <item m="1" x="5986"/>
        <item m="1" x="6039"/>
        <item m="1" x="6084"/>
        <item m="1" x="5990"/>
        <item m="1" x="6042"/>
        <item m="1" x="6087"/>
        <item m="1" x="6019"/>
        <item m="1" x="6065"/>
        <item m="1" x="6102"/>
        <item m="1" x="6127"/>
        <item m="1" x="6148"/>
        <item m="1" x="6174"/>
        <item m="1" x="6201"/>
        <item m="1" x="6243"/>
        <item m="1" x="6285"/>
        <item m="1" x="5972"/>
        <item m="1" x="6025"/>
        <item m="1" x="6070"/>
        <item m="1" x="6106"/>
        <item m="1" x="6129"/>
        <item m="1" x="6150"/>
        <item m="1" x="6176"/>
        <item m="1" x="6203"/>
        <item m="1" x="6245"/>
        <item m="1" x="6288"/>
        <item m="1" x="5975"/>
        <item m="1" x="6028"/>
        <item m="1" x="6073"/>
        <item m="1" x="6108"/>
        <item m="1" x="6131"/>
        <item m="1" x="6152"/>
        <item m="1" x="6178"/>
        <item m="1" x="6205"/>
        <item m="1" x="6247"/>
        <item m="1" x="6290"/>
        <item m="1" x="5978"/>
        <item m="1" x="6031"/>
        <item m="1" x="6076"/>
        <item m="1" x="6111"/>
        <item m="1" x="6133"/>
        <item m="1" x="6156"/>
        <item m="1" x="6180"/>
        <item m="1" x="6209"/>
        <item m="1" x="6250"/>
        <item m="1" x="6293"/>
        <item m="1" x="5981"/>
        <item m="1" x="6034"/>
        <item m="1" x="6079"/>
        <item m="1" x="6114"/>
        <item m="1" x="6136"/>
        <item m="1" x="6158"/>
        <item m="1" x="6182"/>
        <item m="1" x="6211"/>
        <item m="1" x="6252"/>
        <item m="1" x="6296"/>
        <item m="1" x="5985"/>
        <item m="1" x="6038"/>
        <item m="1" x="6083"/>
        <item m="1" x="6117"/>
        <item m="1" x="6139"/>
        <item m="1" x="6162"/>
        <item m="1" x="6185"/>
        <item m="1" x="6216"/>
        <item m="1" x="6255"/>
        <item m="1" x="6299"/>
        <item m="1" x="5989"/>
        <item m="1" x="6041"/>
        <item m="1" x="6086"/>
        <item m="1" x="6119"/>
        <item m="1" x="6140"/>
        <item m="1" x="6163"/>
        <item m="1" x="6186"/>
        <item m="1" x="6217"/>
        <item m="1" x="6256"/>
        <item m="1" x="6300"/>
        <item m="1" x="5992"/>
        <item m="1" x="6044"/>
        <item m="1" x="6089"/>
        <item m="1" x="6121"/>
        <item m="1" x="6141"/>
        <item m="1" x="6164"/>
        <item m="1" x="6187"/>
        <item m="1" x="6218"/>
        <item m="1" x="6257"/>
        <item m="1" x="6301"/>
        <item m="1" x="5994"/>
        <item m="1" x="6046"/>
        <item m="1" x="6091"/>
        <item m="1" x="6123"/>
        <item m="1" x="6142"/>
        <item m="1" x="6258"/>
        <item m="1" x="6302"/>
        <item m="1" x="5998"/>
        <item m="1" x="6051"/>
        <item m="1" x="6097"/>
        <item m="1" x="6125"/>
        <item m="1" x="6143"/>
        <item m="1" x="6165"/>
        <item m="1" x="6191"/>
        <item m="1" x="6222"/>
        <item m="1" x="6262"/>
        <item m="1" x="6306"/>
        <item m="1" x="1835"/>
        <item m="1" x="1858"/>
        <item m="1" x="1889"/>
        <item m="1" x="1836"/>
        <item m="1" x="1859"/>
        <item m="1" x="1891"/>
        <item m="1" x="1838"/>
        <item m="1" x="1861"/>
        <item m="1" x="1893"/>
        <item m="1" x="1839"/>
        <item m="1" x="1862"/>
        <item m="1" x="1894"/>
        <item m="1" x="1840"/>
        <item m="1" x="1863"/>
        <item m="1" x="1896"/>
        <item m="1" x="1841"/>
        <item m="1" x="1864"/>
        <item m="1" x="1897"/>
        <item m="1" x="1842"/>
        <item m="1" x="1865"/>
        <item m="1" x="1898"/>
        <item m="1" x="1662"/>
        <item m="1" x="3351"/>
        <item m="1" x="5348"/>
        <item m="1" x="6905"/>
        <item m="1" x="362"/>
        <item m="1" x="1683"/>
        <item m="1" x="3373"/>
        <item m="1" x="5375"/>
        <item m="1" x="6934"/>
        <item m="1" x="386"/>
        <item m="1" x="1705"/>
        <item m="1" x="3397"/>
        <item m="1" x="5392"/>
        <item m="1" x="6958"/>
        <item m="1" x="410"/>
        <item m="1" x="1734"/>
        <item m="1" x="3431"/>
        <item m="1" x="5410"/>
        <item m="1" x="6984"/>
        <item m="1" x="445"/>
        <item m="1" x="1769"/>
        <item m="1" x="3454"/>
        <item m="1" x="5437"/>
        <item m="1" x="7008"/>
        <item m="1" x="479"/>
        <item m="1" x="1807"/>
        <item m="1" x="5468"/>
        <item m="1" x="7037"/>
        <item m="1" x="515"/>
        <item m="1" x="2748"/>
        <item m="1" x="5484"/>
        <item m="1" x="7062"/>
        <item m="1" x="1204"/>
        <item m="1" x="2771"/>
        <item m="1" x="5505"/>
        <item m="1" x="7762"/>
        <item m="1" x="1246"/>
        <item m="1" x="2801"/>
        <item m="1" x="6344"/>
        <item m="1" x="7789"/>
        <item m="1" x="1275"/>
        <item m="1" x="2826"/>
        <item m="1" x="5325"/>
        <item m="1" x="6878"/>
        <item m="1" x="343"/>
        <item m="1" x="1664"/>
        <item m="1" x="3354"/>
        <item m="1" x="3640"/>
        <item m="1" x="3678"/>
        <item m="1" x="3720"/>
        <item m="1" x="3759"/>
        <item m="1" x="3783"/>
        <item m="1" x="3802"/>
        <item m="1" x="3816"/>
        <item m="1" x="3834"/>
        <item m="1" x="3850"/>
        <item m="1" x="3610"/>
        <item m="1" x="3642"/>
        <item m="1" x="3680"/>
        <item m="1" x="3722"/>
        <item m="1" x="3761"/>
        <item m="1" x="3785"/>
        <item m="1" x="3805"/>
        <item m="1" x="3818"/>
        <item m="1" x="3836"/>
        <item m="1" x="3852"/>
        <item m="1" x="3613"/>
        <item m="1" x="3645"/>
        <item m="1" x="3683"/>
        <item m="1" x="3725"/>
        <item m="1" x="3763"/>
        <item m="1" x="3787"/>
        <item m="1" x="3807"/>
        <item m="1" x="3820"/>
        <item m="1" x="3837"/>
        <item m="1" x="3853"/>
        <item m="1" x="3614"/>
        <item m="1" x="3646"/>
        <item m="1" x="3684"/>
        <item m="1" x="3726"/>
        <item m="1" x="3764"/>
        <item m="1" x="3788"/>
        <item m="1" x="3808"/>
        <item m="1" x="3821"/>
        <item m="1" x="3838"/>
        <item m="1" x="3855"/>
        <item m="1" x="3615"/>
        <item m="1" x="3648"/>
        <item m="1" x="3686"/>
        <item m="1" x="3728"/>
        <item m="1" x="3765"/>
        <item m="1" x="3789"/>
        <item m="1" x="3809"/>
        <item m="1" x="3822"/>
        <item m="1" x="3839"/>
        <item m="1" x="3857"/>
        <item m="1" x="3616"/>
        <item m="1" x="3649"/>
        <item m="1" x="3687"/>
        <item m="1" x="3729"/>
        <item m="1" x="3766"/>
        <item m="1" x="3790"/>
        <item m="1" x="3810"/>
        <item m="1" x="3824"/>
        <item m="1" x="3841"/>
        <item m="1" x="3859"/>
        <item m="1" x="3617"/>
        <item m="1" x="3650"/>
        <item m="1" x="3689"/>
        <item m="1" x="3730"/>
        <item m="1" x="3767"/>
        <item m="1" x="3792"/>
        <item m="1" x="3811"/>
        <item m="1" x="3825"/>
        <item m="1" x="3842"/>
        <item m="1" x="3860"/>
        <item m="1" x="3618"/>
        <item m="1" x="3651"/>
        <item m="1" x="3690"/>
        <item m="1" x="3731"/>
        <item m="1" x="3768"/>
        <item m="1" x="3793"/>
        <item m="1" x="3812"/>
        <item m="1" x="3826"/>
        <item m="1" x="3843"/>
        <item m="1" x="3861"/>
        <item m="1" x="3620"/>
        <item m="1" x="3653"/>
        <item m="1" x="3693"/>
        <item m="1" x="3734"/>
        <item m="1" x="3771"/>
        <item m="1" x="3794"/>
        <item m="1" x="3813"/>
        <item m="1" x="3827"/>
        <item m="1" x="3844"/>
        <item m="1" x="3862"/>
        <item m="1" x="3622"/>
        <item m="1" x="3655"/>
        <item m="1" x="3696"/>
        <item m="1" x="3736"/>
        <item m="1" x="3772"/>
        <item m="1" x="3795"/>
        <item m="1" x="3814"/>
        <item m="1" x="3828"/>
        <item m="1" x="3845"/>
        <item m="1" x="3863"/>
        <item m="1" x="7553"/>
        <item m="1" x="7584"/>
        <item m="1" x="7604"/>
        <item m="1" x="7554"/>
        <item m="1" x="7585"/>
        <item m="1" x="7605"/>
        <item m="1" x="7555"/>
        <item m="1" x="7586"/>
        <item m="1" x="7606"/>
        <item m="1" x="7021"/>
        <item m="1" x="7033"/>
        <item m="1" x="7047"/>
        <item m="1" x="3160"/>
        <item m="1" x="3178"/>
        <item m="1" x="3193"/>
        <item m="1" x="3220"/>
        <item m="1" x="3232"/>
        <item m="1" x="3258"/>
        <item m="1" x="3269"/>
        <item m="1" x="3296"/>
        <item m="1" x="3305"/>
        <item m="1" x="1613"/>
        <item m="1" x="1624"/>
        <item m="1" x="1628"/>
        <item m="1" x="1634"/>
        <item m="1" x="1650"/>
        <item m="1" x="1660"/>
        <item m="1" x="1676"/>
        <item m="1" x="1681"/>
        <item m="1" x="1698"/>
        <item m="1" x="1703"/>
        <item m="1" x="366"/>
        <item m="1" x="376"/>
        <item m="1" x="390"/>
        <item m="1" x="399"/>
        <item m="1" x="414"/>
        <item m="1" x="424"/>
        <item m="1" x="450"/>
        <item m="1" x="459"/>
        <item m="1" x="485"/>
        <item m="1" x="495"/>
        <item m="1" x="7005"/>
        <item m="1" x="7024"/>
        <item m="1" x="7035"/>
        <item m="1" x="7050"/>
        <item m="1" x="7060"/>
        <item m="1" x="7075"/>
        <item m="1" x="7084"/>
        <item m="1" x="7096"/>
        <item m="1" x="7103"/>
        <item m="1" x="7116"/>
        <item m="1" x="5513"/>
        <item m="1" x="5521"/>
        <item m="1" x="5536"/>
        <item m="1" x="5539"/>
        <item m="1" x="5544"/>
        <item m="1" x="5548"/>
        <item m="1" x="5557"/>
        <item m="1" x="5562"/>
        <item m="1" x="5565"/>
        <item m="1" x="5573"/>
        <item m="1" x="4080"/>
        <item m="1" x="4083"/>
        <item m="1" x="4091"/>
        <item m="1" x="4094"/>
        <item m="1" x="4104"/>
        <item m="1" x="4108"/>
        <item m="1" x="4119"/>
        <item m="1" x="4130"/>
        <item m="1" x="4145"/>
        <item m="1" x="4156"/>
        <item m="1" x="2796"/>
        <item m="1" x="2810"/>
        <item m="1" x="2822"/>
        <item m="1" x="2835"/>
        <item m="1" x="2847"/>
        <item m="1" x="2861"/>
        <item m="1" x="2873"/>
        <item m="1" x="2885"/>
        <item m="1" x="2897"/>
        <item m="1" x="3381"/>
        <item m="1" x="2683"/>
        <item m="1" x="1801"/>
        <item m="1" x="1198"/>
        <item m="1" x="5495"/>
        <item m="1" x="4687"/>
        <item m="1" x="4072"/>
        <item m="1" x="3474"/>
        <item m="1" x="2767"/>
        <item m="1" x="7078"/>
        <item m="1" x="6353"/>
        <item m="1" x="5550"/>
        <item m="1" x="4744"/>
        <item m="1" x="4111"/>
        <item m="1" x="553"/>
        <item m="1" x="7799"/>
        <item m="1" x="7140"/>
        <item m="1" x="6445"/>
        <item m="1" x="5601"/>
        <item m="1" x="1857"/>
        <item m="1" x="1286"/>
        <item m="1" x="638"/>
        <item m="1" x="7908"/>
        <item m="1" x="7235"/>
        <item m="1" x="3509"/>
        <item m="1" x="2832"/>
        <item m="1" x="1978"/>
        <item m="1" x="1365"/>
        <item m="1" x="667"/>
        <item m="1" x="4810"/>
        <item m="1" x="4172"/>
        <item m="1" x="3559"/>
        <item m="1" x="2927"/>
        <item m="1" x="2075"/>
        <item m="1" x="6540"/>
        <item m="1" x="3074"/>
        <item m="1" x="3088"/>
        <item m="1" x="3104"/>
        <item m="1" x="3121"/>
        <item m="1" x="3140"/>
        <item m="1" x="3167"/>
        <item m="1" x="3203"/>
        <item m="1" x="3240"/>
        <item m="1" x="3277"/>
        <item m="1" x="3058"/>
        <item m="1" x="3076"/>
        <item m="1" x="3090"/>
        <item m="1" x="3105"/>
        <item m="1" x="3122"/>
        <item m="1" x="3141"/>
        <item m="1" x="3169"/>
        <item m="1" x="3208"/>
        <item m="1" x="3243"/>
        <item m="1" x="3281"/>
        <item m="1" x="3061"/>
        <item m="1" x="3077"/>
        <item m="1" x="3091"/>
        <item m="1" x="3106"/>
        <item m="1" x="3123"/>
        <item m="1" x="3142"/>
        <item m="1" x="3170"/>
        <item m="1" x="3210"/>
        <item m="1" x="3245"/>
        <item m="1" x="3283"/>
        <item m="1" x="3062"/>
        <item m="1" x="3078"/>
        <item m="1" x="3092"/>
        <item m="1" x="3107"/>
        <item m="1" x="3124"/>
        <item m="1" x="3143"/>
        <item m="1" x="3171"/>
        <item m="1" x="3212"/>
        <item m="1" x="3247"/>
        <item m="1" x="3285"/>
        <item m="1" x="3063"/>
        <item m="1" x="3079"/>
        <item m="1" x="3093"/>
        <item m="1" x="3108"/>
        <item m="1" x="3125"/>
        <item m="1" x="3144"/>
        <item m="1" x="3172"/>
        <item m="1" x="3214"/>
        <item m="1" x="3249"/>
        <item m="1" x="3287"/>
        <item m="1" x="3064"/>
        <item m="1" x="3080"/>
        <item m="1" x="3094"/>
        <item m="1" x="3110"/>
        <item m="1" x="3128"/>
        <item m="1" x="3148"/>
        <item m="1" x="3176"/>
        <item m="1" x="3216"/>
        <item m="1" x="3253"/>
        <item m="1" x="3291"/>
        <item m="1" x="3065"/>
        <item m="1" x="3081"/>
        <item m="1" x="3095"/>
        <item m="1" x="3112"/>
        <item m="1" x="3130"/>
        <item m="1" x="3149"/>
        <item m="1" x="3177"/>
        <item m="1" x="3218"/>
        <item m="1" x="3256"/>
        <item m="1" x="3294"/>
        <item m="1" x="3066"/>
        <item m="1" x="3082"/>
        <item m="1" x="3096"/>
        <item m="1" x="3113"/>
        <item m="1" x="3131"/>
        <item m="1" x="3150"/>
        <item m="1" x="3179"/>
        <item m="1" x="3221"/>
        <item m="1" x="3259"/>
        <item m="1" x="3297"/>
        <item m="1" x="3068"/>
        <item m="1" x="3083"/>
        <item m="1" x="3097"/>
        <item m="1" x="3114"/>
        <item m="1" x="3132"/>
        <item m="1" x="3151"/>
        <item m="1" x="3180"/>
        <item m="1" x="3222"/>
        <item m="1" x="3260"/>
        <item m="1" x="3298"/>
        <item m="1" x="3069"/>
        <item m="1" x="3084"/>
        <item m="1" x="3098"/>
        <item m="1" x="3115"/>
        <item m="1" x="3133"/>
        <item m="1" x="3152"/>
        <item m="1" x="3182"/>
        <item m="1" x="3224"/>
        <item m="1" x="3261"/>
        <item m="1" x="3299"/>
        <item m="1" x="7002"/>
        <item m="1" x="7031"/>
        <item m="1" x="7056"/>
        <item m="1" x="7082"/>
        <item m="1" x="7101"/>
        <item m="1" x="7122"/>
        <item m="1" x="7134"/>
        <item m="1" x="7147"/>
        <item m="1" x="7169"/>
        <item m="1" x="7196"/>
        <item m="1" x="7003"/>
        <item m="1" x="7032"/>
        <item m="1" x="7058"/>
        <item m="1" x="4746"/>
        <item m="1" x="4884"/>
        <item m="1" x="5060"/>
        <item m="1" x="5198"/>
        <item m="1" x="5259"/>
        <item m="1" x="4686"/>
        <item m="1" x="4750"/>
        <item m="1" x="4886"/>
        <item m="1" x="5066"/>
        <item m="1" x="5205"/>
        <item m="1" x="5265"/>
        <item m="1" x="4688"/>
        <item m="1" x="4752"/>
        <item m="1" x="4890"/>
        <item m="1" x="5069"/>
        <item m="1" x="5209"/>
        <item m="1" x="5269"/>
        <item m="1" x="4692"/>
        <item m="1" x="4755"/>
        <item m="1" x="4894"/>
        <item m="1" x="5076"/>
        <item m="1" x="5217"/>
        <item m="1" x="4736"/>
        <item m="1" x="6427"/>
        <item m="1" x="7893"/>
        <item m="1" x="1356"/>
        <item m="1" x="2910"/>
        <item m="1" x="4753"/>
        <item m="1" x="6455"/>
        <item m="1" x="7917"/>
        <item m="1" x="1375"/>
        <item m="1" x="2933"/>
        <item m="1" x="4768"/>
        <item m="1" x="6489"/>
        <item m="1" x="7941"/>
        <item m="1" x="1392"/>
        <item m="1" x="2955"/>
        <item m="1" x="4808"/>
        <item m="1" x="6536"/>
        <item m="1" x="7965"/>
        <item m="1" x="1400"/>
        <item m="1" x="2973"/>
        <item m="1" x="4849"/>
        <item m="1" x="6575"/>
        <item m="1" x="7974"/>
        <item m="1" x="1407"/>
        <item m="1" x="2992"/>
        <item m="1" x="4892"/>
        <item m="1" x="6612"/>
        <item m="1" x="7993"/>
        <item m="1" x="1414"/>
        <item m="1" x="3011"/>
        <item m="1" x="4935"/>
        <item m="1" x="6649"/>
        <item m="1" x="1422"/>
        <item m="1" x="3033"/>
        <item m="1" x="4984"/>
        <item m="1" x="6681"/>
        <item m="1" x="3854"/>
        <item m="1" x="5302"/>
        <item m="1" x="6858"/>
        <item m="1" x="4562"/>
        <item m="1" x="4578"/>
        <item m="1" x="4603"/>
        <item m="1" x="4626"/>
        <item m="1" x="4646"/>
        <item m="1" x="4563"/>
        <item m="1" x="4579"/>
        <item m="1" x="4604"/>
        <item m="1" x="4627"/>
        <item m="1" x="4647"/>
        <item m="1" x="4564"/>
        <item m="1" x="4580"/>
        <item m="1" x="4605"/>
        <item m="1" x="4628"/>
        <item m="1" x="4648"/>
        <item m="1" x="324"/>
        <item m="1" x="1645"/>
        <item m="1" x="3872"/>
        <item m="1" x="5329"/>
        <item m="1" x="6889"/>
        <item m="1" x="346"/>
        <item m="1" x="1673"/>
        <item m="1" x="3885"/>
        <item m="1" x="5355"/>
        <item m="1" x="6917"/>
        <item m="1" x="370"/>
        <item m="1" x="1693"/>
        <item m="1" x="3902"/>
        <item m="1" x="5378"/>
        <item m="1" x="6944"/>
        <item m="1" x="392"/>
        <item m="1" x="1714"/>
        <item m="1" x="3913"/>
        <item m="1" x="5398"/>
        <item m="1" x="6968"/>
        <item m="1" x="416"/>
        <item m="1" x="1746"/>
        <item m="1" x="3929"/>
        <item m="1" x="5417"/>
        <item m="1" x="6993"/>
        <item m="1" x="452"/>
        <item m="1" x="1781"/>
        <item m="1" x="3956"/>
        <item m="1" x="5447"/>
        <item m="1" x="7019"/>
        <item m="1" x="487"/>
        <item m="1" x="1811"/>
        <item m="1" x="3982"/>
        <item m="1" x="5474"/>
        <item m="1" x="7045"/>
        <item m="1" x="523"/>
        <item m="1" x="1831"/>
        <item m="1" x="4006"/>
        <item m="1" x="5490"/>
        <item m="1" x="7072"/>
        <item m="1" x="551"/>
        <item m="1" x="1856"/>
        <item m="1" x="4025"/>
        <item m="1" x="5509"/>
        <item m="1" x="7093"/>
        <item m="1" x="579"/>
        <item m="1" x="1879"/>
        <item m="1" x="3856"/>
        <item m="1" x="5305"/>
        <item m="1" x="6859"/>
        <item m="1" x="326"/>
        <item m="1" x="1647"/>
        <item m="1" x="1525"/>
        <item m="1" x="1531"/>
        <item m="1" x="1544"/>
        <item m="1" x="1552"/>
        <item m="1" x="1564"/>
        <item m="1" x="1569"/>
        <item m="1" x="1576"/>
        <item m="1" x="1584"/>
        <item m="1" x="1592"/>
        <item m="1" x="239"/>
        <item m="1" x="250"/>
        <item m="1" x="258"/>
        <item m="1" x="272"/>
        <item m="1" x="280"/>
        <item m="1" x="295"/>
        <item m="1" x="301"/>
        <item m="1" x="312"/>
        <item m="1" x="321"/>
        <item m="1" x="337"/>
        <item m="1" x="6849"/>
        <item m="1" x="6860"/>
        <item m="1" x="6872"/>
        <item m="1" x="6891"/>
        <item m="1" x="6902"/>
        <item m="1" x="6921"/>
        <item m="1" x="6931"/>
        <item m="1" x="6948"/>
        <item m="1" x="6956"/>
        <item m="1" x="6973"/>
        <item m="1" x="5385"/>
        <item m="1" x="5394"/>
        <item m="1" x="5403"/>
        <item m="1" x="5412"/>
        <item m="1" x="5425"/>
        <item m="1" x="5440"/>
        <item m="1" x="5460"/>
        <item m="1" x="5472"/>
        <item m="1" x="5479"/>
        <item m="1" x="5489"/>
        <item m="1" x="3986"/>
        <item m="1" x="3997"/>
        <item m="1" x="4008"/>
        <item m="1" x="4020"/>
        <item m="1" x="4027"/>
        <item m="1" x="4036"/>
        <item m="1" x="4047"/>
        <item m="1" x="4055"/>
        <item m="1" x="4062"/>
        <item m="1" x="4068"/>
        <item m="1" x="2656"/>
        <item m="1" x="2664"/>
        <item m="1" x="2679"/>
        <item m="1" x="2687"/>
        <item m="1" x="2703"/>
        <item m="1" x="2709"/>
        <item m="1" x="2724"/>
        <item m="1" x="2731"/>
        <item m="1" x="2745"/>
        <item m="1" x="2753"/>
        <item m="1" x="1148"/>
        <item m="1" x="1167"/>
        <item m="1" x="1192"/>
        <item m="1" x="1209"/>
        <item m="1" x="1234"/>
        <item m="1" x="1252"/>
        <item m="1" x="1265"/>
        <item m="1" x="1281"/>
        <item m="1" x="1290"/>
        <item m="1" x="6978"/>
        <item m="1" x="426"/>
        <item m="1" x="1755"/>
        <item m="1" x="3449"/>
        <item m="1" x="4725"/>
        <item m="1" x="6401"/>
        <item m="1" x="3968"/>
        <item m="1" x="5462"/>
        <item m="1" x="7029"/>
        <item m="1" x="497"/>
        <item m="1" x="1817"/>
        <item m="1" x="3485"/>
        <item m="1" x="4762"/>
        <item m="1" x="4270"/>
        <item m="1" x="3647"/>
        <item m="1" x="3002"/>
        <item m="1" x="2243"/>
        <item m="1" x="1456"/>
        <item m="1" x="5802"/>
        <item m="1" x="5143"/>
        <item m="1" x="4369"/>
        <item m="1" x="3779"/>
        <item m="1" x="3070"/>
        <item m="1" x="7346"/>
        <item m="1" x="6751"/>
        <item m="1" x="5867"/>
        <item m="1" x="5231"/>
        <item m="1" x="4444"/>
        <item m="1" x="715"/>
        <item m="1" x="158"/>
        <item m="1" x="7396"/>
        <item m="1" x="6801"/>
        <item m="1" x="5927"/>
        <item m="1" x="2362"/>
        <item m="1" x="1513"/>
        <item m="1" x="818"/>
        <item m="1" x="238"/>
        <item m="1" x="7512"/>
        <item m="1" x="3831"/>
        <item m="1" x="3102"/>
        <item m="1" x="2479"/>
        <item m="1" x="1580"/>
        <item m="1" x="907"/>
        <item m="1" x="5277"/>
        <item m="1" x="4489"/>
        <item m="1" x="3889"/>
        <item m="1" x="3192"/>
        <item m="1" x="2547"/>
        <item m="1" x="7978"/>
        <item m="1" x="7995"/>
        <item m="1" x="36"/>
        <item m="1" x="51"/>
        <item m="1" x="76"/>
        <item m="1" x="101"/>
        <item m="1" x="133"/>
        <item m="1" x="167"/>
        <item m="1" x="193"/>
        <item m="1" x="7979"/>
        <item m="1" x="7996"/>
        <item m="1" x="37"/>
        <item m="1" x="53"/>
        <item m="1" x="78"/>
        <item m="1" x="103"/>
        <item m="1" x="135"/>
        <item m="1" x="168"/>
        <item m="1" x="194"/>
        <item m="1" x="7981"/>
        <item m="1" x="7997"/>
        <item m="1" x="38"/>
        <item m="1" x="55"/>
        <item m="1" x="80"/>
        <item m="1" x="105"/>
        <item m="1" x="137"/>
        <item m="1" x="169"/>
        <item m="1" x="195"/>
        <item m="1" x="7982"/>
        <item m="1" x="39"/>
        <item m="1" x="57"/>
        <item m="1" x="82"/>
        <item m="1" x="107"/>
        <item m="1" x="139"/>
        <item m="1" x="170"/>
        <item m="1" x="196"/>
        <item m="1" x="7983"/>
        <item m="1" x="40"/>
        <item m="1" x="60"/>
        <item m="1" x="85"/>
        <item m="1" x="111"/>
        <item m="1" x="141"/>
        <item m="1" x="171"/>
        <item m="1" x="197"/>
        <item m="1" x="7984"/>
        <item m="1" x="41"/>
        <item m="1" x="62"/>
        <item m="1" x="87"/>
        <item m="1" x="113"/>
        <item m="1" x="143"/>
        <item m="1" x="172"/>
        <item m="1" x="198"/>
        <item m="1" x="7985"/>
        <item m="1" x="42"/>
        <item m="1" x="64"/>
        <item m="1" x="89"/>
        <item m="1" x="115"/>
        <item m="1" x="145"/>
        <item m="1" x="173"/>
        <item m="1" x="199"/>
        <item m="1" x="7986"/>
        <item m="1" x="43"/>
        <item m="1" x="5147"/>
        <item m="1" x="5171"/>
        <item m="1" x="66"/>
        <item m="1" x="92"/>
        <item m="1" x="118"/>
        <item m="1" x="148"/>
        <item m="1" x="175"/>
        <item m="1" x="201"/>
        <item m="1" x="7987"/>
        <item m="1" x="44"/>
        <item m="1" x="68"/>
        <item m="1" x="95"/>
        <item m="1" x="120"/>
        <item m="1" x="150"/>
        <item m="1" x="176"/>
        <item m="1" x="202"/>
        <item m="1" x="7988"/>
        <item m="1" x="45"/>
        <item m="1" x="70"/>
        <item m="1" x="97"/>
        <item m="1" x="122"/>
        <item m="1" x="152"/>
        <item m="1" x="177"/>
        <item m="1" x="203"/>
        <item m="1" x="3870"/>
        <item m="1" x="3882"/>
        <item m="1" x="3899"/>
        <item m="1" x="3911"/>
        <item m="1" x="3924"/>
        <item m="1" x="3949"/>
        <item m="1" x="3976"/>
        <item m="1" x="4001"/>
        <item m="1" x="4023"/>
        <item m="1" x="4043"/>
        <item m="1" x="3871"/>
        <item m="1" x="3883"/>
        <item m="1" x="3900"/>
        <item m="1" x="6309"/>
        <item m="1" x="6402"/>
        <item m="1" x="6554"/>
        <item m="1" x="6702"/>
        <item m="1" x="6763"/>
        <item m="1" x="6809"/>
        <item m="1" x="6873"/>
        <item m="1" x="6981"/>
        <item m="1" x="6314"/>
        <item m="1" x="6406"/>
        <item m="1" x="6562"/>
        <item m="1" x="6708"/>
        <item m="1" x="6764"/>
        <item m="1" x="6810"/>
        <item m="1" x="6875"/>
        <item m="1" x="6982"/>
        <item m="1" x="6321"/>
        <item m="1" x="6416"/>
        <item m="1" x="6569"/>
        <item m="1" x="6712"/>
        <item m="1" x="6765"/>
        <item m="1" x="6813"/>
        <item m="1" x="6879"/>
        <item m="1" x="6986"/>
        <item m="1" x="6328"/>
        <item m="1" x="6425"/>
        <item m="1" x="6574"/>
        <item m="1" x="7126"/>
        <item m="1" x="614"/>
        <item m="1" x="1936"/>
        <item m="1" x="3533"/>
        <item m="1" x="4928"/>
        <item m="1" x="7138"/>
        <item m="1" x="636"/>
        <item m="1" x="1972"/>
        <item m="1" x="3555"/>
        <item m="1" x="7157"/>
        <item m="1" x="642"/>
        <item m="1" x="1996"/>
        <item m="1" x="4219"/>
        <item m="1" x="7180"/>
        <item m="1" x="648"/>
        <item m="1" x="2918"/>
        <item m="1" x="4249"/>
        <item m="1" x="7209"/>
        <item m="1" x="1382"/>
        <item m="1" x="2942"/>
        <item m="1" x="4278"/>
        <item m="1" x="7948"/>
        <item m="1" x="1396"/>
        <item m="1" x="2962"/>
        <item m="1" x="4305"/>
        <item m="1" x="6558"/>
        <item m="1" x="7970"/>
        <item m="1" x="1403"/>
        <item m="1" x="2981"/>
        <item m="1" x="4332"/>
        <item m="1" x="6596"/>
        <item m="1" x="7980"/>
        <item m="1" x="1410"/>
        <item m="1" x="5915"/>
        <item m="1" x="7499"/>
        <item m="1" x="901"/>
        <item m="1" x="2533"/>
        <item m="1" x="3943"/>
        <item m="1" x="5944"/>
        <item m="1" x="7529"/>
        <item m="1" x="915"/>
        <item m="1" x="2562"/>
        <item m="1" x="5995"/>
        <item m="1" x="7559"/>
        <item m="1" x="941"/>
        <item m="1" x="3322"/>
        <item m="1" x="6048"/>
        <item m="1" x="7592"/>
        <item m="1" x="1656"/>
        <item m="1" x="3349"/>
        <item m="1" x="6094"/>
        <item m="1" x="350"/>
        <item m="1" x="1679"/>
        <item m="1" x="3371"/>
        <item m="1" x="6927"/>
        <item m="1" x="377"/>
        <item m="1" x="1701"/>
        <item m="1" x="3393"/>
        <item m="1" x="5389"/>
        <item m="1" x="6953"/>
        <item m="1" x="401"/>
        <item m="1" x="1721"/>
        <item m="1" x="3420"/>
        <item m="1" x="5407"/>
        <item m="1" x="6979"/>
        <item m="1" x="427"/>
        <item m="1" x="1756"/>
        <item m="1" x="3450"/>
        <item m="1" x="5431"/>
        <item m="1" x="7001"/>
        <item m="1" x="461"/>
        <item m="1" x="1790"/>
        <item m="1" x="3470"/>
        <item m="1" x="5465"/>
        <item m="1" x="7030"/>
        <item m="1" x="498"/>
        <item m="1" x="1818"/>
        <item m="1" x="3486"/>
        <item m="1" x="5919"/>
        <item m="1" x="7501"/>
        <item m="1" x="904"/>
        <item m="1" x="2535"/>
        <item m="1" x="3945"/>
        <item m="1" x="7451"/>
        <item m="1" x="866"/>
        <item m="1" x="2510"/>
        <item m="1" x="3912"/>
        <item m="1" x="5396"/>
        <item m="1" x="6962"/>
        <item m="1" x="415"/>
        <item m="1" x="1741"/>
        <item m="1" x="5928"/>
        <item m="1" x="7515"/>
        <item m="1" x="908"/>
        <item m="1" x="2553"/>
        <item m="1" x="3950"/>
        <item m="1" x="5443"/>
        <item m="1" x="7014"/>
        <item m="1" x="675"/>
        <item m="1" x="7318"/>
        <item m="1" x="6736"/>
        <item m="1" x="2954"/>
        <item m="1" x="2144"/>
        <item m="1" x="1417"/>
        <item m="1" x="702"/>
        <item m="1" x="109"/>
        <item m="1" x="4300"/>
        <item m="1" x="3694"/>
        <item m="1" x="3025"/>
        <item m="1" x="2285"/>
        <item m="1" x="1482"/>
        <item m="1" x="5828"/>
        <item m="1" x="5183"/>
        <item m="1" x="4405"/>
        <item m="1" x="3803"/>
        <item m="1" x="3085"/>
        <item m="1" x="7361"/>
        <item m="1" x="6770"/>
        <item m="1" x="5880"/>
        <item m="1" x="5243"/>
        <item m="1" x="4464"/>
        <item m="1" x="739"/>
        <item m="1" x="187"/>
        <item m="1" x="7425"/>
        <item m="1" x="6815"/>
        <item m="1" x="5955"/>
        <item m="1" x="2403"/>
        <item m="1" x="1532"/>
        <item m="1" x="851"/>
        <item m="1" x="259"/>
        <item m="1" x="7542"/>
        <item m="1" x="3847"/>
        <item m="1" x="1112"/>
        <item m="1" x="1158"/>
        <item m="1" x="1201"/>
        <item m="1" x="1243"/>
        <item m="1" x="1273"/>
        <item m="1" x="1300"/>
        <item m="1" x="1321"/>
        <item m="1" x="1341"/>
        <item m="1" x="1361"/>
        <item m="1" x="1075"/>
        <item m="1" x="1113"/>
        <item m="1" x="1159"/>
        <item m="1" x="1202"/>
        <item m="1" x="1244"/>
        <item m="1" x="1274"/>
        <item m="1" x="1301"/>
        <item m="1" x="1322"/>
        <item m="1" x="1342"/>
        <item m="1" x="1362"/>
        <item m="1" x="1076"/>
        <item m="1" x="1114"/>
        <item m="1" x="1160"/>
        <item m="1" x="1205"/>
        <item m="1" x="1248"/>
        <item m="1" x="1277"/>
        <item m="1" x="1303"/>
        <item m="1" x="1324"/>
        <item m="1" x="1344"/>
        <item m="1" x="1363"/>
        <item m="1" x="1077"/>
        <item m="1" x="1115"/>
        <item m="1" x="1161"/>
        <item m="1" x="1206"/>
        <item m="1" x="1249"/>
        <item m="1" x="1278"/>
        <item m="1" x="1304"/>
        <item m="1" x="1325"/>
        <item m="1" x="1345"/>
        <item m="1" x="1364"/>
        <item m="1" x="1078"/>
        <item m="1" x="1116"/>
        <item m="1" x="1162"/>
        <item m="1" x="1207"/>
        <item m="1" x="1250"/>
        <item m="1" x="1279"/>
        <item m="1" x="1306"/>
        <item m="1" x="1329"/>
        <item m="1" x="1348"/>
        <item m="1" x="1366"/>
        <item m="1" x="1079"/>
        <item m="1" x="1117"/>
        <item m="1" x="1164"/>
        <item m="1" x="1208"/>
        <item m="1" x="1251"/>
        <item m="1" x="1280"/>
        <item m="1" x="1308"/>
        <item m="1" x="1330"/>
        <item m="1" x="1349"/>
        <item m="1" x="1367"/>
        <item m="1" x="1082"/>
        <item m="1" x="1120"/>
        <item m="1" x="1168"/>
        <item m="1" x="1210"/>
        <item m="1" x="1253"/>
        <item m="1" x="1282"/>
        <item m="1" x="1309"/>
        <item m="1" x="1331"/>
        <item m="1" x="1350"/>
        <item m="1" x="1368"/>
        <item m="1" x="1085"/>
        <item m="1" x="1125"/>
        <item m="1" x="1171"/>
        <item m="1" x="1213"/>
        <item m="1" x="5884"/>
        <item m="1" x="5886"/>
        <item m="1" x="5895"/>
        <item m="1" x="5903"/>
        <item m="1" x="5924"/>
        <item m="1" x="5938"/>
        <item m="1" x="5949"/>
        <item m="1" x="5961"/>
        <item m="1" x="6001"/>
        <item m="1" x="4465"/>
        <item m="1" x="4471"/>
        <item m="1" x="4484"/>
        <item m="1" x="4491"/>
        <item m="1" x="4509"/>
        <item m="1" x="4517"/>
        <item m="1" x="4539"/>
        <item m="1" x="4548"/>
        <item m="1" x="4561"/>
        <item m="1" x="4570"/>
        <item m="1" x="3153"/>
        <item m="1" x="3162"/>
        <item m="1" x="3183"/>
        <item m="1" x="3195"/>
        <item m="1" x="3225"/>
        <item m="1" x="3233"/>
        <item m="1" x="3262"/>
        <item m="1" x="3270"/>
        <item m="1" x="3300"/>
        <item m="1" x="3306"/>
        <item m="1" x="1616"/>
        <item m="1" x="1625"/>
        <item m="1" x="1256"/>
        <item m="1" x="1283"/>
        <item m="1" x="1310"/>
        <item m="1" x="1332"/>
        <item m="1" x="1351"/>
        <item m="1" x="1369"/>
        <item m="1" x="1087"/>
        <item m="1" x="1127"/>
        <item m="1" x="1173"/>
        <item m="1" x="1215"/>
        <item m="1" x="1257"/>
        <item m="1" x="1284"/>
        <item m="1" x="1311"/>
        <item m="1" x="1333"/>
        <item m="1" x="1353"/>
        <item m="1" x="1372"/>
        <item m="1" x="1088"/>
        <item m="1" x="1128"/>
        <item m="1" x="1175"/>
        <item m="1" x="1216"/>
        <item m="1" x="1258"/>
        <item m="1" x="1285"/>
        <item m="1" x="1314"/>
        <item m="1" x="1334"/>
        <item m="1" x="1355"/>
        <item m="1" x="1373"/>
        <item m="1" x="5030"/>
        <item m="1" x="5064"/>
        <item m="1" x="5106"/>
        <item m="1" x="5142"/>
        <item m="1" x="5179"/>
        <item m="1" x="5204"/>
        <item m="1" x="5227"/>
        <item m="1" x="5233"/>
        <item m="1" x="5245"/>
        <item m="1" x="5264"/>
        <item m="1" x="5032"/>
        <item m="1" x="5068"/>
        <item m="1" x="5108"/>
        <item m="1" x="717"/>
        <item m="1" x="825"/>
        <item m="1" x="916"/>
        <item m="1" x="1018"/>
        <item m="1" x="1150"/>
        <item m="1" x="1291"/>
        <item m="1" x="1378"/>
        <item m="1" x="719"/>
        <item m="1" x="827"/>
        <item m="1" x="920"/>
        <item m="1" x="1019"/>
        <item m="1" x="1155"/>
        <item m="1" x="1295"/>
        <item m="1" x="1381"/>
        <item m="1" x="723"/>
        <item m="1" x="830"/>
        <item m="1" x="922"/>
        <item m="1" x="1021"/>
        <item m="1" x="1156"/>
        <item m="1" x="1296"/>
        <item m="1" x="1383"/>
        <item m="1" x="724"/>
        <item m="1" x="840"/>
        <item m="1" x="2821"/>
        <item m="1" x="4160"/>
        <item m="1" x="5668"/>
        <item m="1" x="7269"/>
        <item m="1" x="681"/>
        <item m="1" x="2846"/>
        <item m="1" x="4178"/>
        <item m="1" x="5701"/>
        <item m="1" x="7285"/>
        <item m="1" x="690"/>
        <item m="1" x="2872"/>
        <item m="1" x="4193"/>
        <item m="1" x="5723"/>
        <item m="1" x="7302"/>
        <item m="1" x="697"/>
        <item m="1" x="2896"/>
        <item m="1" x="4220"/>
        <item m="1" x="5751"/>
        <item m="1" x="7319"/>
        <item m="1" x="703"/>
        <item m="1" x="2921"/>
        <item m="1" x="4250"/>
        <item m="1" x="5788"/>
        <item m="1" x="7335"/>
        <item m="1" x="710"/>
        <item m="1" x="2945"/>
        <item m="1" x="4279"/>
        <item m="1" x="5818"/>
        <item m="1" x="7354"/>
        <item m="1" x="725"/>
        <item m="1" x="2964"/>
        <item m="1" x="4306"/>
        <item m="1" x="5832"/>
        <item m="1" x="7365"/>
        <item m="1" x="756"/>
        <item m="1" x="2984"/>
        <item m="1" x="4333"/>
        <item m="1" x="5841"/>
        <item m="1" x="7374"/>
        <item m="1" x="785"/>
        <item m="1" x="3001"/>
        <item m="1" x="4366"/>
        <item m="1" x="5866"/>
        <item m="1" x="7390"/>
        <item m="1" x="1587"/>
        <item m="1" x="3226"/>
        <item m="1" x="4597"/>
        <item m="1" x="6166"/>
        <item m="1" x="4664"/>
        <item m="1" x="4670"/>
        <item m="1" x="4678"/>
        <item m="1" x="4684"/>
        <item m="1" x="4694"/>
        <item m="1" x="4701"/>
        <item m="1" x="4707"/>
        <item m="1" x="4717"/>
        <item m="1" x="4724"/>
        <item m="1" x="3423"/>
        <item m="1" x="3445"/>
        <item m="1" x="3451"/>
        <item m="1" x="3468"/>
        <item m="1" x="3472"/>
        <item m="1" x="3479"/>
        <item m="1" x="3488"/>
        <item m="1" x="3494"/>
        <item m="1" x="3502"/>
        <item m="1" x="3508"/>
        <item m="1" x="1837"/>
        <item m="1" x="1855"/>
        <item m="1" x="1860"/>
        <item m="1" x="1877"/>
        <item m="1" x="1892"/>
        <item m="1" x="1913"/>
        <item m="1" x="1931"/>
        <item m="1" x="1947"/>
        <item m="1" x="1966"/>
        <item m="1" x="1976"/>
        <item m="1" x="633"/>
        <item m="1" x="637"/>
        <item m="1" x="639"/>
        <item m="1" x="643"/>
        <item m="1" x="646"/>
        <item m="1" x="649"/>
        <item m="1" x="655"/>
        <item m="1" x="658"/>
        <item m="1" x="663"/>
        <item m="1" x="666"/>
        <item m="1" x="7215"/>
        <item m="1" x="7220"/>
        <item m="1" x="7236"/>
        <item m="1" x="7251"/>
        <item m="1" x="7255"/>
        <item m="1" x="7268"/>
        <item m="1" x="7271"/>
        <item m="1" x="7284"/>
        <item m="1" x="7287"/>
        <item m="1" x="7301"/>
        <item m="1" x="5706"/>
        <item m="1" x="5720"/>
        <item m="1" x="5731"/>
        <item m="1" x="5747"/>
        <item m="1" x="5757"/>
        <item m="1" x="5784"/>
        <item m="1" x="5799"/>
        <item m="1" x="5814"/>
        <item m="1" x="5823"/>
        <item m="1" x="4334"/>
        <item m="1" x="4352"/>
        <item m="1" x="4367"/>
        <item m="1" x="4384"/>
        <item m="1" x="4396"/>
        <item m="1" x="3659"/>
        <item m="1" x="3866"/>
        <item m="1" x="4016"/>
        <item m="1" x="4124"/>
        <item m="1" x="2789"/>
        <item m="1" x="3671"/>
        <item m="1" x="3867"/>
        <item m="1" x="4019"/>
        <item m="1" x="4129"/>
        <item m="1" x="2794"/>
        <item m="1" x="3673"/>
        <item m="1" x="3869"/>
        <item m="1" x="4022"/>
        <item m="1" x="4134"/>
        <item m="1" x="2802"/>
        <item m="1" x="3685"/>
        <item m="1" x="3873"/>
        <item m="1" x="4026"/>
        <item m="1" x="4144"/>
        <item m="1" x="2808"/>
        <item m="1" x="3700"/>
        <item m="1" x="3876"/>
        <item m="1" x="4031"/>
        <item m="1" x="4150"/>
        <item m="1" x="2815"/>
        <item m="1" x="3711"/>
        <item m="1" x="3878"/>
        <item m="1" x="4035"/>
        <item m="1" x="4155"/>
        <item m="1" x="2819"/>
        <item m="1" x="3714"/>
        <item m="1" x="3881"/>
        <item m="1" x="4042"/>
        <item m="1" x="4159"/>
        <item m="1" x="2828"/>
        <item m="1" x="3727"/>
        <item m="1" x="3888"/>
        <item m="1" x="4046"/>
        <item m="1" x="4170"/>
        <item m="1" x="2833"/>
        <item m="1" x="3740"/>
        <item m="1" x="3893"/>
        <item m="1" x="4051"/>
        <item m="1" x="4173"/>
        <item m="1" x="2839"/>
        <item m="1" x="3752"/>
        <item m="1" x="3895"/>
        <item m="1" x="4054"/>
        <item m="1" x="1917"/>
        <item m="1" x="3007"/>
        <item m="1" x="3138"/>
        <item m="1" x="3386"/>
        <item m="1" x="3525"/>
        <item m="1" x="1927"/>
        <item m="1" x="3012"/>
        <item m="1" x="3147"/>
        <item m="1" x="3391"/>
        <item m="1" x="3528"/>
        <item m="1" x="1932"/>
        <item m="1" x="3015"/>
        <item m="1" x="3156"/>
        <item m="1" x="3394"/>
        <item m="1" x="3531"/>
        <item m="1" x="1942"/>
        <item m="1" x="3022"/>
        <item m="1" x="3159"/>
        <item m="1" x="3398"/>
        <item m="1" x="3534"/>
        <item m="1" x="1951"/>
        <item m="1" x="3028"/>
        <item m="1" x="3164"/>
        <item m="1" x="3411"/>
        <item m="1" x="3539"/>
        <item m="1" x="1961"/>
        <item m="1" x="3034"/>
        <item m="1" x="3175"/>
        <item m="1" x="3417"/>
        <item m="1" x="3549"/>
        <item m="1" x="1969"/>
        <item m="1" x="3037"/>
        <item m="1" x="3187"/>
        <item m="1" x="2865"/>
        <item m="1" x="2889"/>
        <item m="1" x="2913"/>
        <item m="1" x="2937"/>
        <item m="1" x="2866"/>
        <item m="1" x="2890"/>
        <item m="1" x="2914"/>
        <item m="1" x="2938"/>
        <item m="1" x="2867"/>
        <item m="1" x="2891"/>
        <item m="1" x="2915"/>
        <item m="1" x="2939"/>
        <item m="1" x="2868"/>
        <item m="1" x="2892"/>
        <item m="1" x="2916"/>
        <item m="1" x="2940"/>
        <item m="1" x="2842"/>
        <item m="1" x="2869"/>
        <item m="1" x="2893"/>
        <item m="1" x="2917"/>
        <item m="1" x="2941"/>
        <item m="1" x="2843"/>
        <item m="1" x="2870"/>
        <item m="1" x="2894"/>
        <item m="1" x="2919"/>
        <item m="1" x="2943"/>
        <item m="1" x="2845"/>
        <item m="1" x="2871"/>
        <item m="1" x="2895"/>
        <item m="1" x="2920"/>
        <item m="1" x="2944"/>
        <item m="1" x="2848"/>
        <item m="1" x="2874"/>
        <item m="1" x="2898"/>
        <item m="1" x="2922"/>
        <item m="1" x="2946"/>
        <item m="1" x="2852"/>
        <item m="1" x="2877"/>
        <item m="1" x="2901"/>
        <item m="1" x="2925"/>
        <item m="1" x="2947"/>
        <item m="1" x="2853"/>
        <item m="1" x="2878"/>
        <item m="1" x="6457"/>
        <item m="1" x="6475"/>
        <item m="1" x="6491"/>
        <item m="1" x="6523"/>
        <item m="1" x="6539"/>
        <item m="1" x="4887"/>
        <item m="1" x="4905"/>
        <item m="1" x="4931"/>
        <item m="1" x="4956"/>
        <item m="1" x="4981"/>
        <item m="1" x="5005"/>
        <item m="1" x="5031"/>
        <item m="1" x="5048"/>
        <item m="1" x="5067"/>
        <item m="1" x="3585"/>
        <item m="1" x="3596"/>
        <item m="1" x="3604"/>
        <item m="1" x="3626"/>
        <item m="1" x="3636"/>
        <item m="1" x="3660"/>
        <item m="1" x="3674"/>
        <item m="1" x="3701"/>
        <item m="1" x="3715"/>
        <item m="1" x="3741"/>
        <item m="1" x="2160"/>
        <item m="1" x="2174"/>
        <item m="1" x="2204"/>
        <item m="1" x="2216"/>
        <item m="1" x="2239"/>
        <item m="1" x="2255"/>
        <item m="1" x="2279"/>
        <item m="1" x="2295"/>
        <item m="1" x="2319"/>
        <item m="1" x="2336"/>
        <item m="1" x="706"/>
        <item m="1" x="709"/>
        <item m="1" x="714"/>
        <item m="1" x="722"/>
        <item m="1" x="733"/>
        <item m="1" x="742"/>
        <item m="1" x="766"/>
        <item m="1" x="771"/>
        <item m="1" x="793"/>
        <item m="1" x="798"/>
        <item m="1" x="7375"/>
        <item m="1" x="7384"/>
        <item m="1" x="7394"/>
        <item m="1" x="7409"/>
        <item m="1" x="7416"/>
        <item m="1" x="7432"/>
        <item m="1" x="7457"/>
        <item m="1" x="7468"/>
        <item m="1" x="7486"/>
        <item m="1" x="7497"/>
        <item m="1" x="5896"/>
        <item m="1" x="6679"/>
        <item m="1" x="6680"/>
        <item m="1" x="6682"/>
        <item m="1" x="6689"/>
        <item m="1" x="6697"/>
        <item m="1" x="6704"/>
        <item m="1" x="6710"/>
        <item m="1" x="6713"/>
        <item m="1" x="6716"/>
        <item m="1" x="6717"/>
        <item m="1" x="5790"/>
        <item m="1" x="5794"/>
        <item m="1" x="5798"/>
        <item m="1" x="5804"/>
        <item m="1" x="5810"/>
        <item m="1" x="5811"/>
        <item m="1" x="5813"/>
        <item m="1" x="5815"/>
        <item m="1" x="5819"/>
        <item m="1" x="5821"/>
        <item m="1" x="393"/>
        <item m="1" x="419"/>
        <item m="1" x="454"/>
        <item m="1" x="490"/>
        <item m="1" x="396"/>
        <item m="1" x="422"/>
        <item m="1" x="457"/>
        <item m="1" x="493"/>
        <item m="1" x="398"/>
        <item m="1" x="423"/>
        <item m="1" x="458"/>
        <item m="1" x="494"/>
        <item m="1" x="400"/>
        <item m="1" x="425"/>
        <item m="1" x="460"/>
        <item m="1" x="496"/>
        <item m="1" x="5102"/>
        <item m="1" x="5119"/>
        <item m="1" x="5138"/>
        <item m="1" x="7653"/>
        <item m="1" x="6294"/>
        <item m="1" x="5530"/>
        <item m="1" x="4716"/>
        <item m="1" x="4089"/>
        <item m="1" x="3501"/>
        <item m="1" x="7748"/>
        <item m="1" x="7118"/>
        <item m="1" x="6395"/>
        <item m="1" x="5575"/>
        <item m="1" x="4801"/>
        <item m="1" x="1228"/>
        <item m="1" x="606"/>
        <item m="1" x="7856"/>
        <item m="1" x="7188"/>
        <item m="1" x="6518"/>
        <item m="1" x="2784"/>
        <item m="1" x="1922"/>
        <item m="1" x="1335"/>
        <item m="1" x="653"/>
        <item m="1" x="7955"/>
        <item m="1" x="4127"/>
        <item m="1" x="3527"/>
        <item m="1" x="2884"/>
        <item m="1" x="2020"/>
        <item m="1" x="1397"/>
        <item m="1" x="5623"/>
        <item m="1" x="4893"/>
        <item m="1" x="4213"/>
        <item m="1" x="3590"/>
        <item m="1" x="2965"/>
        <item m="1" x="6617"/>
        <item m="1" x="5733"/>
        <item m="1" x="5065"/>
        <item m="1" x="4311"/>
        <item m="1" x="945"/>
        <item m="1" x="7389"/>
        <item m="1" x="7412"/>
        <item m="1" x="7453"/>
        <item m="1" x="7483"/>
        <item m="1" x="7516"/>
        <item m="1" x="7541"/>
        <item m="1" x="7572"/>
        <item m="1" x="7391"/>
        <item m="1" x="7413"/>
        <item m="1" x="7454"/>
        <item m="1" x="7484"/>
        <item m="1" x="7517"/>
        <item m="1" x="7543"/>
        <item m="1" x="7573"/>
        <item m="1" x="7392"/>
        <item m="1" x="7414"/>
        <item m="1" x="7455"/>
        <item m="1" x="7485"/>
        <item m="1" x="7518"/>
        <item m="1" x="7544"/>
        <item m="1" x="7574"/>
        <item m="1" x="7395"/>
        <item m="1" x="7417"/>
        <item m="1" x="7458"/>
        <item m="1" x="7487"/>
        <item m="1" x="7519"/>
        <item m="1" x="7545"/>
        <item m="1" x="7575"/>
        <item m="1" x="7397"/>
        <item m="1" x="7418"/>
        <item m="1" x="7459"/>
        <item m="1" x="7488"/>
        <item m="1" x="7520"/>
        <item m="1" x="7546"/>
        <item m="1" x="7576"/>
        <item m="1" x="7398"/>
        <item m="1" x="7419"/>
        <item m="1" x="7460"/>
        <item m="1" x="7489"/>
        <item m="1" x="7521"/>
        <item m="1" x="7547"/>
        <item m="1" x="7577"/>
        <item m="1" x="7400"/>
        <item m="1" x="7421"/>
        <item m="1" x="7461"/>
        <item m="1" x="7490"/>
        <item m="1" x="7522"/>
        <item m="1" x="7548"/>
        <item m="1" x="7578"/>
        <item m="1" x="7377"/>
        <item m="1" x="7401"/>
        <item m="1" x="970"/>
        <item m="1" x="975"/>
        <item m="1" x="994"/>
        <item m="1" x="1000"/>
        <item m="1" x="1020"/>
        <item m="1" x="1027"/>
        <item m="1" x="1044"/>
        <item m="1" x="1050"/>
        <item m="1" x="1073"/>
        <item m="1" x="7665"/>
        <item m="1" x="7678"/>
        <item m="1" x="7685"/>
        <item m="1" x="7692"/>
        <item m="1" x="7699"/>
        <item m="1" x="7707"/>
        <item m="1" x="7716"/>
        <item m="1" x="7723"/>
        <item m="1" x="7733"/>
        <item m="1" x="7749"/>
        <item m="1" x="6308"/>
        <item m="1" x="6329"/>
        <item m="1" x="6336"/>
        <item m="1" x="6352"/>
        <item m="1" x="6357"/>
        <item m="1" x="6372"/>
        <item m="1" x="6375"/>
        <item m="1" x="6396"/>
        <item m="1" x="7423"/>
        <item m="1" x="7462"/>
        <item m="1" x="7491"/>
        <item m="1" x="7523"/>
        <item m="1" x="7549"/>
        <item m="1" x="7580"/>
        <item m="1" x="7380"/>
        <item m="1" x="7404"/>
        <item m="1" x="7424"/>
        <item m="1" x="7463"/>
        <item m="1" x="7492"/>
        <item m="1" x="7525"/>
        <item m="1" x="7551"/>
        <item m="1" x="7582"/>
        <item m="1" x="7381"/>
        <item m="1" x="7405"/>
        <item m="1" x="7426"/>
        <item m="1" x="7464"/>
        <item m="1" x="7493"/>
        <item m="1" x="7526"/>
        <item m="1" x="7552"/>
        <item m="1" x="7583"/>
        <item m="1" x="3307"/>
        <item m="1" x="3336"/>
        <item m="1" x="3361"/>
        <item m="1" x="3383"/>
        <item m="1" x="3408"/>
        <item m="1" x="3440"/>
        <item m="1" x="3462"/>
        <item m="1" x="3477"/>
        <item m="1" x="3491"/>
        <item m="1" x="3505"/>
        <item m="1" x="3308"/>
        <item m="1" x="3338"/>
        <item m="1" x="3363"/>
        <item m="1" x="726"/>
        <item m="1" x="845"/>
        <item m="1" x="924"/>
        <item m="1" x="1023"/>
        <item m="1" x="1163"/>
        <item m="1" x="1307"/>
        <item m="1" x="1385"/>
        <item m="1" x="729"/>
        <item m="1" x="850"/>
        <item m="1" x="928"/>
        <item m="1" x="1025"/>
        <item m="1" x="1174"/>
        <item m="1" x="1313"/>
        <item m="1" x="1388"/>
        <item m="1" x="731"/>
        <item m="1" x="852"/>
        <item m="1" x="929"/>
        <item m="1" x="1028"/>
        <item m="1" x="1177"/>
        <item m="1" x="1315"/>
        <item m="1" x="1390"/>
        <item m="1" x="735"/>
        <item m="1" x="853"/>
        <item m="1" x="2908"/>
        <item m="1" x="4244"/>
        <item m="1" x="5770"/>
        <item m="1" x="7333"/>
        <item m="1" x="707"/>
        <item m="1" x="2931"/>
        <item m="1" x="4272"/>
        <item m="1" x="5809"/>
        <item m="1" x="7350"/>
        <item m="1" x="716"/>
        <item m="1" x="2953"/>
        <item m="1" x="4299"/>
        <item m="1" x="5827"/>
        <item m="1" x="7360"/>
        <item m="1" x="738"/>
        <item m="1" x="2972"/>
        <item m="1" x="4326"/>
        <item m="1" x="5837"/>
        <item m="1" x="7369"/>
        <item m="1" x="768"/>
        <item m="1" x="2991"/>
        <item m="1" x="4351"/>
        <item m="1" x="5850"/>
        <item m="1" x="7383"/>
        <item m="1" x="795"/>
        <item m="1" x="3010"/>
        <item m="1" x="4383"/>
        <item m="1" x="5871"/>
        <item m="1" x="7408"/>
        <item m="1" x="824"/>
        <item m="1" x="3032"/>
        <item m="1" x="4410"/>
        <item m="1" x="5883"/>
        <item m="1" x="7429"/>
        <item m="1" x="856"/>
        <item m="1" x="3048"/>
        <item m="1" x="4422"/>
        <item m="1" x="5889"/>
        <item m="1" x="7467"/>
        <item m="1" x="882"/>
        <item m="1" x="3059"/>
        <item m="1" x="4433"/>
        <item m="1" x="5909"/>
        <item m="1" x="7496"/>
        <item m="1" x="7897"/>
        <item m="1" x="7914"/>
        <item m="1" x="7922"/>
        <item m="1" x="7937"/>
        <item m="1" x="7946"/>
        <item m="1" x="7963"/>
        <item m="1" x="7968"/>
        <item m="1" x="7973"/>
        <item m="1" x="7977"/>
        <item m="1" x="6564"/>
        <item m="1" x="6576"/>
        <item m="1" x="6601"/>
        <item m="1" x="6613"/>
        <item m="1" x="6638"/>
        <item m="1" x="6650"/>
        <item m="1" x="6674"/>
        <item m="1" x="6683"/>
        <item m="1" x="6711"/>
        <item m="1" x="6718"/>
        <item m="1" x="5062"/>
        <item m="1" x="5085"/>
        <item m="1" x="5104"/>
        <item m="1" x="5123"/>
        <item m="1" x="5140"/>
        <item m="1" x="5161"/>
        <item m="1" x="5178"/>
        <item m="1" x="3777"/>
        <item m="1" x="3796"/>
        <item m="1" x="3799"/>
        <item m="1" x="3691"/>
        <item m="1" x="3875"/>
        <item m="1" x="4030"/>
        <item m="1" x="4146"/>
        <item m="1" x="2814"/>
        <item m="1" x="3706"/>
        <item m="1" x="3877"/>
        <item m="1" x="4034"/>
        <item m="1" x="4153"/>
        <item m="1" x="2818"/>
        <item m="1" x="3712"/>
        <item m="1" x="3880"/>
        <item m="1" x="4041"/>
        <item m="1" x="4157"/>
        <item m="1" x="2827"/>
        <item m="1" x="3716"/>
        <item m="1" x="3884"/>
        <item m="1" x="4044"/>
        <item m="1" x="4167"/>
        <item m="1" x="2831"/>
        <item m="1" x="3732"/>
        <item m="1" x="3891"/>
        <item m="1" x="4050"/>
        <item m="1" x="4171"/>
        <item m="1" x="2838"/>
        <item m="1" x="3746"/>
        <item m="1" x="3894"/>
        <item m="1" x="4053"/>
        <item m="1" x="2841"/>
        <item m="1" x="3753"/>
        <item m="1" x="3897"/>
        <item m="1" x="4058"/>
        <item m="1" x="2854"/>
        <item m="1" x="3755"/>
        <item m="1" x="3901"/>
        <item m="1" x="4059"/>
        <item m="1" x="2860"/>
        <item m="1" x="3769"/>
        <item m="1" x="3905"/>
        <item m="1" x="4065"/>
        <item m="1" x="3774"/>
        <item m="1" x="3907"/>
        <item m="1" x="4066"/>
        <item m="1" x="1948"/>
        <item m="1" x="3024"/>
        <item m="1" x="3161"/>
        <item m="1" x="3405"/>
        <item m="1" x="3536"/>
        <item m="1" x="1956"/>
        <item m="1" x="3030"/>
        <item m="1" x="3168"/>
        <item m="1" x="3414"/>
        <item m="1" x="3544"/>
        <item m="1" x="1967"/>
        <item m="1" x="3035"/>
        <item m="1" x="3181"/>
        <item m="1" x="3419"/>
        <item m="1" x="3552"/>
        <item m="1" x="1973"/>
        <item m="1" x="3043"/>
        <item m="1" x="3189"/>
        <item m="1" x="3425"/>
        <item m="1" x="3556"/>
        <item m="1" x="1977"/>
        <item m="1" x="3045"/>
        <item m="1" x="3194"/>
        <item m="1" x="3437"/>
        <item m="1" x="3558"/>
        <item m="1" x="1985"/>
        <item m="1" x="3047"/>
        <item m="1" x="3207"/>
        <item m="1" x="3446"/>
        <item m="1" x="3564"/>
        <item m="1" x="1994"/>
        <item m="1" x="3049"/>
        <item m="1" x="3223"/>
        <item m="1" x="2970"/>
        <item m="1" x="2977"/>
        <item m="1" x="2989"/>
        <item m="1" x="2995"/>
        <item m="1" x="3008"/>
        <item m="1" x="3016"/>
        <item m="1" x="3029"/>
        <item m="1" x="3038"/>
        <item m="1" x="3046"/>
        <item m="1" x="1423"/>
        <item m="1" x="1429"/>
        <item m="1" x="1433"/>
        <item m="1" x="1445"/>
        <item m="1" x="1450"/>
        <item m="1" x="1466"/>
        <item m="1" x="1472"/>
        <item m="1" x="1487"/>
        <item m="1" x="1492"/>
        <item m="1" x="1506"/>
        <item m="1" x="125"/>
        <item m="1" x="131"/>
        <item m="1" x="156"/>
        <item m="1" x="165"/>
        <item m="1" x="181"/>
        <item m="1" x="192"/>
        <item m="1" x="207"/>
        <item m="1" x="216"/>
        <item m="1" x="221"/>
        <item m="1" x="231"/>
        <item m="1" x="6789"/>
        <item m="1" x="6793"/>
        <item m="1" x="6800"/>
        <item m="1" x="6804"/>
        <item m="1" x="6812"/>
        <item m="1" x="6819"/>
        <item m="1" x="6825"/>
        <item m="1" x="6829"/>
        <item m="1" x="6836"/>
        <item m="1" x="6841"/>
        <item m="1" x="5281"/>
        <item m="1" x="5285"/>
        <item m="1" x="5293"/>
        <item m="1" x="5304"/>
        <item m="1" x="5319"/>
        <item m="1" x="5331"/>
        <item m="1" x="5343"/>
        <item m="1" x="5358"/>
        <item m="1" x="5373"/>
        <item m="1" x="5379"/>
        <item m="1" x="3892"/>
        <item m="1" x="3898"/>
        <item m="1" x="3906"/>
        <item m="1" x="3910"/>
        <item m="1" x="3918"/>
        <item m="1" x="3923"/>
        <item m="1" x="3938"/>
        <item m="1" x="3946"/>
        <item m="1" x="3967"/>
        <item m="1" x="3974"/>
        <item m="1" x="2556"/>
        <item m="1" x="2561"/>
        <item m="1" x="2567"/>
        <item m="1" x="2580"/>
        <item m="1" x="2587"/>
        <item m="1" x="2603"/>
        <item m="1" x="2608"/>
        <item m="1" x="2623"/>
        <item m="1" x="2631"/>
        <item m="1" x="2649"/>
        <item m="1" x="995"/>
        <item m="1" x="5288"/>
        <item m="1" x="5291"/>
        <item m="1" x="5292"/>
        <item m="1" x="5295"/>
        <item m="1" x="5297"/>
        <item m="1" x="5301"/>
        <item m="1" x="5303"/>
        <item m="1" x="5307"/>
        <item m="1" x="5311"/>
        <item m="1" x="5317"/>
        <item m="1" x="4512"/>
        <item m="1" x="4516"/>
        <item m="1" x="4518"/>
        <item m="1" x="4527"/>
        <item m="1" x="4532"/>
        <item m="1" x="4538"/>
        <item m="1" x="4540"/>
        <item m="1" x="4542"/>
        <item m="1" x="4543"/>
        <item m="1" x="4547"/>
        <item m="1" x="4713"/>
        <item m="1" x="4721"/>
        <item m="1" x="4730"/>
        <item m="1" x="971"/>
        <item m="1" x="978"/>
        <item m="1" x="996"/>
        <item m="1" x="1005"/>
        <item m="1" x="1022"/>
        <item m="1" x="1031"/>
        <item m="1" x="1045"/>
        <item m="1" x="1053"/>
        <item m="1" x="1074"/>
        <item m="1" x="7668"/>
        <item m="1" x="7679"/>
        <item m="1" x="7686"/>
        <item m="1" x="7693"/>
        <item m="1" x="7702"/>
        <item m="1" x="7708"/>
        <item m="1" x="7721"/>
        <item m="1" x="7724"/>
        <item m="1" x="7738"/>
        <item m="1" x="7750"/>
        <item m="1" x="6266"/>
        <item m="1" x="6286"/>
        <item m="1" x="6312"/>
        <item m="1" x="6331"/>
        <item m="1" x="6339"/>
        <item m="1" x="6354"/>
        <item m="1" x="6360"/>
        <item m="1" x="6373"/>
        <item m="1" x="6378"/>
        <item m="1" x="6397"/>
        <item m="1" x="4705"/>
        <item m="1" x="4714"/>
        <item m="1" x="4722"/>
        <item m="1" x="4731"/>
        <item m="1" x="4738"/>
        <item m="1" x="4747"/>
        <item m="1" x="4760"/>
        <item m="1" x="4766"/>
        <item m="1" x="4772"/>
        <item m="1" x="4804"/>
        <item m="1" x="3492"/>
        <item m="1" x="3499"/>
        <item m="1" x="3506"/>
        <item m="1" x="3512"/>
        <item m="1" x="3517"/>
        <item m="1" x="3519"/>
        <item m="1" x="3526"/>
        <item m="1" x="3532"/>
        <item m="1" x="3540"/>
        <item m="1" x="3554"/>
        <item m="1" x="1943"/>
        <item m="1" x="1962"/>
        <item m="1" x="1974"/>
        <item m="1" x="1990"/>
        <item m="1" x="1998"/>
        <item m="1" x="2009"/>
        <item m="1" x="2019"/>
        <item m="1" x="2029"/>
        <item m="1" x="2035"/>
        <item m="1" x="2072"/>
        <item m="1" x="656"/>
        <item m="1" x="661"/>
        <item m="1" x="664"/>
        <item m="1" x="668"/>
        <item m="1" x="671"/>
        <item m="1" x="674"/>
        <item m="1" x="680"/>
        <item m="1" x="683"/>
        <item m="1" x="686"/>
        <item m="1" x="3402"/>
        <item m="1" x="4699"/>
        <item m="1" x="6371"/>
        <item m="1" x="7825"/>
        <item m="1" x="1312"/>
        <item m="1" x="2858"/>
        <item m="1" x="4189"/>
        <item m="1" x="5707"/>
        <item m="1" x="7295"/>
        <item m="1" x="1774"/>
        <item m="1" x="3457"/>
        <item m="1" x="4732"/>
        <item m="1" x="6426"/>
        <item m="1" x="7884"/>
        <item m="1" x="1354"/>
        <item m="1" x="2907"/>
        <item m="1" x="4241"/>
        <item m="1" x="5758"/>
        <item m="1" x="289"/>
        <item m="1" x="7939"/>
        <item m="1" x="7579"/>
        <item m="1" x="7256"/>
        <item m="1" x="6909"/>
        <item m="1" x="6643"/>
        <item m="1" x="6144"/>
        <item m="1" x="5748"/>
        <item m="1" x="5434"/>
        <item m="1" x="2006"/>
        <item m="1" x="1615"/>
        <item m="1" x="1389"/>
        <item m="1" x="951"/>
        <item m="1" x="673"/>
        <item m="1" x="368"/>
        <item m="1" x="7998"/>
        <item m="1" x="7664"/>
        <item m="1" x="7317"/>
        <item m="1" x="7006"/>
        <item m="1" x="3579"/>
        <item m="1" x="3280"/>
        <item m="1" x="2952"/>
        <item m="1" x="2588"/>
        <item m="1" x="2133"/>
        <item m="1" x="1688"/>
        <item m="1" x="1416"/>
        <item m="1" x="1046"/>
        <item m="1" x="701"/>
        <item m="1" x="469"/>
        <item m="1" x="5040"/>
        <item m="1" x="4636"/>
        <item m="1" x="4298"/>
        <item m="1" x="4014"/>
        <item m="1" x="3688"/>
        <item m="1" x="3379"/>
        <item m="1" x="3023"/>
        <item m="1" x="2682"/>
        <item m="1" x="2282"/>
        <item m="1" x="1799"/>
        <item m="1" x="6723"/>
        <item m="1" x="6213"/>
        <item m="1" x="5824"/>
        <item m="1" x="5493"/>
        <item m="1" x="5180"/>
        <item m="1" x="4685"/>
        <item m="1" x="4400"/>
        <item m="1" x="4071"/>
        <item m="1" x="3800"/>
        <item m="1" x="3473"/>
        <item m="1" x="74"/>
        <item m="1" x="7706"/>
        <item m="1" x="7359"/>
        <item m="1" x="7077"/>
        <item m="1" x="6769"/>
        <item m="1" x="6351"/>
        <item m="1" x="5879"/>
        <item m="1" x="5549"/>
        <item m="1" x="5241"/>
        <item m="1" x="4743"/>
        <item m="1" x="1454"/>
        <item m="1" x="1139"/>
        <item m="1" x="734"/>
        <item m="1" x="552"/>
        <item m="1" x="185"/>
        <item m="1" x="7797"/>
        <item m="1" x="7420"/>
        <item m="1" x="7139"/>
        <item m="1" x="6814"/>
        <item m="1" x="6442"/>
        <item m="1" x="3067"/>
        <item m="1" x="6906"/>
        <item m="1" x="6935"/>
        <item m="1" x="6959"/>
        <item m="1" x="6985"/>
        <item m="1" x="7011"/>
        <item m="1" x="7038"/>
        <item m="1" x="7065"/>
        <item m="1" x="7085"/>
        <item m="1" x="7104"/>
        <item m="1" x="6880"/>
        <item m="1" x="6907"/>
        <item m="1" x="6936"/>
        <item m="1" x="6960"/>
        <item m="1" x="6987"/>
        <item m="1" x="7012"/>
        <item m="1" x="7039"/>
        <item m="1" x="7066"/>
        <item m="1" x="7086"/>
        <item m="1" x="7105"/>
        <item m="1" x="6881"/>
        <item m="1" x="6908"/>
        <item m="1" x="6937"/>
        <item m="1" x="6961"/>
        <item m="1" x="6988"/>
        <item m="1" x="7013"/>
        <item m="1" x="7040"/>
        <item m="1" x="7067"/>
        <item m="1" x="7087"/>
        <item m="1" x="7106"/>
        <item m="1" x="6882"/>
        <item m="1" x="6910"/>
        <item m="1" x="6938"/>
        <item m="1" x="6963"/>
        <item m="1" x="6989"/>
        <item m="1" x="7015"/>
        <item m="1" x="7041"/>
        <item m="1" x="7068"/>
        <item m="1" x="7088"/>
        <item m="1" x="7107"/>
        <item m="1" x="6884"/>
        <item m="1" x="6912"/>
        <item m="1" x="6940"/>
        <item m="1" x="6965"/>
        <item m="1" x="6990"/>
        <item m="1" x="7016"/>
        <item m="1" x="7042"/>
        <item m="1" x="7069"/>
        <item m="1" x="7089"/>
        <item m="1" x="7108"/>
        <item m="1" x="6885"/>
        <item m="1" x="6913"/>
        <item m="1" x="6941"/>
        <item m="1" x="6966"/>
        <item m="1" x="6991"/>
        <item m="1" x="7017"/>
        <item m="1" x="7043"/>
        <item m="1" x="7070"/>
        <item m="1" x="7091"/>
        <item m="1" x="7112"/>
        <item m="1" x="6887"/>
        <item m="1" x="6915"/>
        <item m="1" x="6942"/>
        <item m="1" x="6967"/>
        <item m="1" x="6992"/>
        <item m="1" x="7018"/>
        <item m="1" x="7044"/>
        <item m="1" x="7071"/>
        <item m="1" x="7092"/>
        <item m="1" x="7113"/>
        <item m="1" x="6890"/>
        <item m="1" x="6918"/>
        <item m="1" x="6945"/>
        <item m="1" x="6969"/>
        <item m="1" x="708"/>
        <item m="1" x="712"/>
        <item m="1" x="720"/>
        <item m="1" x="730"/>
        <item m="1" x="741"/>
        <item m="1" x="764"/>
        <item m="1" x="770"/>
        <item m="1" x="792"/>
        <item m="1" x="797"/>
        <item m="1" x="7373"/>
        <item m="1" x="7382"/>
        <item m="1" x="7388"/>
        <item m="1" x="7407"/>
        <item m="1" x="7411"/>
        <item m="1" x="7428"/>
        <item m="1" x="7452"/>
        <item m="1" x="7466"/>
        <item m="1" x="7482"/>
        <item m="1" x="7495"/>
        <item m="1" x="5894"/>
        <item m="1" x="5902"/>
        <item m="1" x="5923"/>
        <item m="1" x="5937"/>
        <item m="1" x="5948"/>
        <item m="1" x="5960"/>
        <item m="1" x="6000"/>
        <item m="1" x="6011"/>
        <item m="1" x="6054"/>
        <item m="1" x="6057"/>
        <item m="1" x="4490"/>
        <item m="1" x="4508"/>
        <item m="1" x="6994"/>
        <item m="1" x="7020"/>
        <item m="1" x="7046"/>
        <item m="1" x="7073"/>
        <item m="1" x="7094"/>
        <item m="1" x="7114"/>
        <item m="1" x="6892"/>
        <item m="1" x="6922"/>
        <item m="1" x="6949"/>
        <item m="1" x="6974"/>
        <item m="1" x="6996"/>
        <item m="1" x="7023"/>
        <item m="1" x="7049"/>
        <item m="1" x="7074"/>
        <item m="1" x="7095"/>
        <item m="1" x="7115"/>
        <item m="1" x="6894"/>
        <item m="1" x="6924"/>
        <item m="1" x="6950"/>
        <item m="1" x="6975"/>
        <item m="1" x="6997"/>
        <item m="1" x="7025"/>
        <item m="1" x="7051"/>
        <item m="1" x="7076"/>
        <item m="1" x="7097"/>
        <item m="1" x="7117"/>
        <item m="1" x="2803"/>
        <item m="1" x="2829"/>
        <item m="1" x="2857"/>
        <item m="1" x="2883"/>
        <item m="1" x="2906"/>
        <item m="1" x="2930"/>
        <item m="1" x="2951"/>
        <item m="1" x="2969"/>
        <item m="1" x="2988"/>
        <item m="1" x="3006"/>
        <item m="1" x="2804"/>
        <item m="1" x="2830"/>
        <item m="1" x="2859"/>
        <item m="1" x="1600"/>
        <item m="1" x="1791"/>
        <item m="1" x="1895"/>
        <item m="1" x="2013"/>
        <item m="1" x="2161"/>
        <item m="1" x="2320"/>
        <item m="1" x="2462"/>
        <item m="1" x="2534"/>
        <item m="1" x="1543"/>
        <item m="1" x="1604"/>
        <item m="1" x="1793"/>
        <item m="1" x="1900"/>
        <item m="1" x="2014"/>
        <item m="1" x="2162"/>
        <item m="1" x="2323"/>
        <item m="1" x="2467"/>
        <item m="1" x="2540"/>
        <item m="1" x="1545"/>
        <item m="1" x="1606"/>
        <item m="1" x="1802"/>
        <item m="1" x="1905"/>
        <item m="1" x="2015"/>
        <item m="1" x="2163"/>
        <item m="1" x="2324"/>
        <item m="1" x="2472"/>
        <item m="1" x="2548"/>
        <item m="1" x="1547"/>
        <item m="1" x="1609"/>
        <item m="1" x="1809"/>
        <item m="1" x="1910"/>
        <item m="1" x="3521"/>
        <item m="1" x="4169"/>
        <item m="1" x="4885"/>
        <item m="1" x="5675"/>
        <item m="1" x="6609"/>
        <item m="1" x="7273"/>
        <item m="1" x="7991"/>
        <item m="1" x="682"/>
        <item m="1" x="1413"/>
        <item m="1" x="2855"/>
        <item m="1" x="3535"/>
        <item m="1" x="4186"/>
        <item m="1" x="4930"/>
        <item m="1" x="5705"/>
        <item m="1" x="6647"/>
        <item m="1" x="7289"/>
        <item m="1" x="7999"/>
        <item m="1" x="691"/>
        <item m="1" x="1420"/>
        <item m="1" x="2879"/>
        <item m="1" x="3557"/>
        <item m="1" x="4203"/>
        <item m="1" x="4979"/>
        <item m="1" x="5727"/>
        <item m="1" x="6678"/>
        <item m="1" x="7305"/>
        <item m="1" x="48"/>
        <item m="1" x="698"/>
        <item m="1" x="1431"/>
        <item m="1" x="2902"/>
        <item m="1" x="3572"/>
        <item m="1" x="4230"/>
        <item m="1" x="5028"/>
        <item m="1" x="5752"/>
        <item m="1" x="6715"/>
        <item m="1" x="7322"/>
        <item m="1" x="72"/>
        <item m="1" x="704"/>
        <item m="1" x="1448"/>
        <item m="1" x="2926"/>
        <item m="1" x="3589"/>
        <item m="1" x="4258"/>
        <item m="1" x="5061"/>
        <item m="1" x="5793"/>
        <item m="1" x="6727"/>
        <item m="1" x="7337"/>
        <item m="1" x="98"/>
        <item m="1" x="711"/>
        <item m="1" x="1470"/>
        <item m="1" x="2948"/>
        <item m="1" x="3611"/>
        <item m="1" x="4287"/>
        <item m="1" x="5103"/>
        <item m="1" x="5820"/>
        <item m="1" x="6739"/>
        <item m="1" x="7355"/>
        <item m="1" x="124"/>
        <item m="1" x="728"/>
        <item m="1" x="1490"/>
        <item m="1" x="2966"/>
        <item m="1" x="3643"/>
        <item m="1" x="6614"/>
        <item m="1" x="6651"/>
        <item m="1" x="6684"/>
        <item m="1" x="6719"/>
        <item m="1" x="6728"/>
        <item m="1" x="6741"/>
        <item m="1" x="6753"/>
        <item m="1" x="6771"/>
        <item m="1" x="6780"/>
        <item m="1" x="6578"/>
        <item m="1" x="6616"/>
        <item m="1" x="6653"/>
        <item m="1" x="6686"/>
        <item m="1" x="6720"/>
        <item m="1" x="6729"/>
        <item m="1" x="6742"/>
        <item m="1" x="6754"/>
        <item m="1" x="6772"/>
        <item m="1" x="6781"/>
        <item m="1" x="6579"/>
        <item m="1" x="6618"/>
        <item m="1" x="6654"/>
        <item m="1" x="6687"/>
        <item m="1" x="6721"/>
        <item m="1" x="6731"/>
        <item m="1" x="6744"/>
        <item m="1" x="6756"/>
        <item m="1" x="6773"/>
        <item m="1" x="6782"/>
        <item m="1" x="6580"/>
        <item m="1" x="6619"/>
        <item m="1" x="4314"/>
        <item m="1" x="5139"/>
        <item m="1" x="5833"/>
        <item m="1" x="6750"/>
        <item m="1" x="7366"/>
        <item m="1" x="153"/>
        <item m="1" x="763"/>
        <item m="1" x="1510"/>
        <item m="1" x="2985"/>
        <item m="1" x="3681"/>
        <item m="1" x="4339"/>
        <item m="1" x="5177"/>
        <item m="1" x="5843"/>
        <item m="1" x="6767"/>
        <item m="1" x="7376"/>
        <item m="1" x="178"/>
        <item m="1" x="791"/>
        <item m="1" x="1529"/>
        <item m="1" x="3003"/>
        <item m="1" x="3723"/>
        <item m="1" x="4372"/>
        <item m="1" x="5201"/>
        <item m="1" x="5868"/>
        <item m="1" x="6779"/>
        <item m="1" x="7399"/>
        <item m="1" x="204"/>
        <item m="1" x="821"/>
        <item m="1" x="6655"/>
        <item m="1" x="6688"/>
        <item m="1" x="6722"/>
        <item m="1" x="6732"/>
        <item m="1" x="6745"/>
        <item m="1" x="6757"/>
        <item m="1" x="6774"/>
        <item m="1" x="6783"/>
        <item m="1" x="6581"/>
        <item m="1" x="6620"/>
        <item m="1" x="6656"/>
        <item m="1" x="6690"/>
        <item m="1" x="6724"/>
        <item m="1" x="6733"/>
        <item m="1" x="6746"/>
        <item m="1" x="6758"/>
        <item m="1" x="6775"/>
        <item m="1" x="6784"/>
        <item m="1" x="6837"/>
        <item m="1" x="6845"/>
        <item m="1" x="6856"/>
        <item m="1" x="6868"/>
        <item m="1" x="6886"/>
        <item m="1" x="6898"/>
        <item m="1" x="6914"/>
        <item m="1" x="7642"/>
        <item m="1" x="7654"/>
        <item m="1" x="7660"/>
        <item m="1" x="7669"/>
        <item m="1" x="7680"/>
        <item m="1" x="7687"/>
        <item m="1" x="7694"/>
        <item m="1" x="7703"/>
        <item m="1" x="7709"/>
        <item m="1" x="6192"/>
        <item m="1" x="6207"/>
        <item m="1" x="6227"/>
        <item m="1" x="6248"/>
        <item m="1" x="6269"/>
        <item m="1" x="6291"/>
        <item m="1" x="6316"/>
        <item m="1" x="6332"/>
        <item m="1" x="6342"/>
        <item m="1" x="6355"/>
        <item m="1" x="4677"/>
        <item m="1" x="4683"/>
        <item m="1" x="4693"/>
        <item m="1" x="4700"/>
        <item m="1" x="4706"/>
        <item m="1" x="4715"/>
        <item m="1" x="4723"/>
        <item m="1" x="4733"/>
        <item m="1" x="4740"/>
        <item m="1" x="4749"/>
        <item m="1" x="3467"/>
        <item m="1" x="3471"/>
        <item m="1" x="3478"/>
        <item m="1" x="3487"/>
        <item m="1" x="3493"/>
        <item m="1" x="3500"/>
        <item m="1" x="3507"/>
        <item m="1" x="3513"/>
        <item m="1" x="3518"/>
        <item m="1" x="3520"/>
        <item m="1" x="1876"/>
        <item m="1" x="1890"/>
        <item m="1" x="1912"/>
        <item m="1" x="1930"/>
        <item m="1" x="1946"/>
        <item m="1" x="1965"/>
        <item m="1" x="1975"/>
        <item m="1" x="1993"/>
        <item m="1" x="1999"/>
        <item m="1" x="2012"/>
        <item m="1" x="641"/>
        <item m="1" x="645"/>
        <item m="1" x="647"/>
        <item m="1" x="654"/>
        <item m="1" x="657"/>
        <item m="1" x="662"/>
        <item m="1" x="665"/>
        <item m="1" x="669"/>
        <item m="1" x="672"/>
        <item m="1" x="676"/>
        <item m="1" x="7270"/>
        <item m="1" x="7283"/>
        <item m="1" x="7286"/>
        <item m="1" x="7300"/>
        <item m="1" x="7303"/>
        <item m="1" x="7316"/>
        <item m="1" x="7320"/>
        <item m="1" x="5730"/>
        <item m="1" x="5746"/>
        <item m="1" x="5755"/>
        <item m="1" x="5782"/>
        <item m="1" x="5077"/>
        <item m="1" x="5276"/>
        <item m="1" x="5459"/>
        <item m="1" x="5586"/>
        <item m="1" x="5806"/>
        <item m="1" x="5939"/>
        <item m="1" x="6214"/>
        <item m="1" x="6456"/>
        <item m="1" x="6730"/>
        <item m="1" x="4763"/>
        <item m="1" x="5089"/>
        <item m="1" x="5282"/>
        <item m="1" x="5466"/>
        <item m="1" x="5588"/>
        <item m="1" x="5812"/>
        <item m="1" x="5947"/>
        <item m="1" x="6223"/>
        <item m="1" x="6465"/>
        <item m="1" x="6735"/>
        <item m="1" x="4765"/>
        <item m="1" x="5099"/>
        <item m="1" x="5283"/>
        <item m="1" x="5470"/>
        <item m="1" x="5816"/>
        <item m="1" x="5953"/>
        <item m="1" x="6231"/>
        <item m="1" x="6474"/>
        <item m="1" x="6737"/>
        <item m="1" x="4767"/>
        <item m="1" x="5107"/>
        <item m="1" x="5286"/>
        <item m="1" x="5475"/>
        <item m="1" x="5822"/>
        <item m="1" x="5959"/>
        <item m="1" x="6240"/>
        <item m="1" x="6487"/>
        <item m="1" x="6740"/>
        <item m="1" x="4769"/>
        <item m="1" x="5114"/>
        <item m="1" x="5290"/>
        <item m="1" x="5477"/>
        <item m="1" x="5825"/>
        <item m="1" x="5982"/>
        <item m="1" x="6253"/>
        <item m="1" x="6490"/>
        <item m="1" x="6743"/>
        <item m="1" x="4781"/>
        <item m="1" x="5127"/>
        <item m="1" x="5294"/>
        <item m="1" x="5482"/>
        <item m="1" x="5829"/>
        <item m="1" x="5999"/>
        <item m="1" x="6263"/>
        <item m="1" x="6504"/>
        <item m="1" x="6747"/>
        <item m="1" x="4803"/>
        <item m="1" x="5137"/>
        <item m="1" x="5299"/>
        <item m="1" x="5487"/>
        <item m="1" x="5830"/>
        <item m="1" x="6005"/>
        <item m="1" x="6273"/>
        <item m="1" x="6522"/>
        <item m="1" x="6748"/>
        <item m="1" x="4805"/>
        <item m="1" x="5144"/>
        <item m="1" x="5306"/>
        <item m="1" x="5491"/>
        <item m="1" x="5606"/>
        <item m="1" x="5834"/>
        <item m="1" x="6010"/>
        <item m="1" x="6281"/>
        <item m="1" x="6535"/>
        <item m="1" x="6752"/>
        <item m="1" x="4809"/>
        <item m="1" x="5152"/>
        <item m="1" x="5315"/>
        <item m="1" x="5497"/>
        <item m="1" x="5614"/>
        <item m="1" x="5836"/>
        <item m="1" x="6035"/>
        <item m="1" x="6297"/>
        <item m="1" x="6538"/>
        <item m="1" x="6755"/>
        <item m="1" x="4822"/>
        <item m="1" x="5164"/>
        <item m="1" x="5320"/>
        <item m="1" x="5502"/>
        <item m="1" x="5626"/>
        <item m="1" x="5839"/>
        <item m="1" x="6053"/>
        <item m="1" x="6307"/>
        <item m="1" x="6552"/>
        <item m="1" x="6762"/>
        <item m="1" x="4120"/>
        <item m="1" x="4324"/>
        <item m="1" x="4488"/>
        <item m="1" x="4662"/>
        <item m="1" x="4806"/>
        <item m="1" x="5145"/>
        <item m="1" x="5308"/>
        <item m="1" x="5494"/>
        <item m="1" x="5607"/>
        <item m="1" x="5835"/>
        <item m="1" x="4128"/>
        <item m="1" x="4327"/>
        <item m="1" x="4494"/>
        <item m="1" x="4663"/>
        <item m="1" x="4811"/>
        <item m="1" x="5158"/>
        <item m="1" x="5318"/>
        <item m="1" x="5501"/>
        <item m="1" x="5624"/>
        <item m="1" x="5838"/>
        <item m="1" x="4133"/>
        <item m="1" x="4331"/>
        <item m="1" x="4505"/>
        <item m="1" x="4665"/>
        <item m="1" x="4835"/>
        <item m="1" x="5169"/>
        <item m="1" x="5321"/>
        <item m="1" x="5503"/>
        <item m="1" x="5627"/>
        <item m="1" x="5840"/>
        <item m="1" x="4142"/>
        <item m="1" x="4336"/>
        <item m="1" x="4511"/>
        <item m="1" x="4669"/>
        <item m="1" x="4845"/>
        <item m="1" x="5176"/>
        <item m="1" x="5328"/>
        <item m="1" x="5507"/>
        <item m="1" x="5633"/>
        <item m="1" x="5842"/>
        <item m="1" x="4147"/>
        <item m="1" x="4349"/>
        <item m="1" x="4514"/>
        <item m="1" x="4672"/>
        <item m="1" x="4847"/>
        <item m="1" x="5181"/>
        <item m="1" x="5333"/>
        <item m="1" x="5511"/>
        <item m="1" x="5637"/>
        <item m="1" x="5846"/>
        <item m="1" x="4154"/>
        <item m="1" x="4353"/>
        <item m="1" x="4522"/>
        <item m="1" x="4676"/>
        <item m="1" x="4850"/>
        <item m="1" x="5192"/>
        <item m="1" x="5341"/>
        <item m="1" x="5516"/>
        <item m="1" x="5658"/>
        <item m="1" x="5857"/>
        <item m="1" x="4158"/>
        <item m="1" x="4364"/>
        <item m="1" x="4535"/>
        <item m="1" x="4679"/>
        <item m="1" x="5195"/>
        <item m="1" x="5345"/>
        <item m="1" x="4385"/>
        <item m="1" x="4411"/>
        <item m="1" x="4423"/>
        <item m="1" x="4434"/>
        <item m="1" x="4450"/>
        <item m="1" x="4473"/>
        <item m="1" x="4492"/>
        <item m="1" x="4519"/>
        <item m="1" x="4549"/>
        <item m="1" x="4354"/>
        <item m="1" x="4386"/>
        <item m="1" x="4412"/>
        <item m="1" x="4424"/>
        <item m="1" x="4435"/>
        <item m="1" x="4451"/>
        <item m="1" x="4474"/>
        <item m="1" x="4495"/>
        <item m="1" x="4523"/>
        <item m="1" x="4552"/>
        <item m="1" x="4355"/>
        <item m="1" x="4387"/>
        <item m="1" x="4413"/>
        <item m="1" x="4425"/>
        <item m="1" x="4436"/>
        <item m="1" x="4452"/>
        <item m="1" x="4475"/>
        <item m="1" x="4497"/>
        <item m="1" x="4525"/>
        <item m="1" x="4553"/>
        <item m="1" x="4356"/>
        <item m="1" x="4388"/>
        <item m="1" x="4414"/>
        <item m="1" x="4426"/>
        <item m="1" x="4437"/>
        <item m="1" x="4453"/>
        <item m="1" x="4476"/>
        <item m="1" x="4498"/>
        <item m="1" x="4526"/>
        <item m="1" x="4554"/>
        <item m="1" x="4357"/>
        <item m="1" x="4389"/>
        <item m="1" x="4415"/>
        <item m="1" x="4427"/>
        <item m="1" x="4438"/>
        <item m="1" x="4455"/>
        <item m="1" x="4478"/>
        <item m="1" x="4499"/>
        <item m="1" x="4528"/>
        <item m="1" x="4555"/>
        <item m="1" x="4359"/>
        <item m="1" x="4391"/>
        <item m="1" x="4417"/>
        <item m="1" x="4428"/>
        <item m="1" x="4440"/>
        <item m="1" x="4456"/>
        <item m="1" x="4479"/>
        <item m="1" x="4500"/>
        <item m="1" x="4529"/>
        <item m="1" x="4556"/>
        <item m="1" x="4360"/>
        <item m="1" x="4392"/>
        <item m="1" x="4418"/>
        <item m="1" x="4429"/>
        <item m="1" x="4441"/>
        <item m="1" x="4457"/>
        <item m="1" x="4480"/>
        <item m="1" x="4501"/>
        <item m="1" x="4530"/>
        <item m="1" x="4362"/>
        <item m="1" x="4393"/>
        <item m="1" x="4419"/>
        <item m="1" x="4430"/>
        <item m="1" x="4442"/>
        <item m="1" x="4458"/>
        <item m="1" x="4481"/>
        <item m="1" x="4502"/>
        <item m="1" x="4531"/>
        <item m="1" x="4363"/>
        <item m="1" x="4394"/>
        <item m="1" x="4420"/>
        <item m="1" x="4431"/>
        <item m="1" x="4443"/>
        <item m="1" x="4461"/>
        <item m="1" x="4482"/>
        <item m="1" x="4503"/>
        <item m="1" x="4533"/>
        <item m="1" x="4365"/>
        <item m="1" x="4395"/>
        <item m="1" x="4421"/>
        <item m="1" x="4432"/>
        <item m="1" x="4445"/>
        <item m="1" x="4462"/>
        <item m="1" x="4483"/>
        <item m="1" x="4506"/>
        <item m="1" x="4537"/>
        <item m="1" x="354"/>
        <item m="1" x="378"/>
        <item m="1" x="430"/>
        <item m="1" x="464"/>
        <item m="1" x="501"/>
        <item m="1" x="529"/>
        <item m="1" x="559"/>
        <item m="1" x="584"/>
        <item m="1" x="611"/>
        <item m="1" x="355"/>
        <item m="1" x="379"/>
        <item m="1" x="432"/>
        <item m="1" x="466"/>
        <item m="1" x="503"/>
        <item m="1" x="531"/>
        <item m="1" x="561"/>
        <item m="1" x="586"/>
        <item m="1" x="613"/>
        <item m="1" x="356"/>
        <item m="1" x="380"/>
        <item m="1" x="434"/>
        <item m="1" x="468"/>
        <item m="1" x="505"/>
        <item m="1" x="533"/>
        <item m="1" x="563"/>
        <item m="1" x="588"/>
        <item m="1" x="616"/>
        <item m="1" x="357"/>
        <item m="1" x="381"/>
        <item m="1" x="437"/>
        <item m="1" x="471"/>
        <item m="1" x="507"/>
        <item m="1" x="535"/>
        <item m="1" x="565"/>
        <item m="1" x="590"/>
        <item m="1" x="618"/>
        <item m="1" x="358"/>
        <item m="1" x="382"/>
        <item m="1" x="439"/>
        <item m="1" x="473"/>
        <item m="1" x="509"/>
        <item m="1" x="537"/>
        <item m="1" x="567"/>
        <item m="1" x="592"/>
        <item m="1" x="620"/>
        <item m="1" x="359"/>
        <item m="1" x="383"/>
        <item m="1" x="441"/>
        <item m="1" x="475"/>
        <item m="1" x="511"/>
        <item m="1" x="539"/>
        <item m="1" x="569"/>
        <item m="1" x="594"/>
        <item m="1" x="622"/>
        <item m="1" x="360"/>
        <item m="1" x="384"/>
        <item m="1" x="443"/>
        <item m="1" x="477"/>
        <item m="1" x="513"/>
        <item m="1" x="541"/>
        <item m="1" x="571"/>
        <item m="1" x="596"/>
        <item m="1" x="624"/>
        <item m="1" x="363"/>
        <item m="1" x="387"/>
        <item m="1" x="447"/>
        <item m="1" x="481"/>
        <item m="1" x="517"/>
        <item m="1" x="544"/>
        <item m="1" x="573"/>
        <item m="1" x="598"/>
        <item m="1" x="626"/>
        <item m="1" x="365"/>
        <item m="1" x="389"/>
        <item m="1" x="449"/>
        <item m="1" x="484"/>
        <item m="1" x="521"/>
        <item m="1" x="549"/>
        <item m="1" x="577"/>
        <item m="1" x="602"/>
        <item m="1" x="630"/>
        <item m="1" x="367"/>
        <item m="1" x="391"/>
        <item m="1" x="451"/>
        <item m="1" x="486"/>
        <item m="1" x="522"/>
        <item m="1" x="550"/>
        <item m="1" x="2707"/>
        <item m="1" x="2722"/>
        <item m="1" x="2729"/>
        <item m="1" x="2743"/>
        <item m="1" x="2750"/>
        <item m="1" x="2766"/>
        <item m="1" x="2772"/>
        <item m="1" x="2793"/>
        <item m="1" x="2805"/>
        <item m="1" x="1229"/>
        <item m="1" x="1247"/>
        <item m="1" x="1264"/>
        <item m="1" x="1276"/>
        <item m="1" x="1289"/>
        <item m="1" x="1302"/>
        <item m="1" x="1317"/>
        <item m="1" x="1323"/>
        <item m="1" x="1337"/>
        <item m="1" x="1343"/>
        <item m="1" x="7857"/>
        <item m="1" x="7866"/>
        <item m="1" x="7886"/>
        <item m="1" x="7898"/>
        <item m="1" x="7915"/>
        <item m="1" x="7923"/>
        <item m="1" x="7938"/>
        <item m="1" x="7947"/>
        <item m="1" x="7964"/>
        <item m="1" x="7969"/>
        <item m="1" x="6519"/>
        <item m="1" x="6537"/>
        <item m="1" x="6566"/>
        <item m="1" x="6577"/>
        <item m="1" x="6603"/>
        <item m="1" x="6615"/>
        <item m="1" x="6640"/>
        <item m="1" x="6652"/>
        <item m="1" x="6675"/>
        <item m="1" x="6685"/>
        <item m="1" x="4952"/>
        <item m="1" x="4980"/>
        <item m="1" x="5001"/>
        <item m="1" x="5029"/>
        <item m="1" x="5046"/>
        <item m="1" x="5063"/>
        <item m="1" x="5087"/>
        <item m="1" x="5105"/>
        <item m="1" x="5125"/>
        <item m="1" x="5141"/>
        <item m="1" x="3624"/>
        <item m="1" x="3635"/>
        <item m="1" x="3657"/>
        <item m="1" x="3672"/>
        <item m="1" x="3698"/>
        <item m="1" x="3713"/>
        <item m="1" x="3738"/>
        <item m="1" x="3754"/>
        <item m="1" x="3773"/>
        <item m="1" x="3778"/>
        <item m="1" x="2212"/>
        <item m="1" x="2238"/>
        <item m="1" x="2251"/>
        <item m="1" x="2278"/>
        <item m="1" x="2291"/>
        <item m="1" x="2318"/>
        <item m="1" x="2332"/>
        <item m="1" x="2363"/>
        <item m="1" x="2375"/>
        <item m="1" x="2404"/>
        <item m="1" x="721"/>
        <item m="1" x="5546"/>
        <item m="1" x="5547"/>
        <item m="1" x="5551"/>
        <item m="1" x="5552"/>
        <item m="1" x="5555"/>
        <item m="1" x="5556"/>
        <item m="1" x="5558"/>
        <item m="1" x="5559"/>
        <item m="1" x="5561"/>
        <item m="1" x="5236"/>
        <item m="1" x="5237"/>
        <item m="1" x="5239"/>
        <item m="1" x="5242"/>
        <item m="1" x="5244"/>
        <item m="1" x="5246"/>
        <item m="1" x="5248"/>
        <item m="1" x="5251"/>
        <item m="1" x="5252"/>
        <item m="1" x="5254"/>
        <item m="1" x="4739"/>
        <item m="1" x="4741"/>
        <item m="1" x="4742"/>
        <item m="1" x="4745"/>
        <item m="1" x="4748"/>
        <item m="1" x="4751"/>
        <item m="1" x="4754"/>
        <item m="1" x="4756"/>
        <item m="1" x="4761"/>
        <item m="1" x="4764"/>
        <item m="1" x="4449"/>
        <item m="1" x="4454"/>
        <item m="1" x="4460"/>
        <item m="1" x="4463"/>
        <item m="1" x="4466"/>
        <item m="1" x="4468"/>
        <item m="1" x="4469"/>
        <item m="1" x="4470"/>
        <item m="1" x="4472"/>
        <item m="1" x="4477"/>
        <item m="1" x="4107"/>
        <item m="1" x="6582"/>
        <item m="1" x="6621"/>
        <item m="1" x="6657"/>
        <item m="1" x="6691"/>
        <item m="1" x="6725"/>
        <item m="1" x="6734"/>
        <item m="1" x="5721"/>
        <item m="1" x="5738"/>
        <item m="1" x="5749"/>
        <item m="1" x="5767"/>
        <item m="1" x="5786"/>
        <item m="1" x="5807"/>
        <item m="1" x="5817"/>
        <item m="1" x="5826"/>
        <item m="1" x="5831"/>
        <item m="1" x="4290"/>
        <item m="1" x="4302"/>
        <item m="1" x="4317"/>
        <item m="1" x="4328"/>
        <item m="1" x="4342"/>
        <item m="1" x="4358"/>
        <item m="1" x="4375"/>
        <item m="1" x="4390"/>
        <item m="1" x="4403"/>
        <item m="1" x="4416"/>
        <item m="1" x="3021"/>
        <item m="1" x="3031"/>
        <item m="1" x="3044"/>
        <item m="1" x="1918"/>
        <item m="1" x="1952"/>
        <item m="1" x="1981"/>
        <item m="1" x="2000"/>
        <item m="1" x="2021"/>
        <item m="1" x="2058"/>
        <item m="1" x="2100"/>
        <item m="1" x="2142"/>
        <item m="1" x="2189"/>
        <item m="1" x="1880"/>
        <item m="1" x="1919"/>
        <item m="1" x="1953"/>
        <item m="1" x="1982"/>
        <item m="1" x="2001"/>
        <item m="1" x="2022"/>
        <item m="1" x="2062"/>
        <item m="1" x="2104"/>
        <item m="1" x="2147"/>
        <item m="1" x="2193"/>
        <item m="1" x="1881"/>
        <item m="1" x="1920"/>
        <item m="1" x="1954"/>
        <item m="1" x="1983"/>
        <item m="1" x="2002"/>
        <item m="1" x="2023"/>
        <item m="1" x="2064"/>
        <item m="1" x="2106"/>
        <item m="1" x="2149"/>
        <item m="1" x="2195"/>
        <item m="1" x="1882"/>
        <item m="1" x="1921"/>
        <item m="1" x="1955"/>
        <item m="1" x="1984"/>
        <item m="1" x="2003"/>
        <item m="1" x="2024"/>
        <item m="1" x="2066"/>
        <item m="1" x="2108"/>
        <item m="1" x="2151"/>
        <item m="1" x="2197"/>
        <item m="1" x="1883"/>
        <item m="1" x="1923"/>
        <item m="1" x="1957"/>
        <item m="1" x="1986"/>
        <item m="1" x="2004"/>
        <item m="1" x="2025"/>
        <item m="1" x="2068"/>
        <item m="1" x="2110"/>
        <item m="1" x="2153"/>
        <item m="1" x="2199"/>
        <item m="1" x="1884"/>
        <item m="1" x="1924"/>
        <item m="1" x="1958"/>
        <item m="1" x="1987"/>
        <item m="1" x="2005"/>
        <item m="1" x="2026"/>
        <item m="1" x="2069"/>
        <item m="1" x="2111"/>
        <item m="1" x="2154"/>
        <item m="1" x="2200"/>
        <item m="1" x="1885"/>
        <item m="1" x="1925"/>
        <item m="1" x="1959"/>
        <item m="1" x="1988"/>
        <item m="1" x="2007"/>
        <item m="1" x="2027"/>
        <item m="1" x="2070"/>
        <item m="1" x="2113"/>
        <item m="1" x="2155"/>
        <item m="1" x="2201"/>
        <item m="1" x="1886"/>
        <item m="1" x="1926"/>
        <item m="1" x="1960"/>
        <item m="1" x="1989"/>
        <item m="1" x="2008"/>
        <item m="1" x="2028"/>
        <item m="1" x="2071"/>
        <item m="1" x="2114"/>
        <item m="1" x="2157"/>
        <item m="1" x="2202"/>
        <item m="1" x="1887"/>
        <item m="1" x="1928"/>
        <item m="1" x="1963"/>
        <item m="1" x="1991"/>
        <item m="1" x="2010"/>
        <item m="1" x="2030"/>
        <item m="1" x="2073"/>
        <item m="1" x="2115"/>
        <item m="1" x="2158"/>
        <item m="1" x="2203"/>
        <item m="1" x="1888"/>
        <item m="1" x="1929"/>
        <item m="1" x="1964"/>
        <item m="1" x="1992"/>
        <item m="1" x="2011"/>
        <item m="1" x="2031"/>
        <item m="1" x="2074"/>
        <item m="1" x="2116"/>
        <item m="1" x="2159"/>
        <item m="1" x="5851"/>
        <item m="1" x="5872"/>
        <item m="1" x="5890"/>
        <item m="1" x="5910"/>
        <item m="1" x="5941"/>
        <item m="1" x="5987"/>
        <item m="1" x="6040"/>
        <item m="1" x="6085"/>
        <item m="1" x="6118"/>
        <item m="1" x="5854"/>
        <item m="1" x="5873"/>
        <item m="1" x="5891"/>
        <item m="1" x="5913"/>
        <item m="1" x="5942"/>
        <item m="1" x="5991"/>
        <item m="1" x="6043"/>
        <item m="1" x="6088"/>
        <item m="1" x="6120"/>
        <item m="1" x="5855"/>
        <item m="1" x="5874"/>
        <item m="1" x="5892"/>
        <item m="1" x="5914"/>
        <item m="1" x="5943"/>
        <item m="1" x="5993"/>
        <item m="1" x="6045"/>
        <item m="1" x="6090"/>
        <item m="1" x="6122"/>
        <item m="1" x="5858"/>
        <item m="1" x="5875"/>
        <item m="1" x="5893"/>
        <item m="1" x="5918"/>
        <item m="1" x="5946"/>
        <item m="1" x="5997"/>
        <item m="1" x="6050"/>
        <item m="1" x="6096"/>
        <item m="1" x="6124"/>
        <item m="1" x="5859"/>
        <item m="1" x="5876"/>
        <item m="1" x="679"/>
        <item m="1" x="34"/>
        <item m="1" x="692"/>
        <item m="1" x="6670"/>
        <item m="1" x="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defaultSubtotal="0">
      <items count="673">
        <item m="1" x="189"/>
        <item m="1" x="522"/>
        <item m="1" x="101"/>
        <item m="1" x="532"/>
        <item m="1" x="517"/>
        <item m="1" x="350"/>
        <item m="1" x="419"/>
        <item m="1" x="58"/>
        <item m="1" x="377"/>
        <item m="1" x="104"/>
        <item m="1" x="585"/>
        <item m="1" x="343"/>
        <item m="1" x="455"/>
        <item m="1" x="520"/>
        <item m="1" x="411"/>
        <item m="1" x="134"/>
        <item m="1" x="379"/>
        <item m="1" x="220"/>
        <item m="1" x="467"/>
        <item m="1" x="42"/>
        <item m="1" x="417"/>
        <item m="1" x="160"/>
        <item m="1" x="124"/>
        <item m="1" x="527"/>
        <item m="1" x="198"/>
        <item m="1" x="353"/>
        <item m="1" x="403"/>
        <item m="1" x="67"/>
        <item m="1" x="432"/>
        <item m="1" x="485"/>
        <item m="1" x="500"/>
        <item m="1" x="521"/>
        <item m="1" x="613"/>
        <item m="1" x="407"/>
        <item m="1" x="518"/>
        <item m="1" x="562"/>
        <item m="1" x="108"/>
        <item m="1" x="106"/>
        <item m="1" x="493"/>
        <item m="1" x="512"/>
        <item m="1" x="501"/>
        <item m="1" x="472"/>
        <item m="1" x="143"/>
        <item m="1" x="463"/>
        <item m="1" x="575"/>
        <item m="1" x="373"/>
        <item m="1" x="498"/>
        <item m="1" x="612"/>
        <item m="1" x="560"/>
        <item m="1" x="617"/>
        <item m="1" x="239"/>
        <item m="1" x="62"/>
        <item m="1" x="523"/>
        <item m="1" x="446"/>
        <item m="1" x="542"/>
        <item m="1" x="443"/>
        <item m="1" x="645"/>
        <item m="1" x="191"/>
        <item m="1" x="367"/>
        <item m="1" x="173"/>
        <item m="1" x="666"/>
        <item m="1" x="245"/>
        <item m="1" x="148"/>
        <item m="1" x="412"/>
        <item m="1" x="537"/>
        <item m="1" x="144"/>
        <item m="1" x="626"/>
        <item m="1" x="57"/>
        <item m="1" x="534"/>
        <item m="1" x="64"/>
        <item m="1" x="378"/>
        <item m="1" x="333"/>
        <item m="1" x="230"/>
        <item m="1" x="561"/>
        <item m="1" x="116"/>
        <item m="1" x="187"/>
        <item m="1" x="620"/>
        <item m="1" x="163"/>
        <item m="1" x="233"/>
        <item m="1" x="238"/>
        <item m="1" x="475"/>
        <item m="1" x="607"/>
        <item m="1" x="573"/>
        <item m="1" x="669"/>
        <item m="1" x="646"/>
        <item m="1" x="54"/>
        <item m="1" x="73"/>
        <item m="1" x="321"/>
        <item m="1" x="651"/>
        <item m="1" x="193"/>
        <item m="1" x="337"/>
        <item m="1" x="667"/>
        <item m="1" x="60"/>
        <item m="1" x="184"/>
        <item m="1" x="656"/>
        <item m="1" x="252"/>
        <item m="1" x="509"/>
        <item m="1" x="622"/>
        <item m="1" x="593"/>
        <item m="1" x="192"/>
        <item m="1" x="130"/>
        <item m="1" x="372"/>
        <item m="1" x="61"/>
        <item m="1" x="599"/>
        <item m="1" x="486"/>
        <item m="1" x="293"/>
        <item m="1" x="659"/>
        <item m="1" x="178"/>
        <item m="1" x="401"/>
        <item m="1" x="558"/>
        <item m="1" x="438"/>
        <item m="1" x="427"/>
        <item m="1" x="535"/>
        <item m="1" x="513"/>
        <item m="1" x="237"/>
        <item m="1" x="261"/>
        <item m="1" x="657"/>
        <item m="1" x="544"/>
        <item m="1" x="111"/>
        <item m="1" x="563"/>
        <item m="1" x="49"/>
        <item m="1" x="180"/>
        <item m="1" x="76"/>
        <item m="1" x="655"/>
        <item m="1" x="567"/>
        <item m="1" x="78"/>
        <item m="1" x="565"/>
        <item m="1" x="375"/>
        <item m="1" x="425"/>
        <item m="1" x="366"/>
        <item m="1" x="546"/>
        <item m="1" x="91"/>
        <item m="1" x="328"/>
        <item m="1" x="128"/>
        <item m="1" x="614"/>
        <item m="1" x="434"/>
        <item m="1" x="668"/>
        <item m="1" x="141"/>
        <item m="1" x="195"/>
        <item m="1" x="490"/>
        <item m="1" x="538"/>
        <item m="1" x="305"/>
        <item m="1" x="533"/>
        <item m="1" x="435"/>
        <item m="1" x="242"/>
        <item m="1" x="99"/>
        <item m="1" x="458"/>
        <item m="1" x="437"/>
        <item m="1" x="450"/>
        <item m="1" x="181"/>
        <item m="1" x="278"/>
        <item m="1" x="247"/>
        <item m="1" x="43"/>
        <item m="1" x="418"/>
        <item m="1" x="38"/>
        <item m="1" x="65"/>
        <item m="1" x="554"/>
        <item m="1" x="454"/>
        <item m="1" x="363"/>
        <item m="1" x="183"/>
        <item m="1" x="44"/>
        <item m="1" x="307"/>
        <item m="1" x="339"/>
        <item m="1" x="59"/>
        <item m="1" x="186"/>
        <item m="1" x="265"/>
        <item m="1" x="598"/>
        <item m="1" x="474"/>
        <item m="1" x="133"/>
        <item m="1" x="625"/>
        <item m="1" x="663"/>
        <item m="1" x="356"/>
        <item m="1" x="588"/>
        <item m="1" x="549"/>
        <item m="1" x="365"/>
        <item m="1" x="541"/>
        <item m="1" x="301"/>
        <item m="1" x="285"/>
        <item m="1" x="74"/>
        <item m="1" x="492"/>
        <item m="1" x="408"/>
        <item m="1" x="291"/>
        <item m="1" x="205"/>
        <item m="1" x="487"/>
        <item m="1" x="271"/>
        <item m="1" x="484"/>
        <item m="1" x="324"/>
        <item m="1" x="465"/>
        <item m="1" x="494"/>
        <item m="1" x="165"/>
        <item m="1" x="433"/>
        <item m="1" x="227"/>
        <item m="1" x="354"/>
        <item m="1" x="157"/>
        <item m="1" x="623"/>
        <item m="1" x="75"/>
        <item m="1" x="273"/>
        <item m="1" x="226"/>
        <item m="1" x="640"/>
        <item m="1" x="82"/>
        <item m="1" x="369"/>
        <item m="1" x="510"/>
        <item m="1" x="319"/>
        <item m="1" x="477"/>
        <item m="1" x="644"/>
        <item m="1" x="53"/>
        <item m="1" x="528"/>
        <item m="1" x="507"/>
        <item m="1" x="556"/>
        <item m="1" x="536"/>
        <item m="1" x="196"/>
        <item m="1" x="113"/>
        <item m="1" x="94"/>
        <item m="1" x="40"/>
        <item m="1" x="107"/>
        <item m="1" x="100"/>
        <item m="1" x="497"/>
        <item m="1" x="611"/>
        <item m="1" x="240"/>
        <item m="1" x="548"/>
        <item m="1" x="142"/>
        <item m="1" x="671"/>
        <item m="1" x="169"/>
        <item m="1" x="270"/>
        <item m="1" x="102"/>
        <item m="1" x="385"/>
        <item m="1" x="478"/>
        <item m="1" x="308"/>
        <item m="1" x="471"/>
        <item m="1" x="559"/>
        <item m="1" x="636"/>
        <item m="1" x="589"/>
        <item m="1" x="572"/>
        <item m="1" x="103"/>
        <item m="1" x="125"/>
        <item m="1" x="348"/>
        <item m="1" x="629"/>
        <item m="1" x="420"/>
        <item m="1" x="470"/>
        <item m="1" x="284"/>
        <item m="1" x="380"/>
        <item m="1" x="329"/>
        <item m="1" x="370"/>
        <item m="1" x="135"/>
        <item m="1" x="204"/>
        <item m="1" x="442"/>
        <item m="1" x="212"/>
        <item m="1" x="368"/>
        <item m="1" x="392"/>
        <item m="1" x="564"/>
        <item m="1" x="552"/>
        <item m="1" x="578"/>
        <item m="1" x="122"/>
        <item m="1" x="310"/>
        <item m="1" x="371"/>
        <item m="1" x="495"/>
        <item m="1" x="473"/>
        <item m="1" x="286"/>
        <item m="1" x="203"/>
        <item m="1" x="505"/>
        <item m="1" x="171"/>
        <item m="1" x="515"/>
        <item m="1" x="551"/>
        <item m="1" x="480"/>
        <item m="1" x="95"/>
        <item m="1" x="266"/>
        <item m="1" x="332"/>
        <item m="1" x="283"/>
        <item m="1" x="641"/>
        <item m="1" x="600"/>
        <item m="1" x="543"/>
        <item m="1" x="139"/>
        <item m="1" x="331"/>
        <item m="1" x="214"/>
        <item m="1" x="330"/>
        <item m="1" x="55"/>
        <item m="1" x="313"/>
        <item m="1" x="244"/>
        <item m="1" x="489"/>
        <item m="1" x="68"/>
        <item m="1" x="115"/>
        <item m="1" x="243"/>
        <item m="1" x="441"/>
        <item m="1" x="603"/>
        <item m="1" x="229"/>
        <item m="1" x="117"/>
        <item m="1" x="361"/>
        <item m="1" x="140"/>
        <item m="1" x="648"/>
        <item m="1" x="87"/>
        <item m="1" x="545"/>
        <item m="1" x="649"/>
        <item m="1" x="315"/>
        <item m="1" x="476"/>
        <item m="1" x="327"/>
        <item m="1" x="391"/>
        <item m="1" x="423"/>
        <item m="1" x="314"/>
        <item m="1" x="352"/>
        <item m="1" x="456"/>
        <item m="1" x="590"/>
        <item m="1" x="90"/>
        <item m="1" x="153"/>
        <item m="1" x="571"/>
        <item m="1" x="255"/>
        <item m="1" x="63"/>
        <item m="1" x="41"/>
        <item m="1" x="376"/>
        <item m="1" x="506"/>
        <item m="1" x="402"/>
        <item m="1" x="267"/>
        <item m="1" x="654"/>
        <item m="1" x="248"/>
        <item m="1" x="303"/>
        <item m="1" x="340"/>
        <item m="1" x="84"/>
        <item m="1" x="624"/>
        <item m="1" x="72"/>
        <item m="1" x="206"/>
        <item m="1" x="105"/>
        <item m="1" x="430"/>
        <item m="1" x="89"/>
        <item m="1" x="602"/>
        <item m="1" x="326"/>
        <item m="1" x="235"/>
        <item m="1" x="298"/>
        <item m="1" x="618"/>
        <item m="1" x="502"/>
        <item m="1" x="459"/>
        <item m="1" x="201"/>
        <item m="1" x="50"/>
        <item m="1" x="156"/>
        <item m="1" x="404"/>
        <item m="1" x="36"/>
        <item m="1" x="347"/>
        <item m="1" x="79"/>
        <item m="1" x="222"/>
        <item m="1" x="39"/>
        <item m="1" x="529"/>
        <item m="1" x="257"/>
        <item m="1" x="416"/>
        <item m="1" x="168"/>
        <item m="1" x="246"/>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498"/>
        <item m="1" x="617"/>
        <item m="1" x="618"/>
        <item m="1" x="118"/>
        <item m="1" x="596"/>
        <item m="1" x="508"/>
        <item m="1" x="509"/>
        <item m="1" x="422"/>
        <item m="1" x="559"/>
        <item m="1" x="314"/>
        <item m="1" x="628"/>
        <item m="1" x="231"/>
        <item m="1" x="630"/>
        <item m="1" x="307"/>
        <item m="1" x="411"/>
        <item m="1" x="526"/>
        <item m="1" x="613"/>
        <item m="1" x="376"/>
        <item m="1" x="74"/>
        <item m="1" x="492"/>
        <item m="1" x="142"/>
        <item m="1" x="143"/>
        <item m="1" x="530"/>
        <item m="1" x="409"/>
        <item m="1" x="313"/>
        <item m="1" x="697"/>
        <item m="1" x="494"/>
        <item m="1" x="454"/>
        <item m="1" x="131"/>
        <item m="1" x="73"/>
        <item m="1" x="662"/>
        <item m="1" x="473"/>
        <item m="1" x="472"/>
        <item m="1" x="379"/>
        <item m="1" x="609"/>
        <item m="1" x="403"/>
        <item m="1" x="233"/>
        <item m="1" x="179"/>
        <item m="1" x="752"/>
        <item m="1" x="405"/>
        <item m="1" x="578"/>
        <item m="1" x="545"/>
        <item m="1" x="619"/>
        <item m="1" x="298"/>
        <item m="1" x="542"/>
        <item m="1" x="154"/>
        <item m="1" x="252"/>
        <item m="1" x="287"/>
        <item m="1" x="388"/>
        <item m="1" x="482"/>
        <item m="1" x="378"/>
        <item m="1" x="332"/>
        <item m="1" x="726"/>
        <item m="1" x="674"/>
        <item m="1" x="112"/>
        <item m="1" x="595"/>
        <item m="1" x="270"/>
        <item m="1" x="371"/>
        <item m="1" x="235"/>
        <item m="1" x="669"/>
        <item m="1" x="322"/>
        <item m="1" x="135"/>
        <item m="1" x="541"/>
        <item m="1" x="414"/>
        <item m="1" x="573"/>
        <item m="1" x="209"/>
        <item m="1" x="684"/>
        <item m="1" x="50"/>
        <item m="1" x="566"/>
        <item m="1" x="794"/>
        <item m="1" x="204"/>
        <item m="1" x="527"/>
        <item m="1" x="751"/>
        <item m="1" x="695"/>
        <item m="1" x="353"/>
        <item m="1" x="136"/>
        <item m="1" x="213"/>
        <item m="1" x="772"/>
        <item m="1" x="279"/>
        <item m="1" x="175"/>
        <item m="1" x="141"/>
        <item m="1" x="415"/>
        <item m="1" x="203"/>
        <item m="1" x="764"/>
        <item m="1" x="354"/>
        <item m="1" x="300"/>
        <item m="1" x="562"/>
        <item m="1" x="128"/>
        <item m="1" x="681"/>
        <item m="1" x="217"/>
        <item m="1" x="408"/>
        <item m="1" x="165"/>
        <item m="1" x="560"/>
        <item m="1" x="216"/>
        <item m="1" x="103"/>
        <item m="1" x="265"/>
        <item m="1" x="342"/>
        <item m="1" x="501"/>
        <item m="1" x="621"/>
        <item m="1" x="708"/>
        <item m="1" x="648"/>
        <item m="1" x="620"/>
        <item m="1" x="717"/>
        <item m="1" x="689"/>
        <item m="1" x="780"/>
        <item m="1" x="779"/>
        <item m="1" x="500"/>
        <item m="1" x="594"/>
        <item m="1" x="268"/>
        <item m="1" x="487"/>
        <item m="1" x="561"/>
        <item m="1" x="325"/>
        <item m="1" x="123"/>
        <item m="1" x="280"/>
        <item m="1" x="499"/>
        <item m="1" x="59"/>
        <item m="1" x="105"/>
        <item m="1" x="64"/>
        <item m="1" x="170"/>
        <item m="1" x="199"/>
        <item m="1" x="41"/>
        <item m="1" x="602"/>
        <item m="1" x="791"/>
        <item m="1" x="393"/>
        <item m="1" x="46"/>
        <item m="1" x="297"/>
        <item m="1" x="305"/>
        <item m="1" x="455"/>
        <item m="1" x="690"/>
        <item m="1" x="336"/>
        <item m="1" x="383"/>
        <item m="1" x="627"/>
        <item m="1" x="283"/>
        <item m="1" x="399"/>
        <item m="1" x="712"/>
        <item m="1" x="348"/>
        <item m="1" x="522"/>
        <item m="1" x="576"/>
        <item m="1" x="152"/>
        <item m="1" x="743"/>
        <item m="1" x="584"/>
        <item m="1" x="339"/>
        <item m="1" x="137"/>
        <item m="1" x="677"/>
        <item m="1" x="151"/>
        <item m="1" x="338"/>
        <item m="1" x="517"/>
        <item m="1" x="60"/>
        <item m="1" x="819"/>
        <item m="1" x="667"/>
        <item m="1" x="793"/>
        <item m="1" x="139"/>
        <item m="1" x="706"/>
        <item m="1" x="374"/>
        <item m="1" x="368"/>
        <item m="1" x="251"/>
        <item m="1" x="721"/>
        <item m="1" x="400"/>
        <item m="1" x="407"/>
        <item m="1" x="504"/>
        <item m="1" x="670"/>
        <item m="1" x="713"/>
        <item m="1" x="236"/>
        <item m="1" x="683"/>
        <item m="1" x="544"/>
        <item m="1" x="469"/>
        <item m="1" x="47"/>
        <item m="1" x="633"/>
        <item m="1" x="276"/>
        <item m="1" x="580"/>
        <item m="1" x="652"/>
        <item m="1" x="398"/>
        <item m="1" x="337"/>
        <item m="1" x="172"/>
        <item m="1" x="810"/>
        <item m="1" x="146"/>
        <item m="1" x="286"/>
        <item m="1" x="416"/>
        <item m="1" x="815"/>
        <item m="1" x="192"/>
        <item m="1" x="277"/>
        <item m="1" x="524"/>
        <item m="1" x="523"/>
        <item m="1" x="358"/>
        <item m="1" x="762"/>
        <item m="1" x="470"/>
        <item m="1" x="90"/>
        <item m="1" x="528"/>
        <item m="1" x="223"/>
        <item m="1" x="746"/>
        <item m="1" x="538"/>
        <item m="1" x="177"/>
        <item m="1" x="750"/>
        <item m="1" x="480"/>
        <item m="1" x="616"/>
        <item m="1" x="798"/>
        <item m="1" x="245"/>
        <item m="1" x="710"/>
        <item m="1" x="145"/>
        <item m="1" x="582"/>
        <item m="1" x="359"/>
        <item m="1" x="506"/>
        <item m="1" x="476"/>
        <item m="1" x="808"/>
        <item m="1" x="304"/>
        <item m="1" x="369"/>
        <item m="1" x="185"/>
        <item m="1" x="264"/>
        <item m="1" x="299"/>
        <item m="1" x="334"/>
        <item m="1" x="611"/>
        <item m="1" x="520"/>
        <item m="1" x="421"/>
        <item m="1" x="129"/>
        <item m="1" x="130"/>
        <item m="1" x="402"/>
        <item m="1" x="555"/>
        <item m="1" x="601"/>
        <item m="1" x="682"/>
        <item m="1" x="603"/>
        <item m="1" x="323"/>
        <item m="1" x="756"/>
        <item m="1" x="719"/>
        <item m="1" x="71"/>
        <item m="1" x="466"/>
        <item m="1" x="437"/>
        <item m="1" x="513"/>
        <item m="1" x="248"/>
        <item m="1" x="699"/>
        <item m="1" x="37"/>
        <item m="1" x="536"/>
        <item m="1" x="740"/>
        <item m="1" x="644"/>
        <item m="1" x="590"/>
        <item m="1" x="766"/>
        <item m="1" x="767"/>
        <item m="1" x="117"/>
        <item m="1" x="778"/>
        <item m="1" x="518"/>
        <item m="1" x="802"/>
        <item m="1" x="551"/>
        <item m="1" x="70"/>
        <item m="1" x="715"/>
        <item m="1" x="387"/>
        <item m="1" x="232"/>
        <item m="1" x="430"/>
        <item m="1" x="606"/>
        <item m="1" x="228"/>
        <item m="1" x="548"/>
        <item m="1" x="278"/>
        <item m="1" x="85"/>
        <item m="1" x="301"/>
        <item m="1" x="727"/>
        <item m="1" x="795"/>
        <item m="1" x="588"/>
        <item m="1" x="546"/>
        <item m="1" x="162"/>
        <item m="1" x="571"/>
        <item m="1" x="591"/>
        <item m="1" x="554"/>
        <item m="1" x="360"/>
        <item m="1" x="66"/>
        <item m="1" x="671"/>
        <item m="1" x="673"/>
        <item m="1" x="413"/>
        <item m="1" x="38"/>
        <item m="1" x="39"/>
        <item m="1" x="115"/>
        <item m="1" x="433"/>
        <item m="1" x="352"/>
        <item m="1" x="237"/>
        <item m="1" x="505"/>
        <item m="1" x="731"/>
        <item m="1" x="259"/>
        <item m="1" x="171"/>
        <item m="1" x="219"/>
        <item m="1" x="461"/>
        <item m="1" x="462"/>
        <item m="1" x="826"/>
        <item m="1" x="827"/>
        <item m="1" x="126"/>
        <item m="1" x="404"/>
        <item m="1" x="749"/>
        <item m="1" x="788"/>
        <item m="1" x="429"/>
        <item m="1" x="79"/>
        <item m="1" x="361"/>
        <item m="1" x="275"/>
        <item m="1" x="604"/>
        <item m="1" x="574"/>
        <item m="1" x="600"/>
        <item m="1" x="394"/>
        <item m="1" x="254"/>
        <item m="1" x="163"/>
        <item m="1" x="83"/>
        <item m="1" x="76"/>
        <item m="1" x="812"/>
        <item m="1" x="201"/>
        <item m="1" x="206"/>
        <item m="1" x="401"/>
        <item m="1" x="273"/>
        <item m="1" x="598"/>
        <item m="1" x="637"/>
        <item m="1" x="113"/>
        <item m="1" x="114"/>
        <item m="1" x="68"/>
        <item m="1" x="787"/>
        <item m="1" x="69"/>
        <item m="1" x="806"/>
        <item m="1" x="804"/>
        <item m="1" x="447"/>
        <item m="1" x="48"/>
        <item m="1" x="502"/>
        <item m="1" x="333"/>
        <item m="1" x="660"/>
        <item m="1" x="583"/>
        <item m="1" x="220"/>
        <item m="1" x="331"/>
        <item m="1" x="161"/>
        <item m="1" x="57"/>
        <item m="1" x="589"/>
        <item m="1" x="107"/>
        <item m="1" x="809"/>
        <item m="1" x="104"/>
        <item m="1" x="631"/>
        <item m="1" x="666"/>
        <item m="1" x="539"/>
        <item m="1" x="668"/>
        <item m="1" x="563"/>
        <item m="1" x="825"/>
        <item m="1" x="324"/>
        <item m="1" x="87"/>
        <item m="1" x="650"/>
        <item m="1" x="294"/>
        <item m="1" x="686"/>
        <item m="1" x="579"/>
        <item m="1" x="759"/>
        <item m="1" x="67"/>
        <item m="1" x="672"/>
        <item m="1" x="651"/>
        <item m="1" x="88"/>
        <item m="1" x="75"/>
        <item m="1" x="676"/>
        <item m="1" x="688"/>
        <item m="1" x="818"/>
        <item m="1" x="661"/>
        <item m="1" x="255"/>
        <item m="1" x="282"/>
        <item m="1" x="471"/>
        <item m="1" x="540"/>
        <item m="1" x="785"/>
        <item m="1" x="605"/>
        <item m="1" x="486"/>
        <item m="1" x="36"/>
        <item m="1" x="458"/>
        <item m="1" x="72"/>
        <item m="1" x="436"/>
        <item m="1" x="823"/>
        <item m="1" x="738"/>
        <item m="1" x="567"/>
        <item m="1" x="316"/>
        <item m="1" x="638"/>
        <item m="1" x="229"/>
        <item m="1" x="761"/>
        <item m="1" x="189"/>
        <item m="1" x="685"/>
        <item m="1" x="448"/>
        <item m="1" x="796"/>
        <item m="1" x="363"/>
        <item m="1" x="263"/>
        <item m="1" x="552"/>
        <item m="1" x="318"/>
        <item m="1" x="640"/>
        <item m="1" x="647"/>
        <item m="1" x="457"/>
        <item m="1" x="485"/>
        <item m="1" x="801"/>
        <item m="1" x="317"/>
        <item m="1" x="639"/>
        <item m="1" x="707"/>
        <item m="1" x="456"/>
        <item m="1" x="484"/>
        <item m="1" x="249"/>
        <item m="1" x="790"/>
        <item m="1" x="643"/>
        <item m="1" x="519"/>
        <item m="1" x="65"/>
        <item m="1" x="335"/>
        <item m="1" x="632"/>
        <item m="1" x="362"/>
        <item m="1" x="423"/>
        <item m="1" x="771"/>
        <item m="1" x="709"/>
        <item m="1" x="285"/>
        <item m="1" x="748"/>
        <item m="1" x="786"/>
        <item m="1" x="625"/>
        <item m="1" x="125"/>
        <item m="1" x="250"/>
        <item m="1" x="327"/>
        <item m="1" x="329"/>
        <item m="1" x="641"/>
        <item m="1" x="53"/>
        <item m="1" x="435"/>
        <item m="1" x="183"/>
        <item m="1" x="186"/>
        <item m="1" x="92"/>
        <item m="1" x="460"/>
        <item m="1" x="222"/>
        <item m="1" x="730"/>
        <item m="1" x="182"/>
        <item m="1" x="532"/>
        <item m="1" x="181"/>
        <item m="1" x="665"/>
        <item m="1" x="377"/>
        <item m="1" x="174"/>
        <item m="1" x="234"/>
        <item m="1" x="101"/>
        <item m="1" x="737"/>
        <item m="1" x="319"/>
        <item m="1" x="166"/>
        <item m="1" x="700"/>
        <item m="1" x="622"/>
        <item m="1" x="389"/>
        <item m="1" x="380"/>
        <item m="1" x="654"/>
        <item m="1" x="753"/>
        <item m="1" x="167"/>
        <item m="1" x="701"/>
        <item m="1" x="623"/>
        <item m="1" x="390"/>
        <item m="1" x="381"/>
        <item m="1" x="655"/>
        <item m="1" x="754"/>
        <item m="1" x="168"/>
        <item m="1" x="702"/>
        <item m="1" x="624"/>
        <item m="1" x="391"/>
        <item m="1" x="382"/>
        <item m="1" x="656"/>
        <item m="1" x="755"/>
        <item m="1" x="547"/>
        <item m="1" x="272"/>
        <item m="1" x="714"/>
        <item m="1" x="153"/>
        <item m="1" x="347"/>
        <item m="1" x="187"/>
        <item m="1" x="417"/>
        <item m="1" x="649"/>
        <item m="1" x="557"/>
        <item m="1" x="575"/>
        <item m="1" x="723"/>
        <item m="1" x="367"/>
        <item m="1" x="149"/>
        <item m="1" x="246"/>
        <item m="1" x="478"/>
        <item m="1" x="716"/>
        <item m="1" x="459"/>
        <item m="1" x="109"/>
        <item m="1" x="720"/>
        <item m="1" x="497"/>
        <item m="1" x="200"/>
        <item m="1" x="207"/>
        <item m="1" x="221"/>
        <item m="1" x="629"/>
        <item m="1" x="463"/>
        <item m="1" x="386"/>
        <item m="1" x="581"/>
        <item m="1" x="212"/>
        <item m="1" x="116"/>
        <item m="1" x="577"/>
        <item m="1" x="424"/>
        <item m="1" x="773"/>
        <item m="1" x="271"/>
        <item m="1" x="330"/>
        <item m="1" x="534"/>
        <item m="1" x="535"/>
        <item m="1" x="642"/>
        <item m="1" x="147"/>
        <item m="1" x="51"/>
        <item m="1" x="439"/>
        <item m="1" x="94"/>
        <item m="1" x="724"/>
        <item m="1" x="385"/>
        <item m="1" x="659"/>
        <item m="1" x="675"/>
        <item m="1" x="585"/>
        <item m="1" x="495"/>
        <item m="1" x="291"/>
        <item m="1" x="420"/>
        <item m="1" x="100"/>
        <item m="1" x="832"/>
        <item m="1" x="608"/>
        <item m="1" x="525"/>
        <item m="1" x="312"/>
        <item m="1" x="55"/>
        <item m="1" x="119"/>
        <item m="1" x="191"/>
        <item m="1" x="365"/>
        <item m="1" x="284"/>
        <item m="1" x="550"/>
        <item m="1" x="190"/>
        <item m="1" x="488"/>
        <item m="1" x="343"/>
        <item m="1" x="816"/>
        <item m="1" x="733"/>
        <item m="1" x="257"/>
        <item m="1" x="556"/>
        <item m="1" x="121"/>
        <item m="1" x="757"/>
        <item m="1" x="493"/>
        <item m="1" x="769"/>
        <item m="1" x="483"/>
        <item m="1" x="346"/>
        <item m="1" x="202"/>
        <item m="1" x="705"/>
        <item m="1" x="452"/>
        <item m="1" x="776"/>
        <item m="1" x="266"/>
        <item m="1" x="441"/>
        <item m="1" x="664"/>
        <item m="1" x="156"/>
        <item m="1" x="829"/>
        <item m="1" x="215"/>
        <item m="1" x="615"/>
        <item m="1" x="58"/>
        <item m="1" x="290"/>
        <item m="1" x="345"/>
        <item m="1" x="445"/>
        <item m="1" x="157"/>
        <item m="1" x="419"/>
        <item m="1" x="468"/>
        <item m="1" x="742"/>
        <item m="1" x="225"/>
        <item m="1" x="341"/>
        <item m="1" x="663"/>
        <item m="1" x="496"/>
        <item m="1" x="267"/>
        <item m="1" x="442"/>
        <item m="1" x="256"/>
        <item m="1" x="763"/>
        <item m="1" x="586"/>
        <item m="1" x="736"/>
        <item m="1" x="549"/>
        <item m="1" x="453"/>
        <item m="1" x="569"/>
        <item m="1" x="311"/>
        <item m="1" x="158"/>
        <item m="1" x="830"/>
        <item m="1" x="120"/>
        <item m="1" x="446"/>
        <item m="1" x="418"/>
        <item m="1" x="587"/>
        <item m="1" x="226"/>
        <item m="1" x="243"/>
        <item m="1" x="306"/>
        <item m="1" x="102"/>
        <item m="1" x="150"/>
        <item m="1" x="52"/>
        <item m="1" x="434"/>
        <item m="1" x="292"/>
        <item m="1" x="412"/>
        <item m="1" x="320"/>
        <item m="1" x="384"/>
        <item m="1" x="95"/>
        <item m="1" x="765"/>
        <item m="1" x="758"/>
        <item m="1" x="427"/>
        <item m="1" x="197"/>
        <item m="1" x="558"/>
        <item m="1" x="54"/>
        <item m="1" x="432"/>
        <item m="1" x="81"/>
        <item m="1" x="93"/>
        <item m="1" x="450"/>
        <item m="1" x="477"/>
        <item m="1" x="42"/>
        <item m="1" x="178"/>
        <item m="1" x="626"/>
        <item m="1" x="821"/>
        <item m="1" x="375"/>
        <item m="1" x="350"/>
        <item m="1" x="634"/>
        <item m="1" x="428"/>
        <item m="1" x="239"/>
        <item m="1" x="440"/>
        <item m="1" x="134"/>
        <item m="1" x="214"/>
        <item m="1" x="238"/>
        <item m="1" x="777"/>
        <item m="1" x="635"/>
        <item m="1" x="43"/>
        <item m="1" x="349"/>
        <item m="1" x="208"/>
        <item m="1" x="176"/>
        <item m="1" x="543"/>
        <item m="1" x="451"/>
        <item m="1" x="164"/>
        <item m="1" x="293"/>
        <item m="1" x="198"/>
        <item m="1" x="797"/>
        <item m="1" x="173"/>
        <item m="1" x="326"/>
        <item m="1" x="328"/>
        <item m="1" x="34"/>
        <item m="1" x="303"/>
        <item m="1" x="211"/>
        <item m="1" x="357"/>
        <item m="1" x="572"/>
        <item m="1" x="425"/>
        <item m="1" x="696"/>
        <item m="1" x="511"/>
        <item m="1" x="510"/>
        <item m="1" x="678"/>
        <item m="1" x="122"/>
        <item m="1" x="824"/>
        <item m="1" x="781"/>
        <item m="1" x="729"/>
        <item m="1" x="210"/>
        <item m="1" x="431"/>
        <item m="1" x="718"/>
        <item m="1" x="521"/>
        <item m="1" x="735"/>
        <item m="1" x="98"/>
        <item m="1" x="260"/>
        <item m="1" x="568"/>
        <item m="1" x="537"/>
        <item m="1" x="310"/>
        <item m="1" x="512"/>
        <item m="1" x="89"/>
        <item m="1" x="828"/>
        <item m="1" x="315"/>
        <item m="1" x="288"/>
        <item m="1" x="35"/>
        <item m="1" x="269"/>
        <item m="1" x="82"/>
        <item m="1" x="244"/>
        <item m="1" x="159"/>
        <item m="1" x="653"/>
        <item m="1" x="597"/>
        <item m="1" x="241"/>
        <item m="1" x="599"/>
        <item m="1" x="783"/>
        <item m="1" x="822"/>
        <item m="1" x="725"/>
        <item m="1" x="355"/>
        <item m="1" x="770"/>
        <item m="1" x="745"/>
        <item m="1" x="687"/>
        <item m="1" x="658"/>
        <item m="1" x="680"/>
        <item m="1" x="565"/>
        <item m="1" x="657"/>
        <item m="1" x="426"/>
        <item m="1" x="196"/>
        <item m="1" x="820"/>
        <item m="1" x="40"/>
        <item m="1" x="789"/>
        <item m="1" x="817"/>
        <item m="1" x="344"/>
        <item m="1" x="775"/>
        <item m="1" x="124"/>
        <item m="1" x="397"/>
        <item m="1" x="692"/>
        <item m="1" x="694"/>
        <item m="1" x="491"/>
        <item m="1" x="193"/>
        <item m="1" x="61"/>
        <item m="1" x="693"/>
        <item m="1" x="489"/>
        <item m="1" x="160"/>
        <item m="1" x="732"/>
        <item m="1" x="127"/>
        <item m="1" x="515"/>
        <item m="1" x="372"/>
        <item m="1" x="140"/>
        <item m="1" x="395"/>
        <item m="1" x="351"/>
        <item m="1" x="308"/>
        <item m="1" x="230"/>
        <item m="1" x="44"/>
        <item m="1" x="803"/>
        <item m="1" x="97"/>
        <item m="1" x="63"/>
        <item m="1" x="370"/>
        <item m="1" x="516"/>
        <item m="1" x="396"/>
        <item m="1" x="240"/>
        <item m="1" x="309"/>
        <item m="1" x="364"/>
        <item m="1" x="768"/>
        <item m="1" x="614"/>
        <item m="1" x="155"/>
        <item m="1" x="741"/>
        <item m="1" x="373"/>
        <item m="1" x="704"/>
        <item m="1" x="106"/>
        <item m="1" x="77"/>
        <item m="1" x="78"/>
        <item m="1" x="45"/>
        <item m="1" x="227"/>
        <item m="1" x="564"/>
        <item m="1" x="792"/>
        <item m="1" x="99"/>
        <item m="1" x="739"/>
        <item m="1" x="691"/>
        <item m="1" x="553"/>
        <item m="1" x="747"/>
        <item m="1" x="253"/>
        <item m="1" x="744"/>
        <item m="1" x="711"/>
        <item m="1" x="592"/>
        <item m="1" x="392"/>
        <item m="1" x="406"/>
        <item m="1" x="133"/>
        <item m="1" x="296"/>
        <item m="1" x="132"/>
        <item m="1" x="295"/>
        <item m="1" x="481"/>
        <item m="1" x="356"/>
        <item m="1" x="449"/>
        <item m="1" x="443"/>
        <item m="1" x="805"/>
        <item m="1" x="49"/>
        <item m="1" x="636"/>
        <item m="1" x="180"/>
        <item m="1" x="262"/>
        <item m="1" x="261"/>
        <item m="1" x="340"/>
        <item m="1" x="188"/>
        <item m="1" x="814"/>
        <item m="1" x="728"/>
        <item m="1" x="410"/>
        <item m="1" x="531"/>
        <item m="1" x="570"/>
        <item m="1" x="111"/>
        <item m="1" x="110"/>
        <item m="1" x="698"/>
        <item m="1" x="722"/>
        <item m="1" x="91"/>
        <item m="1" x="760"/>
        <item m="1" x="479"/>
        <item m="1" x="184"/>
        <item m="1" x="807"/>
        <item m="1" x="464"/>
        <item m="1" x="465"/>
        <item m="1" x="799"/>
        <item m="1" x="800"/>
        <item m="1" x="831"/>
        <item m="1" x="607"/>
        <item m="1" x="514"/>
        <item m="1" x="80"/>
        <item m="1" x="86"/>
        <item m="1" x="247"/>
        <item m="1" x="503"/>
        <item m="1" x="610"/>
        <item m="1" x="96"/>
        <item m="1" x="62"/>
        <item m="1" x="274"/>
        <item m="1" x="490"/>
        <item m="1" x="84"/>
        <item m="1" x="321"/>
        <item m="1" x="194"/>
        <item m="1" x="138"/>
        <item m="1" x="593"/>
        <item m="1" x="148"/>
        <item m="1" x="703"/>
        <item m="1" x="108"/>
        <item m="1" x="366"/>
        <item m="1" x="679"/>
        <item m="1" x="529"/>
        <item m="1" x="56"/>
        <item m="1" x="533"/>
        <item m="1" x="289"/>
        <item m="1" x="444"/>
        <item m="1" x="224"/>
        <item m="1" x="784"/>
        <item m="1" x="782"/>
        <item m="1" x="467"/>
        <item m="1" x="774"/>
        <item m="1" x="169"/>
        <item m="1" x="195"/>
        <item m="1" x="734"/>
        <item m="1" x="438"/>
        <item m="1" x="475"/>
        <item m="1" x="612"/>
        <item m="1" x="242"/>
        <item m="1" x="646"/>
        <item m="1" x="281"/>
        <item m="1" x="811"/>
        <item m="1" x="144"/>
        <item m="1" x="205"/>
        <item m="1" x="645"/>
        <item m="1" x="218"/>
        <item m="1" x="258"/>
        <item m="1" x="302"/>
        <item m="1" x="507"/>
        <item m="1" x="474"/>
        <item m="1" x="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defaultSubtotal="0">
      <items count="590">
        <item m="1" x="141"/>
        <item m="1" x="563"/>
        <item m="1" x="225"/>
        <item m="1" x="507"/>
        <item m="1" x="252"/>
        <item m="1" x="8"/>
        <item m="1" x="559"/>
        <item m="1" x="511"/>
        <item m="1" x="330"/>
        <item m="1" x="317"/>
        <item m="1" x="66"/>
        <item m="1" x="287"/>
        <item m="1" x="376"/>
        <item m="1" x="289"/>
        <item m="1" x="550"/>
        <item m="1" x="526"/>
        <item m="1" x="433"/>
        <item m="1" x="154"/>
        <item m="1" x="366"/>
        <item m="1" x="36"/>
        <item m="1" x="110"/>
        <item m="1" x="111"/>
        <item m="1" x="200"/>
        <item m="1" x="345"/>
        <item m="1" x="432"/>
        <item m="1" x="163"/>
        <item m="1" x="210"/>
        <item m="1" x="461"/>
        <item m="1" x="205"/>
        <item m="1" x="465"/>
        <item m="1" x="25"/>
        <item m="1" x="556"/>
        <item m="1" x="204"/>
        <item m="1" x="557"/>
        <item m="1" x="381"/>
        <item m="1" x="382"/>
        <item m="1" x="236"/>
        <item m="1" x="235"/>
        <item m="1" x="496"/>
        <item m="1" x="237"/>
        <item m="1" x="512"/>
        <item m="1" x="54"/>
        <item m="1" x="399"/>
        <item m="1" x="573"/>
        <item m="1" x="514"/>
        <item m="1" x="499"/>
        <item m="1" x="198"/>
        <item m="1" x="60"/>
        <item m="1" x="97"/>
        <item m="1" x="98"/>
        <item m="1" x="99"/>
        <item m="1" x="29"/>
        <item m="1" x="61"/>
        <item m="1" x="477"/>
        <item m="1" x="583"/>
        <item m="1" x="584"/>
        <item m="1" x="313"/>
        <item m="1" x="579"/>
        <item m="1" x="549"/>
        <item m="1" x="156"/>
        <item m="1" x="523"/>
        <item m="1" x="479"/>
        <item m="1" x="158"/>
        <item m="1" x="326"/>
        <item m="1" x="537"/>
        <item m="1" x="536"/>
        <item m="1" x="166"/>
        <item m="1" x="265"/>
        <item m="1" x="55"/>
        <item m="1" x="192"/>
        <item m="1" x="418"/>
        <item m="1" x="367"/>
        <item m="1" x="96"/>
        <item m="1" x="279"/>
        <item m="1" x="220"/>
        <item m="1" x="463"/>
        <item m="1" x="277"/>
        <item m="1" x="142"/>
        <item m="1" x="488"/>
        <item m="1" x="43"/>
        <item m="1" x="51"/>
        <item m="1" x="400"/>
        <item m="1" x="208"/>
        <item m="1" x="228"/>
        <item m="1" x="218"/>
        <item m="1" x="304"/>
        <item m="1" x="527"/>
        <item m="1" x="538"/>
        <item m="1" x="164"/>
        <item m="1" x="299"/>
        <item m="1" x="561"/>
        <item m="1" x="257"/>
        <item m="1" x="395"/>
        <item m="1" x="581"/>
        <item m="1" x="374"/>
        <item m="1" x="365"/>
        <item m="1" x="239"/>
        <item m="1" x="216"/>
        <item m="1" x="446"/>
        <item m="1" x="106"/>
        <item m="1" x="20"/>
        <item m="1" x="129"/>
        <item m="1" x="466"/>
        <item m="1" x="42"/>
        <item m="1" x="467"/>
        <item m="1" x="545"/>
        <item m="1" x="139"/>
        <item m="1" x="140"/>
        <item m="1" x="328"/>
        <item m="1" x="562"/>
        <item m="1" x="187"/>
        <item m="1" x="388"/>
        <item m="1" x="352"/>
        <item m="1" x="458"/>
        <item m="1" x="300"/>
        <item m="1" x="65"/>
        <item m="1" x="301"/>
        <item m="1" x="359"/>
        <item m="1" x="420"/>
        <item m="1" x="393"/>
        <item m="1" x="329"/>
        <item m="1" x="426"/>
        <item m="1" x="40"/>
        <item x="1"/>
        <item m="1" x="379"/>
        <item m="1" x="70"/>
        <item m="1" x="215"/>
        <item m="1" x="315"/>
        <item m="1" x="438"/>
        <item m="1" x="462"/>
        <item m="1" x="385"/>
        <item m="1" x="171"/>
        <item m="1" x="103"/>
        <item m="1" x="459"/>
        <item m="1" x="229"/>
        <item m="1" x="17"/>
        <item m="1" x="500"/>
        <item m="1" x="449"/>
        <item m="1" x="101"/>
        <item m="1" x="384"/>
        <item m="1" x="422"/>
        <item m="1" x="403"/>
        <item m="1" x="544"/>
        <item m="1" x="71"/>
        <item m="1" x="457"/>
        <item m="1" x="3"/>
        <item m="1" x="434"/>
        <item m="1" x="296"/>
        <item m="1" x="529"/>
        <item m="1" x="405"/>
        <item m="1" x="293"/>
        <item m="1" x="431"/>
        <item m="1" x="452"/>
        <item m="1" x="37"/>
        <item m="1" x="404"/>
        <item m="1" x="498"/>
        <item m="1" x="547"/>
        <item m="1" x="219"/>
        <item m="1" x="533"/>
        <item m="1" x="177"/>
        <item m="1" x="162"/>
        <item m="1" x="165"/>
        <item m="1" x="112"/>
        <item m="1" x="337"/>
        <item m="1" x="448"/>
        <item m="1" x="247"/>
        <item m="1" x="76"/>
        <item m="1" x="290"/>
        <item m="1" x="353"/>
        <item m="1" x="238"/>
        <item m="1" x="447"/>
        <item m="1" x="278"/>
        <item m="1" x="419"/>
        <item m="1" x="274"/>
        <item m="1" x="468"/>
        <item m="1" x="221"/>
        <item m="1" x="364"/>
        <item m="1" x="72"/>
        <item m="1" x="185"/>
        <item m="1" x="56"/>
        <item m="1" x="116"/>
        <item m="1" x="254"/>
        <item m="1" x="335"/>
        <item m="1" x="241"/>
        <item m="1" x="77"/>
        <item m="1" x="291"/>
        <item m="1" x="105"/>
        <item m="1" x="89"/>
        <item m="1" x="52"/>
        <item m="1" x="67"/>
        <item m="1" x="245"/>
        <item m="1" x="321"/>
        <item m="1" x="363"/>
        <item m="1" x="82"/>
        <item m="1" x="93"/>
        <item m="1" x="369"/>
        <item m="1" x="188"/>
        <item m="1" x="320"/>
        <item m="1" x="132"/>
        <item m="1" x="292"/>
        <item m="1" x="137"/>
        <item m="1" x="186"/>
        <item x="0"/>
        <item m="1" x="450"/>
        <item m="1" x="305"/>
        <item m="1" x="585"/>
        <item m="1" x="341"/>
        <item m="1" x="370"/>
        <item m="1" x="351"/>
        <item m="1" x="318"/>
        <item m="1" x="35"/>
        <item m="1" x="184"/>
        <item m="1" x="445"/>
        <item m="1" x="134"/>
        <item m="1" x="4"/>
        <item m="1" x="519"/>
        <item m="1" x="518"/>
        <item m="1" x="281"/>
        <item m="1" x="120"/>
        <item m="1" x="464"/>
        <item m="1" x="442"/>
        <item m="1" x="270"/>
        <item m="1" x="478"/>
        <item m="1" x="339"/>
        <item m="1" x="338"/>
        <item m="1" x="143"/>
        <item m="1" x="180"/>
        <item m="1" x="59"/>
        <item m="1" x="202"/>
        <item m="1" x="414"/>
        <item m="1" x="45"/>
        <item m="1" x="46"/>
        <item m="1" x="532"/>
        <item m="1" x="310"/>
        <item m="1" x="377"/>
        <item m="1" x="417"/>
        <item m="1" x="416"/>
        <item m="1" x="6"/>
        <item m="1" x="30"/>
        <item m="1" x="444"/>
        <item m="1" x="443"/>
        <item m="1" x="360"/>
        <item m="1" x="126"/>
        <item m="1" x="44"/>
        <item m="1" x="308"/>
        <item m="1" x="309"/>
        <item m="1" x="47"/>
        <item m="1" x="551"/>
        <item m="1" x="355"/>
        <item m="1" x="95"/>
        <item m="1" x="485"/>
        <item m="1" x="144"/>
        <item m="1" x="316"/>
        <item m="1" x="79"/>
        <item m="1" x="23"/>
        <item m="1" x="269"/>
        <item m="1" x="100"/>
        <item m="1" x="323"/>
        <item m="1" x="486"/>
        <item m="1" x="475"/>
        <item m="1" x="80"/>
        <item m="1" x="102"/>
        <item m="1" x="483"/>
        <item m="1" x="476"/>
        <item m="1" x="575"/>
        <item m="1" x="206"/>
        <item m="1" x="153"/>
        <item m="1" x="391"/>
        <item m="1" x="368"/>
        <item m="1" x="491"/>
        <item m="1" x="88"/>
        <item m="1" x="283"/>
        <item m="1" x="284"/>
        <item m="1" x="130"/>
        <item m="1" x="268"/>
        <item m="1" x="295"/>
        <item m="1" x="18"/>
        <item m="1" x="342"/>
        <item m="1" x="343"/>
        <item m="1" x="361"/>
        <item m="1" x="87"/>
        <item m="1" x="489"/>
        <item m="1" x="322"/>
        <item m="1" x="472"/>
        <item m="1" x="408"/>
        <item m="1" x="396"/>
        <item m="1" x="69"/>
        <item m="1" x="152"/>
        <item m="1" x="74"/>
        <item m="1" x="571"/>
        <item m="1" x="223"/>
        <item m="1" x="371"/>
        <item m="1" x="586"/>
        <item m="1" x="490"/>
        <item m="1" x="275"/>
        <item m="1" x="480"/>
        <item m="1" x="253"/>
        <item m="1" x="509"/>
        <item m="1" x="148"/>
        <item m="1" x="517"/>
        <item m="1" x="394"/>
        <item m="1" x="232"/>
        <item m="1" x="576"/>
        <item m="1" x="453"/>
        <item m="1" x="312"/>
        <item m="1" x="16"/>
        <item m="1" x="230"/>
        <item m="1" x="135"/>
        <item m="1" x="38"/>
        <item m="1" x="451"/>
        <item m="1" x="336"/>
        <item m="1" x="543"/>
        <item m="1" x="412"/>
        <item m="1" x="182"/>
        <item m="1" x="505"/>
        <item m="1" x="520"/>
        <item m="1" x="504"/>
        <item m="1" x="84"/>
        <item m="1" x="48"/>
        <item m="1" x="260"/>
        <item m="1" x="63"/>
        <item m="1" x="138"/>
        <item m="1" x="424"/>
        <item m="1" x="358"/>
        <item m="1" x="176"/>
        <item m="1" x="410"/>
        <item m="1" x="276"/>
        <item m="1" x="271"/>
        <item m="1" x="386"/>
        <item m="1" x="555"/>
        <item m="1" x="553"/>
        <item m="1" x="552"/>
        <item m="1" x="554"/>
        <item m="1" x="303"/>
        <item m="1" x="183"/>
        <item m="1" x="314"/>
        <item m="1" x="62"/>
        <item m="1" x="531"/>
        <item m="1" x="22"/>
        <item m="1" x="492"/>
        <item m="1" x="456"/>
        <item m="1" x="251"/>
        <item m="1" x="302"/>
        <item m="1" x="319"/>
        <item m="1" x="285"/>
        <item m="1" x="506"/>
        <item m="1" x="10"/>
        <item m="1" x="350"/>
        <item m="1" x="521"/>
        <item m="1" x="190"/>
        <item m="1" x="266"/>
        <item m="1" x="354"/>
        <item m="1" x="378"/>
        <item m="1" x="455"/>
        <item m="1" x="588"/>
        <item m="1" x="482"/>
        <item m="1" x="19"/>
        <item m="1" x="333"/>
        <item m="1" x="548"/>
        <item m="1" x="347"/>
        <item m="1" x="401"/>
        <item m="1" x="191"/>
        <item m="1" x="33"/>
        <item m="1" x="530"/>
        <item m="1" x="197"/>
        <item m="1" x="402"/>
        <item m="1" x="344"/>
        <item m="1" x="340"/>
        <item m="1" x="508"/>
        <item m="1" x="155"/>
        <item m="1" x="425"/>
        <item m="1" x="288"/>
        <item m="1" x="146"/>
        <item m="1" x="92"/>
        <item m="1" x="211"/>
        <item m="1" x="331"/>
        <item m="1" x="437"/>
        <item m="1" x="21"/>
        <item m="1" x="170"/>
        <item m="1" x="213"/>
        <item m="1" x="577"/>
        <item m="1" x="565"/>
        <item m="1" x="272"/>
        <item m="1" x="516"/>
        <item m="1" x="181"/>
        <item m="1" x="5"/>
        <item m="1" x="264"/>
        <item m="1" x="568"/>
        <item m="1" x="546"/>
        <item m="1" x="436"/>
        <item m="1" x="119"/>
        <item m="1" x="90"/>
        <item m="1" x="178"/>
        <item m="1" x="125"/>
        <item m="1" x="231"/>
        <item m="1" x="196"/>
        <item m="1" x="357"/>
        <item m="1" x="41"/>
        <item m="1" x="108"/>
        <item m="1" x="524"/>
        <item m="1" x="217"/>
        <item m="1" x="34"/>
        <item m="1" x="149"/>
        <item m="1" x="306"/>
        <item m="1" x="168"/>
        <item m="1" x="243"/>
        <item m="1" x="167"/>
        <item m="1" x="542"/>
        <item m="1" x="261"/>
        <item m="1" x="151"/>
        <item m="1" x="578"/>
        <item m="1" x="298"/>
        <item m="1" x="85"/>
        <item m="1" x="380"/>
        <item m="1" x="212"/>
        <item m="1" x="131"/>
        <item m="1" x="115"/>
        <item m="1" x="227"/>
        <item m="1" x="28"/>
        <item m="1" x="587"/>
        <item m="1" x="501"/>
        <item m="1" x="248"/>
        <item m="1" x="15"/>
        <item m="1" x="510"/>
        <item m="1" x="460"/>
        <item m="1" x="49"/>
        <item m="1" x="179"/>
        <item m="1" x="53"/>
        <item m="1" x="128"/>
        <item m="1" x="311"/>
        <item m="1" x="203"/>
        <item m="1" x="297"/>
        <item m="1" x="409"/>
        <item m="1" x="224"/>
        <item m="1" x="397"/>
        <item m="1" x="372"/>
        <item m="1" x="259"/>
        <item m="1" x="580"/>
        <item m="1" x="86"/>
        <item m="1" x="481"/>
        <item m="1" x="398"/>
        <item m="1" x="373"/>
        <item m="1" x="91"/>
        <item m="1" x="207"/>
        <item m="1" x="7"/>
        <item m="1" x="104"/>
        <item m="1" x="172"/>
        <item m="1" x="64"/>
        <item m="1" x="324"/>
        <item m="1" x="383"/>
        <item m="1" x="27"/>
        <item m="1" x="127"/>
        <item m="1" x="493"/>
        <item m="1" x="441"/>
        <item m="1" x="469"/>
        <item m="1" x="429"/>
        <item m="1" x="494"/>
        <item m="1" x="430"/>
        <item m="1" x="495"/>
        <item m="1" x="113"/>
        <item m="1" x="199"/>
        <item m="1" x="474"/>
        <item m="1" x="50"/>
        <item m="1" x="439"/>
        <item m="1" x="57"/>
        <item m="1" x="246"/>
        <item m="1" x="13"/>
        <item m="1" x="161"/>
        <item m="1" x="294"/>
        <item m="1" x="174"/>
        <item m="1" x="124"/>
        <item m="1" x="240"/>
        <item m="1" x="513"/>
        <item m="1" x="484"/>
        <item m="1" x="242"/>
        <item m="1" x="332"/>
        <item m="1" x="286"/>
        <item m="1" x="470"/>
        <item m="1" x="375"/>
        <item m="1" x="189"/>
        <item m="1" x="81"/>
        <item m="1" x="249"/>
        <item m="1" x="175"/>
        <item m="1" x="471"/>
        <item m="1" x="193"/>
        <item m="1" x="255"/>
        <item m="1" x="263"/>
        <item m="1" x="539"/>
        <item m="1" x="540"/>
        <item m="1" x="222"/>
        <item m="1" x="150"/>
        <item m="1" x="325"/>
        <item m="1" x="173"/>
        <item m="1" x="107"/>
        <item m="1" x="31"/>
        <item m="1" x="234"/>
        <item m="1" x="233"/>
        <item m="1" x="226"/>
        <item m="1" x="262"/>
        <item m="1" x="413"/>
        <item m="1" x="389"/>
        <item m="1" x="428"/>
        <item m="1" x="11"/>
        <item m="1" x="169"/>
        <item m="1" x="83"/>
        <item m="1" x="390"/>
        <item m="1" x="349"/>
        <item m="1" x="26"/>
        <item m="1" x="415"/>
        <item m="1" x="58"/>
        <item m="1" x="503"/>
        <item m="1" x="427"/>
        <item m="1" x="421"/>
        <item m="1" x="497"/>
        <item m="1" x="273"/>
        <item m="1" x="569"/>
        <item m="1" x="572"/>
        <item m="1" x="14"/>
        <item m="1" x="122"/>
        <item m="1" x="407"/>
        <item m="1" x="570"/>
        <item m="1" x="558"/>
        <item m="1" x="160"/>
        <item m="1" x="515"/>
        <item m="1" x="117"/>
        <item m="1" x="307"/>
        <item m="1" x="258"/>
        <item m="1" x="348"/>
        <item m="1" x="75"/>
        <item m="1" x="435"/>
        <item m="1" x="387"/>
        <item m="1" x="362"/>
        <item m="1" x="560"/>
        <item m="1" x="406"/>
        <item m="1" x="535"/>
        <item m="1" x="280"/>
        <item m="1" x="78"/>
        <item m="1" x="195"/>
        <item m="1" x="282"/>
        <item m="1" x="564"/>
        <item m="1" x="9"/>
        <item m="1" x="250"/>
        <item m="1" x="114"/>
        <item m="1" x="12"/>
        <item m="1" x="582"/>
        <item m="1" x="522"/>
        <item m="1" x="159"/>
        <item m="1" x="123"/>
        <item m="1" x="244"/>
        <item m="1" x="24"/>
        <item m="1" x="334"/>
        <item m="1" x="423"/>
        <item m="1" x="147"/>
        <item m="1" x="440"/>
        <item m="1" x="209"/>
        <item m="1" x="327"/>
        <item m="1" x="256"/>
        <item m="1" x="73"/>
        <item m="1" x="541"/>
        <item m="1" x="201"/>
        <item m="1" x="411"/>
        <item m="1" x="525"/>
        <item m="1" x="346"/>
        <item m="1" x="145"/>
        <item m="1" x="136"/>
        <item m="1" x="133"/>
        <item m="1" x="454"/>
        <item m="1" x="118"/>
        <item m="1" x="39"/>
        <item m="1" x="94"/>
        <item m="1" x="109"/>
        <item m="1" x="567"/>
        <item m="1" x="214"/>
        <item m="1" x="502"/>
        <item m="1" x="68"/>
        <item m="1" x="473"/>
        <item m="1" x="566"/>
        <item m="1" x="574"/>
        <item m="1" x="487"/>
        <item m="1" x="392"/>
        <item m="1" x="32"/>
        <item m="1" x="589"/>
        <item m="1" x="267"/>
        <item m="1" x="356"/>
        <item m="1" x="194"/>
        <item m="1" x="528"/>
        <item m="1" x="534"/>
        <item m="1" x="157"/>
        <item m="1" x="121"/>
        <item x="2"/>
      </items>
    </pivotField>
    <pivotField compact="0" outline="0" showAll="0" defaultSubtotal="0"/>
    <pivotField name="custom_SourceSystem" compact="0" outline="0" showAll="0" defaultSubtotal="0">
      <items count="15">
        <item x="0"/>
        <item m="1" x="10"/>
        <item m="1" x="7"/>
        <item m="1" x="13"/>
        <item m="1" x="3"/>
        <item m="1" x="9"/>
        <item m="1" x="8"/>
        <item m="1" x="12"/>
        <item m="1" x="5"/>
        <item m="1" x="11"/>
        <item m="1" x="14"/>
        <item m="1" x="1"/>
        <item m="1" x="6"/>
        <item m="1" x="4"/>
        <item m="1" x="2"/>
      </items>
    </pivotField>
    <pivotField compact="0" outline="0" showAll="0" defaultSubtotal="0">
      <items count="58">
        <item x="0"/>
        <item m="1" x="43"/>
        <item m="1" x="14"/>
        <item m="1" x="42"/>
        <item m="1" x="36"/>
        <item m="1" x="23"/>
        <item m="1" x="40"/>
        <item m="1" x="17"/>
        <item m="1" x="39"/>
        <item m="1" x="57"/>
        <item m="1" x="5"/>
        <item m="1" x="45"/>
        <item m="1" x="41"/>
        <item m="1" x="51"/>
        <item m="1" x="35"/>
        <item m="1" x="33"/>
        <item m="1" x="8"/>
        <item m="1" x="1"/>
        <item m="1" x="27"/>
        <item m="1" x="24"/>
        <item m="1" x="22"/>
        <item m="1" x="20"/>
        <item m="1" x="19"/>
        <item m="1" x="18"/>
        <item m="1" x="4"/>
        <item m="1" x="21"/>
        <item m="1" x="7"/>
        <item m="1" x="6"/>
        <item m="1" x="47"/>
        <item m="1" x="34"/>
        <item m="1" x="28"/>
        <item m="1" x="31"/>
        <item m="1" x="38"/>
        <item m="1" x="10"/>
        <item m="1" x="11"/>
        <item m="1" x="37"/>
        <item m="1" x="54"/>
        <item m="1" x="32"/>
        <item m="1" x="49"/>
        <item m="1" x="48"/>
        <item m="1" x="44"/>
        <item m="1" x="56"/>
        <item m="1" x="16"/>
        <item m="1" x="15"/>
        <item m="1" x="55"/>
        <item m="1" x="50"/>
        <item m="1" x="9"/>
        <item m="1" x="52"/>
        <item m="1" x="53"/>
        <item m="1" x="12"/>
        <item m="1" x="25"/>
        <item m="1" x="30"/>
        <item m="1" x="3"/>
        <item m="1" x="13"/>
        <item m="1" x="2"/>
        <item m="1" x="46"/>
        <item m="1" x="26"/>
        <item m="1" x="29"/>
      </items>
    </pivotField>
    <pivotField compact="0" outline="0" showAll="0" defaultSubtotal="0">
      <items count="12">
        <item m="1" x="11"/>
        <item m="1" x="4"/>
        <item x="1"/>
        <item m="1" x="9"/>
        <item x="0"/>
        <item m="1" x="6"/>
        <item m="1" x="7"/>
        <item m="1" x="2"/>
        <item m="1" x="3"/>
        <item m="1" x="10"/>
        <item m="1" x="8"/>
        <item m="1" x="5"/>
      </items>
    </pivotField>
    <pivotField compact="0" outline="0" showAll="0"/>
    <pivotField compact="0" outline="0" showAll="0"/>
    <pivotField compact="0" outline="0" showAll="0"/>
    <pivotField compact="0" outline="0" showAll="0" defaultSubtotal="0"/>
    <pivotField axis="axisRow" compact="0" outline="0" showAll="0" defaultSubtotal="0">
      <items count="2143">
        <item m="1" x="1270"/>
        <item m="1" x="547"/>
        <item m="1" x="761"/>
        <item m="1" x="1247"/>
        <item m="1" x="467"/>
        <item m="1" x="186"/>
        <item m="1" x="863"/>
        <item m="1" x="1051"/>
        <item m="1" x="647"/>
        <item m="1" x="395"/>
        <item m="1" x="2061"/>
        <item m="1" x="1226"/>
        <item m="1" x="1380"/>
        <item m="1" x="294"/>
        <item m="1" x="2103"/>
        <item m="1" x="955"/>
        <item m="1" x="1905"/>
        <item m="1" x="1875"/>
        <item m="1" x="1468"/>
        <item m="1" x="1489"/>
        <item m="1" x="1495"/>
        <item m="1" x="313"/>
        <item m="1" x="840"/>
        <item m="1" x="319"/>
        <item m="1" x="175"/>
        <item m="1" x="904"/>
        <item m="1" x="390"/>
        <item m="1" x="1397"/>
        <item m="1" x="1490"/>
        <item m="1" x="1422"/>
        <item m="1" x="898"/>
        <item m="1" x="540"/>
        <item m="1" x="321"/>
        <item m="1" x="536"/>
        <item m="1" x="2082"/>
        <item m="1" x="1839"/>
        <item m="1" x="1196"/>
        <item m="1" x="1659"/>
        <item m="1" x="1048"/>
        <item m="1" x="1076"/>
        <item m="1" x="1161"/>
        <item m="1" x="562"/>
        <item m="1" x="1353"/>
        <item m="1" x="191"/>
        <item m="1" x="2027"/>
        <item m="1" x="1886"/>
        <item m="1" x="1257"/>
        <item m="1" x="972"/>
        <item m="1" x="1473"/>
        <item m="1" x="1165"/>
        <item m="1" x="1657"/>
        <item m="1" x="275"/>
        <item m="1" x="735"/>
        <item m="1" x="1436"/>
        <item m="1" x="410"/>
        <item m="1" x="111"/>
        <item m="1" x="1740"/>
        <item m="1" x="1543"/>
        <item m="1" x="819"/>
        <item m="1" x="574"/>
        <item m="1" x="82"/>
        <item m="1" x="872"/>
        <item m="1" x="1184"/>
        <item m="1" x="1125"/>
        <item m="1" x="1220"/>
        <item m="1" x="1735"/>
        <item m="1" x="1585"/>
        <item m="1" x="2135"/>
        <item m="1" x="1243"/>
        <item m="1" x="473"/>
        <item m="1" x="1064"/>
        <item m="1" x="1269"/>
        <item m="1" x="1510"/>
        <item m="1" x="371"/>
        <item m="1" x="176"/>
        <item m="1" x="785"/>
        <item m="1" x="1344"/>
        <item m="1" x="1919"/>
        <item m="1" x="2081"/>
        <item m="1" x="594"/>
        <item m="1" x="589"/>
        <item m="1" x="454"/>
        <item m="1" x="351"/>
        <item m="1" x="545"/>
        <item m="1" x="1460"/>
        <item m="1" x="560"/>
        <item m="1" x="143"/>
        <item m="1" x="165"/>
        <item m="1" x="1020"/>
        <item m="1" x="1653"/>
        <item m="1" x="842"/>
        <item m="1" x="1488"/>
        <item m="1" x="1180"/>
        <item m="1" x="280"/>
        <item m="1" x="1407"/>
        <item m="1" x="1201"/>
        <item m="1" x="2141"/>
        <item m="1" x="1317"/>
        <item m="1" x="1577"/>
        <item m="1" x="398"/>
        <item m="1" x="1030"/>
        <item m="1" x="1336"/>
        <item m="1" x="96"/>
        <item m="1" x="1374"/>
        <item m="1" x="457"/>
        <item m="1" x="1856"/>
        <item m="1" x="977"/>
        <item m="1" x="1213"/>
        <item m="1" x="361"/>
        <item m="1" x="404"/>
        <item m="1" x="183"/>
        <item m="1" x="716"/>
        <item m="1" x="2123"/>
        <item m="1" x="490"/>
        <item m="1" x="1430"/>
        <item m="1" x="598"/>
        <item m="1" x="2053"/>
        <item m="1" x="1545"/>
        <item m="1" x="1423"/>
        <item m="1" x="803"/>
        <item m="1" x="581"/>
        <item m="1" x="486"/>
        <item m="1" x="758"/>
        <item m="1" x="2052"/>
        <item m="1" x="550"/>
        <item m="1" x="732"/>
        <item m="1" x="1522"/>
        <item m="1" x="1661"/>
        <item m="1" x="1573"/>
        <item m="1" x="298"/>
        <item m="1" x="445"/>
        <item m="1" x="2102"/>
        <item m="1" x="1153"/>
        <item m="1" x="1742"/>
        <item m="1" x="1378"/>
        <item m="1" x="1559"/>
        <item m="1" x="966"/>
        <item m="1" x="480"/>
        <item m="1" x="494"/>
        <item m="1" x="1623"/>
        <item m="1" x="265"/>
        <item m="1" x="1246"/>
        <item m="1" x="583"/>
        <item m="1" x="1146"/>
        <item m="1" x="416"/>
        <item m="1" x="992"/>
        <item m="1" x="156"/>
        <item m="1" x="1117"/>
        <item m="1" x="150"/>
        <item m="1" x="2139"/>
        <item m="1" x="2066"/>
        <item m="1" x="984"/>
        <item m="1" x="2074"/>
        <item m="1" x="1289"/>
        <item m="1" x="501"/>
        <item m="1" x="1193"/>
        <item m="1" x="1853"/>
        <item m="1" x="41"/>
        <item m="1" x="2034"/>
        <item m="1" x="1223"/>
        <item m="1" x="638"/>
        <item m="1" x="277"/>
        <item m="1" x="1691"/>
        <item m="1" x="654"/>
        <item m="1" x="556"/>
        <item m="1" x="1245"/>
        <item m="1" x="322"/>
        <item m="1" x="592"/>
        <item m="1" x="1968"/>
        <item m="1" x="56"/>
        <item m="1" x="569"/>
        <item m="1" x="1009"/>
        <item m="1" x="437"/>
        <item m="1" x="381"/>
        <item m="1" x="1377"/>
        <item m="1" x="1439"/>
        <item m="1" x="1841"/>
        <item m="1" x="337"/>
        <item m="1" x="1542"/>
        <item m="1" x="1239"/>
        <item m="1" x="396"/>
        <item m="1" x="405"/>
        <item m="1" x="1765"/>
        <item m="1" x="210"/>
        <item m="1" x="1870"/>
        <item m="1" x="407"/>
        <item m="1" x="1149"/>
        <item m="1" x="1946"/>
        <item m="1" x="1950"/>
        <item m="1" x="1500"/>
        <item m="1" x="62"/>
        <item m="1" x="1154"/>
        <item m="1" x="1920"/>
        <item m="1" x="1738"/>
        <item m="1" x="725"/>
        <item m="1" x="674"/>
        <item m="1" x="217"/>
        <item m="1" x="2119"/>
        <item m="1" x="2086"/>
        <item m="1" x="2043"/>
        <item m="1" x="669"/>
        <item m="1" x="1479"/>
        <item m="1" x="1727"/>
        <item m="1" x="843"/>
        <item m="1" x="1931"/>
        <item m="1" x="606"/>
        <item m="1" x="882"/>
        <item m="1" x="2130"/>
        <item m="1" x="1228"/>
        <item m="1" x="1221"/>
        <item m="1" x="1506"/>
        <item m="1" x="987"/>
        <item m="1" x="778"/>
        <item m="1" x="292"/>
        <item m="1" x="71"/>
        <item m="1" x="1143"/>
        <item m="1" x="377"/>
        <item m="1" x="612"/>
        <item m="1" x="731"/>
        <item m="1" x="2073"/>
        <item m="1" x="2105"/>
        <item m="1" x="229"/>
        <item m="1" x="428"/>
        <item m="1" x="1039"/>
        <item m="1" x="1242"/>
        <item m="1" x="1974"/>
        <item m="1" x="223"/>
        <item m="1" x="1682"/>
        <item m="1" x="1784"/>
        <item m="1" x="92"/>
        <item m="1" x="1073"/>
        <item m="1" x="764"/>
        <item m="1" x="673"/>
        <item m="1" x="663"/>
        <item m="1" x="1104"/>
        <item m="1" x="103"/>
        <item m="1" x="2117"/>
        <item m="1" x="1932"/>
        <item m="1" x="2116"/>
        <item m="1" x="1704"/>
        <item m="1" x="816"/>
        <item m="1" x="178"/>
        <item m="1" x="766"/>
        <item m="1" x="913"/>
        <item m="1" x="922"/>
        <item m="1" x="196"/>
        <item m="1" x="814"/>
        <item m="1" x="2115"/>
        <item m="1" x="1131"/>
        <item m="1" x="365"/>
        <item m="1" x="1235"/>
        <item m="1" x="825"/>
        <item m="1" x="1857"/>
        <item m="1" x="1349"/>
        <item m="1" x="666"/>
        <item m="1" x="1720"/>
        <item m="1" x="108"/>
        <item m="1" x="809"/>
        <item m="1" x="2092"/>
        <item m="1" x="648"/>
        <item m="1" x="1930"/>
        <item m="1" x="408"/>
        <item m="1" x="1370"/>
        <item m="1" x="2044"/>
        <item m="1" x="1654"/>
        <item m="1" x="916"/>
        <item m="1" x="285"/>
        <item m="1" x="1217"/>
        <item m="1" x="1721"/>
        <item m="1" x="1609"/>
        <item m="1" x="1937"/>
        <item m="1" x="1747"/>
        <item m="1" x="994"/>
        <item m="1" x="557"/>
        <item m="1" x="1888"/>
        <item m="1" x="1466"/>
        <item m="1" x="375"/>
        <item m="1" x="1301"/>
        <item m="1" x="1890"/>
        <item m="1" x="478"/>
        <item m="1" x="219"/>
        <item m="1" x="1358"/>
        <item m="1" x="1477"/>
        <item m="1" x="1133"/>
        <item m="1" x="721"/>
        <item m="1" x="990"/>
        <item m="1" x="546"/>
        <item m="1" x="67"/>
        <item m="1" x="1129"/>
        <item m="1" x="232"/>
        <item m="1" x="1100"/>
        <item m="1" x="184"/>
        <item m="1" x="115"/>
        <item m="1" x="1552"/>
        <item m="1" x="2057"/>
        <item m="1" x="880"/>
        <item m="1" x="726"/>
        <item m="1" x="1175"/>
        <item m="1" x="938"/>
        <item m="1" x="1169"/>
        <item m="1" x="387"/>
        <item m="1" x="1124"/>
        <item m="1" x="1411"/>
        <item m="1" x="553"/>
        <item m="1" x="2036"/>
        <item m="1" x="1230"/>
        <item m="1" x="1636"/>
        <item m="1" x="779"/>
        <item m="1" x="1487"/>
        <item m="1" x="864"/>
        <item m="1" x="1673"/>
        <item m="1" x="1028"/>
        <item m="1" x="102"/>
        <item m="1" x="1621"/>
        <item m="1" x="1498"/>
        <item m="1" x="415"/>
        <item m="1" x="1970"/>
        <item m="1" x="1181"/>
        <item m="1" x="1271"/>
        <item m="1" x="239"/>
        <item m="1" x="700"/>
        <item m="1" x="1689"/>
        <item m="1" x="1633"/>
        <item m="1" x="705"/>
        <item m="1" x="1693"/>
        <item m="1" x="83"/>
        <item m="1" x="786"/>
        <item m="1" x="1524"/>
        <item m="1" x="1492"/>
        <item m="1" x="974"/>
        <item m="1" x="597"/>
        <item m="1" x="1944"/>
        <item m="1" x="2033"/>
        <item m="1" x="1922"/>
        <item m="1" x="1741"/>
        <item m="1" x="384"/>
        <item m="1" x="568"/>
        <item m="1" x="1910"/>
        <item m="1" x="507"/>
        <item m="1" x="1638"/>
        <item m="1" x="1861"/>
        <item m="1" x="1130"/>
        <item m="1" x="1696"/>
        <item m="1" x="39"/>
        <item m="1" x="1018"/>
        <item m="1" x="522"/>
        <item m="1" x="948"/>
        <item m="1" x="719"/>
        <item m="1" x="1644"/>
        <item m="1" x="1183"/>
        <item m="1" x="1265"/>
        <item m="1" x="1739"/>
        <item m="1" x="1398"/>
        <item m="1" x="526"/>
        <item m="1" x="1823"/>
        <item m="1" x="46"/>
        <item m="1" x="1849"/>
        <item m="1" x="1887"/>
        <item m="1" x="1777"/>
        <item m="1" x="1053"/>
        <item m="1" x="1758"/>
        <item m="1" x="1496"/>
        <item m="1" x="389"/>
        <item m="1" x="558"/>
        <item m="1" x="129"/>
        <item m="1" x="850"/>
        <item m="1" x="542"/>
        <item m="1" x="783"/>
        <item m="1" x="1426"/>
        <item m="1" x="989"/>
        <item m="1" x="2047"/>
        <item m="1" x="1458"/>
        <item m="1" x="320"/>
        <item m="1" x="482"/>
        <item m="1" x="1676"/>
        <item m="1" x="715"/>
        <item m="1" x="622"/>
        <item m="1" x="1651"/>
        <item m="1" x="1639"/>
        <item m="1" x="1400"/>
        <item m="1" x="441"/>
        <item m="1" x="1773"/>
        <item m="1" x="1774"/>
        <item m="1" x="1955"/>
        <item m="1" x="1327"/>
        <item m="1" x="991"/>
        <item m="1" x="73"/>
        <item m="1" x="641"/>
        <item m="1" x="918"/>
        <item m="1" x="1608"/>
        <item m="1" x="106"/>
        <item m="1" x="1746"/>
        <item m="1" x="1035"/>
        <item m="1" x="1683"/>
        <item m="1" x="1867"/>
        <item m="1" x="862"/>
        <item m="1" x="295"/>
        <item m="1" x="1074"/>
        <item m="1" x="679"/>
        <item m="1" x="1677"/>
        <item m="1" x="1134"/>
        <item m="1" x="528"/>
        <item m="1" x="1224"/>
        <item m="1" x="1121"/>
        <item m="1" x="216"/>
        <item m="1" x="177"/>
        <item m="1" x="593"/>
        <item m="1" x="117"/>
        <item m="1" x="193"/>
        <item m="1" x="1467"/>
        <item m="1" x="595"/>
        <item m="1" x="411"/>
        <item m="1" x="1067"/>
        <item m="1" x="506"/>
        <item m="1" x="1435"/>
        <item m="1" x="651"/>
        <item m="1" x="775"/>
        <item m="1" x="1884"/>
        <item m="1" x="1414"/>
        <item m="1" x="1699"/>
        <item m="1" x="1850"/>
        <item m="1" x="1516"/>
        <item m="1" x="1833"/>
        <item m="1" x="315"/>
        <item m="1" x="452"/>
        <item m="1" x="221"/>
        <item m="1" x="72"/>
        <item m="1" x="1284"/>
        <item m="1" x="1711"/>
        <item m="1" x="401"/>
        <item m="1" x="1763"/>
        <item m="1" x="1425"/>
        <item m="1" x="549"/>
        <item m="1" x="37"/>
        <item m="1" x="1012"/>
        <item m="1" x="1894"/>
        <item m="1" x="1790"/>
        <item m="1" x="1893"/>
        <item m="1" x="458"/>
        <item m="1" x="169"/>
        <item m="1" x="1692"/>
        <item m="1" x="754"/>
        <item m="1" x="1864"/>
        <item m="1" x="1928"/>
        <item m="1" x="1234"/>
        <item m="1" x="789"/>
        <item m="1" x="1399"/>
        <item m="1" x="538"/>
        <item m="1" x="1866"/>
        <item m="1" x="1954"/>
        <item m="1" x="1200"/>
        <item m="1" x="757"/>
        <item m="1" x="448"/>
        <item m="1" x="367"/>
        <item m="1" x="1766"/>
        <item m="1" x="860"/>
        <item m="1" x="1842"/>
        <item m="1" x="1032"/>
        <item m="1" x="1264"/>
        <item m="1" x="1908"/>
        <item m="1" x="621"/>
        <item m="1" x="1616"/>
        <item m="1" x="600"/>
        <item m="1" x="1105"/>
        <item m="1" x="788"/>
        <item m="1" x="237"/>
        <item m="1" x="1615"/>
        <item m="1" x="1412"/>
        <item m="1" x="1433"/>
        <item m="1" x="152"/>
        <item m="1" x="2131"/>
        <item m="1" x="1087"/>
        <item m="1" x="1672"/>
        <item m="1" x="1962"/>
        <item m="1" x="2075"/>
        <item m="1" x="1056"/>
        <item m="1" x="2032"/>
        <item m="1" x="1323"/>
        <item m="1" x="544"/>
        <item m="1" x="316"/>
        <item m="1" x="2016"/>
        <item m="1" x="720"/>
        <item m="1" x="626"/>
        <item m="1" x="1527"/>
        <item m="1" x="855"/>
        <item m="1" x="1680"/>
        <item m="1" x="1743"/>
        <item m="1" x="949"/>
        <item m="1" x="1562"/>
        <item m="1" x="2101"/>
        <item m="1" x="821"/>
        <item m="1" x="314"/>
        <item m="1" x="1141"/>
        <item m="1" x="1306"/>
        <item m="1" x="1640"/>
        <item m="1" x="54"/>
        <item m="1" x="739"/>
        <item m="1" x="77"/>
        <item m="1" x="246"/>
        <item m="1" x="1385"/>
        <item m="1" x="491"/>
        <item m="1" x="1019"/>
        <item m="1" x="831"/>
        <item m="1" x="2093"/>
        <item m="1" x="1580"/>
        <item m="1" x="1635"/>
        <item m="1" x="1798"/>
        <item m="1" x="765"/>
        <item m="1" x="1708"/>
        <item m="1" x="302"/>
        <item m="1" x="516"/>
        <item m="1" x="1294"/>
        <item m="1" x="1395"/>
        <item m="1" x="899"/>
        <item m="1" x="1548"/>
        <item m="1" x="1388"/>
        <item m="1" x="869"/>
        <item m="1" x="503"/>
        <item m="1" x="1851"/>
        <item m="1" x="1346"/>
        <item m="1" x="662"/>
        <item m="1" x="2089"/>
        <item m="1" x="385"/>
        <item m="1" x="1003"/>
        <item m="1" x="51"/>
        <item m="1" x="242"/>
        <item m="1" x="1612"/>
        <item m="1" x="1367"/>
        <item m="1" x="1646"/>
        <item m="1" x="312"/>
        <item m="1" x="596"/>
        <item m="1" x="509"/>
        <item m="1" x="373"/>
        <item m="1" x="36"/>
        <item m="1" x="234"/>
        <item m="1" x="981"/>
        <item m="1" x="533"/>
        <item m="1" x="685"/>
        <item m="1" x="284"/>
        <item m="1" x="1198"/>
        <item m="1" x="203"/>
        <item m="1" x="1596"/>
        <item m="1" x="1904"/>
        <item m="1" x="168"/>
        <item m="1" x="1800"/>
        <item m="1" x="1695"/>
        <item m="1" x="251"/>
        <item m="1" x="1138"/>
        <item m="1" x="658"/>
        <item m="1" x="1293"/>
        <item m="1" x="141"/>
        <item m="1" x="1464"/>
        <item m="1" x="274"/>
        <item m="1" x="185"/>
        <item m="1" x="1736"/>
        <item m="1" x="1537"/>
        <item m="1" x="1137"/>
        <item m="1" x="348"/>
        <item m="1" x="892"/>
        <item m="1" x="1555"/>
        <item m="1" x="742"/>
        <item m="1" x="1831"/>
        <item m="1" x="915"/>
        <item m="1" x="1756"/>
        <item m="1" x="998"/>
        <item m="1" x="139"/>
        <item m="1" x="427"/>
        <item m="1" x="525"/>
        <item m="1" x="1260"/>
        <item m="1" x="1731"/>
        <item m="1" x="997"/>
        <item m="1" x="2042"/>
        <item m="1" x="1502"/>
        <item m="1" x="1698"/>
        <item m="1" x="1879"/>
        <item m="1" x="85"/>
        <item m="1" x="1986"/>
        <item m="1" x="63"/>
        <item m="1" x="734"/>
        <item m="1" x="1899"/>
        <item m="1" x="1536"/>
        <item m="1" x="99"/>
        <item m="1" x="1178"/>
        <item m="1" x="1911"/>
        <item m="1" x="1983"/>
        <item m="1" x="1391"/>
        <item m="1" x="1794"/>
        <item m="1" x="883"/>
        <item m="1" x="627"/>
        <item m="1" x="358"/>
        <item m="1" x="1966"/>
        <item m="1" x="559"/>
        <item m="1" x="1355"/>
        <item m="1" x="1461"/>
        <item m="1" x="1432"/>
        <item m="1" x="93"/>
        <item m="1" x="1717"/>
        <item m="1" x="684"/>
        <item m="1" x="1602"/>
        <item m="1" x="703"/>
        <item m="1" x="459"/>
        <item m="1" x="1396"/>
        <item m="1" x="1459"/>
        <item m="1" x="907"/>
        <item m="1" x="1408"/>
        <item m="1" x="947"/>
        <item m="1" x="1362"/>
        <item m="1" x="523"/>
        <item m="1" x="1515"/>
        <item m="1" x="1613"/>
        <item m="1" x="289"/>
        <item m="1" x="1469"/>
        <item m="1" x="1450"/>
        <item m="1" x="961"/>
        <item m="1" x="1513"/>
        <item m="1" x="709"/>
        <item m="1" x="1038"/>
        <item m="1" x="1688"/>
        <item m="1" x="1244"/>
        <item m="1" x="711"/>
        <item m="1" x="128"/>
        <item m="1" x="2006"/>
        <item m="1" x="1891"/>
        <item m="1" x="456"/>
        <item m="1" x="1291"/>
        <item m="1" x="1256"/>
        <item m="1" x="1649"/>
        <item m="1" x="1371"/>
        <item m="1" x="591"/>
        <item m="1" x="1214"/>
        <item m="1" x="1964"/>
        <item m="1" x="926"/>
        <item m="1" x="1811"/>
        <item m="1" x="1547"/>
        <item m="1" x="220"/>
        <item m="1" x="181"/>
        <item m="1" x="1311"/>
        <item m="1" x="969"/>
        <item m="1" x="2069"/>
        <item m="1" x="1206"/>
        <item m="1" x="1253"/>
        <item m="1" x="463"/>
        <item m="1" x="826"/>
        <item m="1" x="564"/>
        <item m="1" x="144"/>
        <item m="1" x="1628"/>
        <item m="1" x="145"/>
        <item m="1" x="1103"/>
        <item m="1" x="1033"/>
        <item m="1" x="1953"/>
        <item m="1" x="132"/>
        <item m="1" x="212"/>
        <item m="1" x="1364"/>
        <item m="1" x="432"/>
        <item m="1" x="1642"/>
        <item m="1" x="64"/>
        <item m="1" x="1283"/>
        <item m="1" x="1624"/>
        <item m="1" x="1023"/>
        <item m="1" x="79"/>
        <item m="1" x="1972"/>
        <item m="1" x="2024"/>
        <item m="1" x="2079"/>
        <item m="1" x="1576"/>
        <item m="1" x="2022"/>
        <item m="1" x="2040"/>
        <item m="1" x="1098"/>
        <item m="1" x="631"/>
        <item m="1" x="1041"/>
        <item m="1" x="1723"/>
        <item m="1" x="1272"/>
        <item m="1" x="204"/>
        <item m="1" x="1010"/>
        <item m="1" x="580"/>
        <item m="1" x="148"/>
        <item m="1" x="1843"/>
        <item m="1" x="1212"/>
        <item m="1" x="1572"/>
        <item m="1" x="1031"/>
        <item m="1" x="995"/>
        <item m="1" x="1280"/>
        <item m="1" x="1925"/>
        <item m="1" x="671"/>
        <item m="1" x="1617"/>
        <item m="1" x="1287"/>
        <item m="1" x="1674"/>
        <item m="1" x="1314"/>
        <item m="1" x="1750"/>
        <item m="1" x="797"/>
        <item m="1" x="1725"/>
        <item m="1" x="1394"/>
        <item m="1" x="535"/>
        <item m="1" x="1984"/>
        <item m="1" x="2059"/>
        <item m="1" x="1598"/>
        <item m="1" x="1152"/>
        <item m="1" x="309"/>
        <item m="1" x="813"/>
        <item m="1" x="1571"/>
        <item m="1" x="1304"/>
        <item m="1" x="1299"/>
        <item m="1" x="817"/>
        <item m="1" x="425"/>
        <item m="1" x="1951"/>
        <item m="1" x="413"/>
        <item m="1" x="837"/>
        <item m="1" x="502"/>
        <item m="1" x="1248"/>
        <item m="1" x="34"/>
        <item m="1" x="1906"/>
        <item m="1" x="1709"/>
        <item m="1" x="1404"/>
        <item m="1" x="135"/>
        <item m="1" x="962"/>
        <item m="1" x="436"/>
        <item m="1" x="1017"/>
        <item m="1" x="748"/>
        <item m="1" x="1589"/>
        <item m="1" x="1995"/>
        <item m="1" x="678"/>
        <item m="1" x="1328"/>
        <item m="1" x="667"/>
        <item m="1" x="1918"/>
        <item m="1" x="675"/>
        <item m="1" x="956"/>
        <item m="1" x="931"/>
        <item m="1" x="1926"/>
        <item m="1" x="1600"/>
        <item m="1" x="1943"/>
        <item m="1" x="921"/>
        <item m="1" x="1305"/>
        <item m="1" x="804"/>
        <item m="1" x="982"/>
        <item m="1" x="1441"/>
        <item m="1" x="159"/>
        <item m="1" x="1685"/>
        <item m="1" x="1961"/>
        <item m="1" x="1438"/>
        <item m="1" x="712"/>
        <item m="1" x="1316"/>
        <item m="1" x="440"/>
        <item m="1" x="1923"/>
        <item m="1" x="1363"/>
        <item m="1" x="518"/>
        <item m="1" x="1785"/>
        <item m="1" x="1094"/>
        <item m="1" x="153"/>
        <item m="1" x="770"/>
        <item m="1" x="1040"/>
        <item m="1" x="1016"/>
        <item m="1" x="852"/>
        <item m="1" x="690"/>
        <item m="1" x="655"/>
        <item m="1" x="1786"/>
        <item m="1" x="664"/>
        <item m="1" x="1421"/>
        <item m="1" x="1607"/>
        <item m="1" x="2008"/>
        <item m="1" x="1279"/>
        <item m="1" x="889"/>
        <item m="1" x="1339"/>
        <item m="1" x="714"/>
        <item m="1" x="465"/>
        <item m="1" x="2084"/>
        <item m="1" x="1792"/>
        <item m="1" x="1000"/>
        <item m="1" x="768"/>
        <item m="1" x="87"/>
        <item m="1" x="1192"/>
        <item m="1" x="815"/>
        <item m="1" x="1472"/>
        <item m="1" x="902"/>
        <item m="1" x="1055"/>
        <item m="1" x="1277"/>
        <item m="1" x="380"/>
        <item m="1" x="363"/>
        <item m="1" x="1655"/>
        <item m="1" x="1788"/>
        <item m="1" x="1529"/>
        <item m="1" x="1013"/>
        <item m="1" x="1254"/>
        <item m="1" x="616"/>
        <item m="1" x="1605"/>
        <item m="1" x="53"/>
        <item m="1" x="617"/>
        <item m="1" x="773"/>
        <item m="1" x="2067"/>
        <item m="1" x="1158"/>
        <item m="1" x="1312"/>
        <item m="1" x="1643"/>
        <item m="1" x="563"/>
        <item m="1" x="2096"/>
        <item m="1" x="979"/>
        <item m="1" x="487"/>
        <item m="1" x="1791"/>
        <item m="1" x="607"/>
        <item m="1" x="1815"/>
        <item m="1" x="2031"/>
        <item m="1" x="2104"/>
        <item m="1" x="610"/>
        <item m="1" x="270"/>
        <item m="1" x="2097"/>
        <item m="1" x="1934"/>
        <item m="1" x="894"/>
        <item m="1" x="2134"/>
        <item m="1" x="163"/>
        <item m="1" x="1065"/>
        <item m="1" x="469"/>
        <item m="1" x="646"/>
        <item m="1" x="1860"/>
        <item m="1" x="905"/>
        <item m="1" x="474"/>
        <item m="1" x="717"/>
        <item m="1" x="2007"/>
        <item m="1" x="1390"/>
        <item m="1" x="382"/>
        <item m="1" x="2002"/>
        <item m="1" x="954"/>
        <item m="1" x="2050"/>
        <item m="1" x="1145"/>
        <item m="1" x="928"/>
        <item m="1" x="576"/>
        <item m="1" x="301"/>
        <item m="1" x="1008"/>
        <item m="1" x="1005"/>
        <item m="1" x="1518"/>
        <item m="1" x="1914"/>
        <item m="1" x="362"/>
        <item m="1" x="1372"/>
        <item m="1" x="329"/>
        <item m="1" x="1660"/>
        <item m="1" x="1772"/>
        <item m="1" x="48"/>
        <item m="1" x="1208"/>
        <item m="1" x="399"/>
        <item m="1" x="40"/>
        <item m="1" x="1417"/>
        <item m="1" x="1491"/>
        <item m="1" x="1822"/>
        <item m="1" x="1383"/>
        <item m="1" x="823"/>
        <item m="1" x="255"/>
        <item m="1" x="2028"/>
        <item m="1" x="207"/>
        <item m="1" x="636"/>
        <item m="1" x="1231"/>
        <item m="1" x="252"/>
        <item m="1" x="1762"/>
        <item m="1" x="1405"/>
        <item m="1" x="912"/>
        <item m="1" x="1757"/>
        <item m="1" x="364"/>
        <item m="1" x="1508"/>
        <item m="1" x="355"/>
        <item m="1" x="1195"/>
        <item m="1" x="643"/>
        <item m="1" x="1147"/>
        <item m="1" x="489"/>
        <item m="1" x="158"/>
        <item m="1" x="187"/>
        <item m="1" x="827"/>
        <item m="1" x="1767"/>
        <item m="1" x="1052"/>
        <item m="1" x="623"/>
        <item m="1" x="1099"/>
        <item m="1" x="496"/>
        <item m="1" x="451"/>
        <item m="1" x="291"/>
        <item m="1" x="1238"/>
        <item m="1" x="527"/>
        <item m="1" x="88"/>
        <item m="1" x="571"/>
        <item m="1" x="2072"/>
        <item m="1" x="2026"/>
        <item m="1" x="1343"/>
        <item m="1" x="172"/>
        <item m="1" x="1565"/>
        <item m="1" x="1110"/>
        <item m="1" x="1611"/>
        <item m="1" x="976"/>
        <item m="1" x="920"/>
        <item m="1" x="960"/>
        <item m="1" x="282"/>
        <item m="1" x="811"/>
        <item m="1" x="466"/>
        <item m="1" x="660"/>
        <item m="1" x="1267"/>
        <item m="1" x="521"/>
        <item m="1" x="835"/>
        <item m="1" x="1629"/>
        <item m="1" x="1828"/>
        <item m="1" x="236"/>
        <item m="1" x="429"/>
        <item m="1" x="1729"/>
        <item m="1" x="846"/>
        <item m="1" x="874"/>
        <item m="1" x="1081"/>
        <item m="1" x="1303"/>
        <item m="1" x="1797"/>
        <item m="1" x="1993"/>
        <item m="1" x="1179"/>
        <item m="1" x="318"/>
        <item m="1" x="357"/>
        <item m="1" x="2138"/>
        <item m="1" x="228"/>
        <item m="1" x="745"/>
        <item m="1" x="897"/>
        <item m="1" x="126"/>
        <item m="1" x="1375"/>
        <item m="1" x="1419"/>
        <item m="1" x="1185"/>
        <item m="1" x="1215"/>
        <item m="1" x="618"/>
        <item m="1" x="945"/>
        <item m="1" x="849"/>
        <item m="1" x="1952"/>
        <item m="1" x="1022"/>
        <item m="1" x="710"/>
        <item m="1" x="1751"/>
        <item m="1" x="2129"/>
        <item m="1" x="1652"/>
        <item m="1" x="798"/>
        <item m="1" x="1382"/>
        <item m="1" x="1626"/>
        <item m="1" x="1428"/>
        <item m="1" x="1207"/>
        <item m="1" x="1820"/>
        <item m="1" x="1883"/>
        <item m="1" x="1462"/>
        <item m="1" x="2037"/>
        <item m="1" x="532"/>
        <item m="1" x="2041"/>
        <item m="1" x="763"/>
        <item m="1" x="1945"/>
        <item m="1" x="602"/>
        <item m="1" x="1801"/>
        <item m="1" x="109"/>
        <item m="1" x="834"/>
        <item m="1" x="695"/>
        <item m="1" x="1942"/>
        <item m="1" x="1852"/>
        <item m="1" x="1447"/>
        <item m="1" x="446"/>
        <item m="1" x="104"/>
        <item m="1" x="515"/>
        <item m="1" x="1959"/>
        <item m="1" x="1233"/>
        <item m="1" x="1722"/>
        <item m="1" x="1532"/>
        <item m="1" x="733"/>
        <item m="1" x="1712"/>
        <item m="1" x="1376"/>
        <item m="1" x="624"/>
        <item m="1" x="1789"/>
        <item m="1" x="888"/>
        <item m="1" x="2063"/>
        <item m="1" x="1578"/>
        <item m="1" x="530"/>
        <item m="1" x="2025"/>
        <item m="1" x="1342"/>
        <item m="1" x="133"/>
        <item m="1" x="1115"/>
        <item m="1" x="2071"/>
        <item m="1" x="112"/>
        <item m="1" x="434"/>
        <item m="1" x="755"/>
        <item m="1" x="2108"/>
        <item m="1" x="1816"/>
        <item m="1" x="1002"/>
        <item m="1" x="943"/>
        <item m="1" x="661"/>
        <item m="1" x="1570"/>
        <item m="1" x="615"/>
        <item m="1" x="1782"/>
        <item m="1" x="587"/>
        <item m="1" x="1687"/>
        <item m="1" x="1318"/>
        <item m="1" x="497"/>
        <item m="1" x="1752"/>
        <item m="1" x="1116"/>
        <item m="1" x="2049"/>
        <item m="1" x="1237"/>
        <item m="1" x="59"/>
        <item m="1" x="267"/>
        <item m="1" x="613"/>
        <item m="1" x="1832"/>
        <item m="1" x="983"/>
        <item m="1" x="1278"/>
        <item m="1" x="2064"/>
        <item m="1" x="988"/>
        <item m="1" x="1118"/>
        <item m="1" x="1737"/>
        <item m="1" x="1713"/>
        <item m="1" x="244"/>
        <item m="1" x="774"/>
        <item m="1" x="1044"/>
        <item m="1" x="1160"/>
        <item m="1" x="137"/>
        <item m="1" x="1322"/>
        <item m="1" x="296"/>
        <item m="1" x="1290"/>
        <item m="1" x="2085"/>
        <item m="1" x="780"/>
        <item m="1" x="1025"/>
        <item m="1" x="519"/>
        <item m="1" x="393"/>
        <item m="1" x="628"/>
        <item m="1" x="1847"/>
        <item m="1" x="659"/>
        <item m="1" x="634"/>
        <item m="1" x="1315"/>
        <item m="1" x="335"/>
        <item m="1" x="142"/>
        <item m="1" x="1170"/>
        <item m="1" x="1560"/>
        <item m="1" x="1292"/>
        <item m="1" x="1761"/>
        <item m="1" x="1898"/>
        <item m="1" x="198"/>
        <item m="1" x="1329"/>
        <item m="1" x="1071"/>
        <item m="1" x="973"/>
        <item m="1" x="105"/>
        <item m="1" x="350"/>
        <item m="1" x="1092"/>
        <item m="1" x="508"/>
        <item m="1" x="1760"/>
        <item m="1" x="802"/>
        <item m="1" x="767"/>
        <item m="1" x="940"/>
        <item m="1" x="1505"/>
        <item m="1" x="113"/>
        <item m="1" x="1300"/>
        <item m="1" x="259"/>
        <item m="1" x="226"/>
        <item m="1" x="1586"/>
        <item m="1" x="1282"/>
        <item m="1" x="1261"/>
        <item m="1" x="504"/>
        <item m="1" x="188"/>
        <item m="1" x="839"/>
        <item m="1" x="1869"/>
        <item m="1" x="875"/>
        <item m="1" x="256"/>
        <item m="1" x="644"/>
        <item m="1" x="426"/>
        <item m="1" x="1876"/>
        <item m="1" x="1324"/>
        <item m="1" x="577"/>
        <item m="1" x="1194"/>
        <item m="1" x="2062"/>
        <item m="1" x="1855"/>
        <item m="1" x="2107"/>
        <item m="1" x="1523"/>
        <item m="1" x="1710"/>
        <item m="1" x="1448"/>
        <item m="1" x="505"/>
        <item m="1" x="1151"/>
        <item m="1" x="1947"/>
        <item m="1" x="1483"/>
        <item m="1" x="2068"/>
        <item m="1" x="1456"/>
        <item m="1" x="702"/>
        <item m="1" x="1392"/>
        <item m="1" x="968"/>
        <item m="1" x="379"/>
        <item m="1" x="180"/>
        <item m="1" x="1969"/>
        <item m="1" x="680"/>
        <item m="1" x="366"/>
        <item m="1" x="359"/>
        <item m="1" x="1451"/>
        <item m="1" x="245"/>
        <item m="1" x="555"/>
        <item m="1" x="1992"/>
        <item m="1" x="334"/>
        <item m="1" x="392"/>
        <item m="1" x="1581"/>
        <item m="1" x="1795"/>
        <item m="1" x="1062"/>
        <item m="1" x="1662"/>
        <item m="1" x="932"/>
        <item m="1" x="1868"/>
        <item m="1" x="630"/>
        <item m="1" x="2098"/>
        <item m="1" x="746"/>
        <item m="1" x="728"/>
        <item m="1" x="2124"/>
        <item m="1" x="1771"/>
        <item m="1" x="100"/>
        <item m="1" x="110"/>
        <item m="1" x="2087"/>
        <item m="1" x="1520"/>
        <item m="1" x="1188"/>
        <item m="1" x="1958"/>
        <item m="1" x="1803"/>
        <item m="1" x="488"/>
        <item m="1" x="1167"/>
        <item m="1" x="1102"/>
        <item m="1" x="1285"/>
        <item m="1" x="1892"/>
        <item m="1" x="650"/>
        <item m="1" x="376"/>
        <item m="1" x="1846"/>
        <item m="1" x="1936"/>
        <item m="1" x="464"/>
        <item m="1" x="741"/>
        <item m="1" x="209"/>
        <item m="1" x="1594"/>
        <item m="1" x="1541"/>
        <item m="1" x="737"/>
        <item m="1" x="310"/>
        <item m="1" x="1219"/>
        <item m="1" x="836"/>
        <item m="1" x="724"/>
        <item m="1" x="1817"/>
        <item m="1" x="157"/>
        <item m="1" x="609"/>
        <item m="1" x="1980"/>
        <item m="1" x="1042"/>
        <item m="1" x="238"/>
        <item m="1" x="1814"/>
        <item m="1" x="1733"/>
        <item m="1" x="511"/>
        <item m="1" x="225"/>
        <item m="1" x="1164"/>
        <item m="1" x="1093"/>
        <item m="1" x="876"/>
        <item m="1" x="879"/>
        <item m="1" x="917"/>
        <item m="1" x="1764"/>
        <item m="1" x="370"/>
        <item m="1" x="740"/>
        <item m="1" x="1681"/>
        <item m="1" x="352"/>
        <item m="1" x="795"/>
        <item m="1" x="1445"/>
        <item m="1" x="45"/>
        <item m="1" x="1319"/>
        <item m="1" x="944"/>
        <item m="1" x="653"/>
        <item m="1" x="632"/>
        <item m="1" x="1979"/>
        <item m="1" x="687"/>
        <item m="1" x="1663"/>
        <item m="1" x="419"/>
        <item m="1" x="1821"/>
        <item m="1" x="906"/>
        <item m="1" x="107"/>
        <item m="1" x="1927"/>
        <item m="1" x="227"/>
        <item m="1" x="1707"/>
        <item m="1" x="566"/>
        <item m="1" x="722"/>
        <item m="1" x="2009"/>
        <item m="1" x="122"/>
        <item m="1" x="52"/>
        <item m="1" x="1050"/>
        <item m="1" x="838"/>
        <item m="1" x="1716"/>
        <item m="1" x="323"/>
        <item m="1" x="1326"/>
        <item m="1" x="1587"/>
        <item m="1" x="543"/>
        <item m="1" x="190"/>
        <item m="1" x="1275"/>
        <item m="1" x="297"/>
        <item m="1" x="747"/>
        <item m="1" x="548"/>
        <item m="1" x="324"/>
        <item m="1" x="1211"/>
        <item m="1" x="1338"/>
        <item m="1" x="584"/>
        <item m="1" x="910"/>
        <item m="1" x="1753"/>
        <item m="1" x="1444"/>
        <item m="1" x="420"/>
        <item m="1" x="2120"/>
        <item m="1" x="980"/>
        <item m="1" x="1004"/>
        <item m="1" x="1872"/>
        <item m="1" x="1236"/>
        <item m="1" x="2019"/>
        <item m="1" x="744"/>
        <item m="1" x="61"/>
        <item m="1" x="167"/>
        <item m="1" x="1583"/>
        <item m="1" x="652"/>
        <item m="1" x="1119"/>
        <item m="1" x="950"/>
        <item m="1" x="1637"/>
        <item m="1" x="1202"/>
        <item m="1" x="1320"/>
        <item m="1" x="1714"/>
        <item m="1" x="1631"/>
        <item m="1" x="1778"/>
        <item m="1" x="1998"/>
        <item m="1" x="66"/>
        <item m="1" x="403"/>
        <item m="1" x="241"/>
        <item m="1" x="810"/>
        <item m="1" x="1197"/>
        <item m="1" x="1302"/>
        <item m="1" x="579"/>
        <item m="1" x="886"/>
        <item m="1" x="1203"/>
        <item m="1" x="1325"/>
        <item m="1" x="1976"/>
        <item m="1" x="2137"/>
        <item m="1" x="1967"/>
        <item m="1" x="118"/>
        <item m="1" x="900"/>
        <item m="1" x="1702"/>
        <item m="1" x="1647"/>
        <item m="1" x="2055"/>
        <item m="1" x="317"/>
        <item m="1" x="1805"/>
        <item m="1" x="868"/>
        <item m="1" x="582"/>
        <item m="1" x="1606"/>
        <item m="1" x="696"/>
        <item m="1" x="993"/>
        <item m="1" x="1804"/>
        <item m="1" x="345"/>
        <item m="1" x="423"/>
        <item m="1" x="1190"/>
        <item m="1" x="205"/>
        <item m="1" x="1940"/>
        <item m="1" x="2003"/>
        <item m="1" x="1826"/>
        <item m="1" x="189"/>
        <item m="1" x="1678"/>
        <item m="1" x="1309"/>
        <item m="1" x="154"/>
        <item m="1" x="47"/>
        <item m="1" x="848"/>
        <item m="1" x="531"/>
        <item m="1" x="1114"/>
        <item m="1" x="1037"/>
        <item m="1" x="1975"/>
        <item m="1" x="1341"/>
        <item m="1" x="1410"/>
        <item m="1" x="2013"/>
        <item m="1" x="629"/>
        <item m="1" x="1896"/>
        <item m="1" x="479"/>
        <item m="1" x="1229"/>
        <item m="1" x="2080"/>
        <item m="1" x="1610"/>
        <item m="1" x="1101"/>
        <item m="1" x="1046"/>
        <item m="1" x="1909"/>
        <item m="1" x="1150"/>
        <item m="1" x="2056"/>
        <item m="1" x="1551"/>
        <item m="1" x="131"/>
        <item m="1" x="1273"/>
        <item m="1" x="877"/>
        <item m="1" x="281"/>
        <item m="1" x="1859"/>
        <item m="1" x="1351"/>
        <item m="1" x="1345"/>
        <item m="1" x="1135"/>
        <item m="1" x="887"/>
        <item m="1" x="1796"/>
        <item m="1" x="1915"/>
        <item m="1" x="930"/>
        <item m="1" x="1534"/>
        <item m="1" x="1779"/>
        <item m="1" x="978"/>
        <item m="1" x="1819"/>
        <item m="1" x="134"/>
        <item m="1" x="327"/>
        <item m="1" x="1218"/>
        <item m="1" x="829"/>
        <item m="1" x="1442"/>
        <item m="1" x="343"/>
        <item m="1" x="1903"/>
        <item m="1" x="330"/>
        <item m="1" x="1332"/>
        <item m="1" x="513"/>
        <item m="1" x="824"/>
        <item m="1" x="686"/>
        <item m="1" x="147"/>
        <item m="1" x="199"/>
        <item m="1" x="250"/>
        <item m="1" x="116"/>
        <item m="1" x="2048"/>
        <item m="1" x="1061"/>
        <item m="1" x="625"/>
        <item m="1" x="807"/>
        <item m="1" x="1057"/>
        <item m="1" x="1715"/>
        <item m="1" x="1189"/>
        <item m="1" x="1770"/>
        <item m="1" x="520"/>
        <item m="1" x="1406"/>
        <item m="1" x="1286"/>
        <item m="1" x="481"/>
        <item m="1" x="1650"/>
        <item m="1" x="1356"/>
        <item m="1" x="44"/>
        <item m="1" x="769"/>
        <item m="1" x="1427"/>
        <item m="1" x="1873"/>
        <item m="1" x="637"/>
        <item m="1" x="471"/>
        <item m="1" x="276"/>
        <item m="1" x="925"/>
        <item m="1" x="1990"/>
        <item m="1" x="1724"/>
        <item m="1" x="1844"/>
        <item m="1" x="822"/>
        <item m="1" x="263"/>
        <item m="1" x="290"/>
        <item m="1" x="1330"/>
        <item m="1" x="1880"/>
        <item m="1" x="2088"/>
        <item m="1" x="249"/>
        <item m="1" x="942"/>
        <item m="1" x="1719"/>
        <item m="1" x="1080"/>
        <item m="1" x="214"/>
        <item m="1" x="929"/>
        <item m="1" x="260"/>
        <item m="1" x="1258"/>
        <item m="1" x="1077"/>
        <item m="1" x="750"/>
        <item m="1" x="121"/>
        <item m="1" x="1897"/>
        <item m="1" x="264"/>
        <item m="1" x="1949"/>
        <item m="1" x="397"/>
        <item m="1" x="499"/>
        <item m="1" x="1307"/>
        <item m="1" x="608"/>
        <item m="1" x="642"/>
        <item m="1" x="1620"/>
        <item m="1" x="1749"/>
        <item m="1" x="1759"/>
        <item m="1" x="805"/>
        <item m="1" x="1268"/>
        <item m="1" x="1836"/>
        <item m="1" x="858"/>
        <item m="1" x="1667"/>
        <item m="1" x="1597"/>
        <item m="1" x="963"/>
        <item m="1" x="1310"/>
        <item m="1" x="1512"/>
        <item m="1" x="2020"/>
        <item m="1" x="1706"/>
        <item m="1" x="1486"/>
        <item m="1" x="230"/>
        <item m="1" x="1069"/>
        <item m="1" x="1335"/>
        <item m="1" x="1985"/>
        <item m="1" x="1078"/>
        <item m="1" x="937"/>
        <item m="1" x="1973"/>
        <item m="1" x="422"/>
        <item m="1" x="2060"/>
        <item m="1" x="288"/>
        <item m="1" x="851"/>
        <item m="1" x="369"/>
        <item m="1" x="1470"/>
        <item m="1" x="914"/>
        <item m="1" x="2140"/>
        <item m="1" x="89"/>
        <item m="1" x="1308"/>
        <item m="1" x="1780"/>
        <item m="1" x="1321"/>
        <item m="1" x="692"/>
        <item m="1" x="1874"/>
        <item m="1" x="1900"/>
        <item m="1" x="1525"/>
        <item m="1" x="1295"/>
        <item m="1" x="1096"/>
        <item m="1" x="287"/>
        <item m="1" x="1558"/>
        <item m="1" x="253"/>
        <item m="1" x="325"/>
        <item m="1" x="333"/>
        <item m="1" x="1066"/>
        <item m="1" x="1590"/>
        <item m="1" x="1539"/>
        <item m="1" x="235"/>
        <item m="1" x="2029"/>
        <item m="1" x="208"/>
        <item m="1" x="676"/>
        <item m="1" x="1604"/>
        <item m="1" x="424"/>
        <item m="1" x="1255"/>
        <item m="1" x="2113"/>
        <item m="1" x="730"/>
        <item m="1" x="1085"/>
        <item m="1" x="1830"/>
        <item m="1" x="2100"/>
        <item m="1" x="856"/>
        <item m="1" x="1526"/>
        <item m="1" x="258"/>
        <item m="1" x="1603"/>
        <item m="1" x="2011"/>
        <item m="1" x="2083"/>
        <item m="1" x="1686"/>
        <item m="1" x="1625"/>
        <item m="1" x="224"/>
        <item m="1" x="727"/>
        <item m="1" x="1043"/>
        <item m="1" x="2010"/>
        <item m="1" x="2012"/>
        <item m="1" x="1977"/>
        <item m="1" x="1480"/>
        <item m="1" x="1808"/>
        <item m="1" x="2005"/>
        <item m="1" x="43"/>
        <item m="1" x="1259"/>
        <item m="1" x="430"/>
        <item m="1" x="820"/>
        <item m="1" x="1241"/>
        <item m="1" x="303"/>
        <item m="1" x="1172"/>
        <item m="1" x="1027"/>
        <item m="1" x="1528"/>
        <item m="1" x="2021"/>
        <item m="1" x="173"/>
        <item m="1" x="1182"/>
        <item m="1" x="78"/>
        <item m="1" x="1656"/>
        <item m="1" x="1768"/>
        <item m="1" x="305"/>
        <item m="1" x="1157"/>
        <item m="1" x="790"/>
        <item m="1" x="166"/>
        <item m="1" x="1730"/>
        <item m="1" x="1136"/>
        <item m="1" x="1263"/>
        <item m="1" x="278"/>
        <item m="1" x="1288"/>
        <item m="1" x="933"/>
        <item m="1" x="2112"/>
        <item m="1" x="1070"/>
        <item m="1" x="304"/>
        <item m="1" x="806"/>
        <item m="1" x="688"/>
        <item m="1" x="884"/>
        <item m="1" x="1519"/>
        <item m="1" x="76"/>
        <item m="1" x="1298"/>
        <item m="1" x="957"/>
        <item m="1" x="80"/>
        <item m="1" x="1509"/>
        <item m="1" x="1987"/>
        <item m="1" x="472"/>
        <item m="1" x="1837"/>
        <item m="1" x="1250"/>
        <item m="1" x="1838"/>
        <item m="1" x="939"/>
        <item m="1" x="35"/>
        <item m="1" x="346"/>
        <item m="1" x="1533"/>
        <item m="1" x="2126"/>
        <item m="1" x="794"/>
        <item m="1" x="665"/>
        <item m="1" x="2058"/>
        <item m="1" x="1544"/>
        <item m="1" x="1059"/>
        <item m="1" x="1517"/>
        <item m="1" x="1877"/>
        <item m="1" x="1168"/>
        <item m="1" x="649"/>
        <item m="1" x="1007"/>
        <item m="1" x="1334"/>
        <item m="1" x="353"/>
        <item m="1" x="1354"/>
        <item m="1" x="195"/>
        <item m="1" x="307"/>
        <item m="1" x="1437"/>
        <item m="1" x="1929"/>
        <item m="1" x="776"/>
        <item m="1" x="951"/>
        <item m="1" x="1933"/>
        <item m="1" x="1627"/>
        <item m="1" x="975"/>
        <item m="1" x="670"/>
        <item m="1" x="1885"/>
        <item m="1" x="537"/>
        <item m="1" x="657"/>
        <item m="1" x="231"/>
        <item m="1" x="1679"/>
        <item m="1" x="586"/>
        <item m="1" x="1227"/>
        <item m="1" x="179"/>
        <item m="1" x="791"/>
        <item m="1" x="1142"/>
        <item m="1" x="1083"/>
        <item m="1" x="1148"/>
        <item m="1" x="1075"/>
        <item m="1" x="1668"/>
        <item m="1" x="70"/>
        <item m="1" x="1144"/>
        <item m="1" x="585"/>
        <item m="1" x="1120"/>
        <item m="1" x="784"/>
        <item m="1" x="911"/>
        <item m="1" x="1632"/>
        <item m="1" x="1834"/>
        <item m="1" x="418"/>
        <item m="1" x="534"/>
        <item m="1" x="792"/>
        <item m="1" x="1139"/>
        <item m="1" x="1333"/>
        <item m="1" x="1379"/>
        <item m="1" x="718"/>
        <item m="1" x="800"/>
        <item m="1" x="1812"/>
        <item m="1" x="828"/>
        <item m="1" x="1630"/>
        <item m="1" x="567"/>
        <item m="1" x="1132"/>
        <item m="1" x="1155"/>
        <item m="1" x="383"/>
        <item m="1" x="1497"/>
        <item m="1" x="1166"/>
        <item m="1" x="461"/>
        <item m="1" x="257"/>
        <item m="1" x="1538"/>
        <item m="1" x="2030"/>
        <item m="1" x="266"/>
        <item m="1" x="1556"/>
        <item m="1" x="1106"/>
        <item m="1" x="69"/>
        <item m="1" x="447"/>
        <item m="1" x="1045"/>
        <item m="1" x="95"/>
        <item m="1" x="677"/>
        <item m="1" x="2065"/>
        <item m="1" x="283"/>
        <item m="1" x="970"/>
        <item m="1" x="1939"/>
        <item m="1" x="781"/>
        <item m="1" x="1584"/>
        <item m="1" x="908"/>
        <item m="1" x="656"/>
        <item m="1" x="1086"/>
        <item m="1" x="240"/>
        <item m="1" x="1365"/>
        <item m="1" x="1204"/>
        <item m="1" x="1475"/>
        <item m="1" x="372"/>
        <item m="1" x="218"/>
        <item m="1" x="1418"/>
        <item m="1" x="2091"/>
        <item m="1" x="1006"/>
        <item m="1" x="1989"/>
        <item m="1" x="1671"/>
        <item m="1" x="140"/>
        <item m="1" x="551"/>
        <item m="1" x="1171"/>
        <item m="1" x="1443"/>
        <item m="1" x="2000"/>
        <item m="1" x="967"/>
        <item m="1" x="871"/>
        <item m="1" x="2133"/>
        <item m="1" x="1845"/>
        <item m="1" x="476"/>
        <item m="1" x="561"/>
        <item m="1" x="959"/>
        <item m="1" x="101"/>
        <item m="1" x="1734"/>
        <item m="1" x="1162"/>
        <item m="1" x="342"/>
        <item m="1" x="639"/>
        <item m="1" x="760"/>
        <item m="1" x="1140"/>
        <item m="1" x="1401"/>
        <item m="1" x="964"/>
        <item m="1" x="590"/>
        <item m="1" x="149"/>
        <item m="1" x="1666"/>
        <item m="1" x="635"/>
        <item m="1" x="753"/>
        <item m="1" x="1564"/>
        <item m="1" x="1386"/>
        <item m="1" x="1622"/>
        <item m="1" x="344"/>
        <item m="1" x="1755"/>
        <item m="1" x="1907"/>
        <item m="1" x="1991"/>
        <item m="1" x="1485"/>
        <item m="1" x="136"/>
        <item m="1" x="1619"/>
        <item m="1" x="1748"/>
        <item m="1" x="368"/>
        <item m="1" x="1095"/>
        <item m="1" x="286"/>
        <item m="1" x="332"/>
        <item m="1" x="1084"/>
        <item m="1" x="1829"/>
        <item m="1" x="1824"/>
        <item m="1" x="1381"/>
        <item m="1" x="75"/>
        <item m="1" x="1297"/>
        <item m="1" x="1645"/>
        <item m="1" x="1858"/>
        <item m="1" x="391"/>
        <item m="1" x="896"/>
        <item m="1" x="1484"/>
        <item m="1" x="1566"/>
        <item m="1" x="1348"/>
        <item m="1" x="2090"/>
        <item m="1" x="57"/>
        <item m="1" x="1728"/>
        <item m="1" x="374"/>
        <item m="1" x="1863"/>
        <item m="1" x="1535"/>
        <item m="1" x="510"/>
        <item m="1" x="1924"/>
        <item m="1" x="1123"/>
        <item m="1" x="1563"/>
        <item m="1" x="1994"/>
        <item m="1" x="782"/>
        <item m="1" x="192"/>
        <item m="1" x="1540"/>
        <item m="1" x="97"/>
        <item m="1" x="524"/>
        <item m="1" x="1561"/>
        <item m="1" x="2142"/>
        <item m="1" x="891"/>
        <item m="1" x="672"/>
        <item m="1" x="1648"/>
        <item m="1" x="1072"/>
        <item m="1" x="1913"/>
        <item m="1" x="484"/>
        <item m="1" x="1431"/>
        <item m="1" x="124"/>
        <item m="1" x="1465"/>
        <item m="1" x="844"/>
        <item m="1" x="1453"/>
        <item m="1" x="86"/>
        <item m="1" x="1957"/>
        <item m="1" x="1745"/>
        <item m="1" x="2001"/>
        <item m="1" x="859"/>
        <item m="1" x="273"/>
        <item m="1" x="421"/>
        <item m="1" x="311"/>
        <item m="1" x="2015"/>
        <item m="1" x="120"/>
        <item m="1" x="2122"/>
        <item m="1" x="1493"/>
        <item m="1" x="2076"/>
        <item m="1" x="1591"/>
        <item m="1" x="575"/>
        <item m="1" x="936"/>
        <item m="1" x="1090"/>
        <item m="1" x="130"/>
        <item m="1" x="1337"/>
        <item m="1" x="818"/>
        <item m="1" x="200"/>
        <item m="1" x="1775"/>
        <item m="1" x="1249"/>
        <item m="1" x="2045"/>
        <item m="1" x="2046"/>
        <item m="1" x="1938"/>
        <item m="1" x="1420"/>
        <item m="1" x="1827"/>
        <item m="1" x="953"/>
        <item m="1" x="845"/>
        <item m="1" x="1191"/>
        <item m="1" x="155"/>
        <item m="1" x="1047"/>
        <item m="1" x="449"/>
        <item m="1" x="1982"/>
        <item m="1" x="952"/>
        <item m="1" x="762"/>
        <item m="1" x="406"/>
        <item m="1" x="2054"/>
        <item m="1" x="1173"/>
        <item m="1" x="1569"/>
        <item m="1" x="681"/>
        <item m="1" x="1567"/>
        <item m="1" x="812"/>
        <item m="1" x="965"/>
        <item m="1" x="1553"/>
        <item m="1" x="233"/>
        <item m="1" x="640"/>
        <item m="1" x="1440"/>
        <item m="1" x="853"/>
        <item m="1" x="171"/>
        <item m="1" x="633"/>
        <item m="1" x="125"/>
        <item m="1" x="1449"/>
        <item m="1" x="1232"/>
        <item m="1" x="1111"/>
        <item m="1" x="796"/>
        <item m="1" x="414"/>
        <item m="1" x="1697"/>
        <item m="1" x="1029"/>
        <item m="1" x="2095"/>
        <item m="1" x="1614"/>
        <item m="1" x="412"/>
        <item m="1" x="771"/>
        <item m="1" x="1978"/>
        <item m="1" x="2121"/>
        <item m="1" x="729"/>
        <item m="1" x="895"/>
        <item m="1" x="211"/>
        <item m="1" x="1060"/>
        <item m="1" x="2099"/>
        <item m="1" x="697"/>
        <item m="1" x="114"/>
        <item m="1" x="1416"/>
        <item m="1" x="1531"/>
        <item m="1" x="1393"/>
        <item m="1" x="2136"/>
        <item m="1" x="1511"/>
        <item m="1" x="1296"/>
        <item m="1" x="529"/>
        <item m="1" x="2023"/>
        <item m="1" x="2035"/>
        <item m="1" x="1941"/>
        <item m="1" x="1368"/>
        <item m="1" x="1769"/>
        <item m="1" x="857"/>
        <item m="1" x="402"/>
        <item m="1" x="927"/>
        <item m="1" x="870"/>
        <item m="1" x="934"/>
        <item m="1" x="1205"/>
        <item m="1" x="893"/>
        <item m="1" x="91"/>
        <item m="1" x="2038"/>
        <item m="1" x="1917"/>
        <item m="1" x="2132"/>
        <item m="1" x="847"/>
        <item m="1" x="599"/>
        <item m="1" x="901"/>
        <item m="1" x="215"/>
        <item m="1" x="299"/>
        <item m="1" x="1670"/>
        <item m="1" x="388"/>
        <item m="1" x="1568"/>
        <item m="1" x="1082"/>
        <item m="1" x="65"/>
        <item m="1" x="1159"/>
        <item m="1" x="1554"/>
        <item m="1" x="1701"/>
        <item m="1" x="1996"/>
        <item m="1" x="1471"/>
        <item m="1" x="1658"/>
        <item m="1" x="772"/>
        <item m="1" x="1011"/>
        <item m="1" x="1504"/>
        <item m="1" x="885"/>
        <item m="1" x="1361"/>
        <item m="1" x="1557"/>
        <item m="1" x="683"/>
        <item m="1" x="1793"/>
        <item m="1" x="565"/>
        <item m="1" x="347"/>
        <item m="1" x="1350"/>
        <item m="1" x="1546"/>
        <item m="1" x="60"/>
        <item m="1" x="1262"/>
        <item m="1" x="55"/>
        <item m="1" x="1434"/>
        <item m="1" x="1574"/>
        <item m="1" x="1015"/>
        <item m="1" x="552"/>
        <item m="1" x="1163"/>
        <item m="1" x="999"/>
        <item m="1" x="1802"/>
        <item m="1" x="2017"/>
        <item m="1" x="493"/>
        <item m="1" x="2125"/>
        <item m="1" x="1684"/>
        <item m="1" x="1521"/>
        <item m="1" x="356"/>
        <item m="1" x="689"/>
        <item m="1" x="261"/>
        <item m="1" x="269"/>
        <item m="1" x="2039"/>
        <item m="1" x="1889"/>
        <item m="1" x="495"/>
        <item m="1" x="160"/>
        <item m="1" x="1186"/>
        <item m="1" x="1014"/>
        <item m="1" x="759"/>
        <item m="1" x="865"/>
        <item m="1" x="306"/>
        <item m="1" x="127"/>
        <item m="1" x="1225"/>
        <item m="1" x="1054"/>
        <item m="1" x="485"/>
        <item m="1" x="1588"/>
        <item m="1" x="68"/>
        <item m="1" x="2077"/>
        <item m="1" x="691"/>
        <item m="1" x="1481"/>
        <item m="1" x="1732"/>
        <item m="1" x="645"/>
        <item m="1" x="1776"/>
        <item m="1" x="1881"/>
        <item m="1" x="1331"/>
        <item m="1" x="890"/>
        <item m="1" x="1582"/>
        <item m="1" x="793"/>
        <item m="1" x="751"/>
        <item m="1" x="873"/>
        <item m="1" x="254"/>
        <item m="1" x="1454"/>
        <item m="1" x="1347"/>
        <item m="1" x="1001"/>
        <item m="1" x="360"/>
        <item m="1" x="1112"/>
        <item m="1" x="723"/>
        <item m="1" x="1127"/>
        <item m="1" x="1902"/>
        <item m="1" x="336"/>
        <item m="1" x="1369"/>
        <item m="1" x="98"/>
        <item m="1" x="707"/>
        <item m="1" x="1024"/>
        <item m="1" x="2051"/>
        <item m="1" x="378"/>
        <item m="1" x="170"/>
        <item m="1" x="1088"/>
        <item m="1" x="541"/>
        <item m="1" x="477"/>
        <item m="1" x="1916"/>
        <item m="1" x="1999"/>
        <item m="1" x="1754"/>
        <item m="1" x="704"/>
        <item m="1" x="738"/>
        <item m="1" x="326"/>
        <item m="1" x="417"/>
        <item m="1" x="1107"/>
        <item m="1" x="1251"/>
        <item m="1" x="614"/>
        <item m="1" x="339"/>
        <item m="1" x="799"/>
        <item m="1" x="1036"/>
        <item m="1" x="2114"/>
        <item m="1" x="248"/>
        <item m="1" x="331"/>
        <item m="1" x="50"/>
        <item m="1" x="601"/>
        <item m="1" x="1373"/>
        <item m="1" x="866"/>
        <item m="1" x="1281"/>
        <item m="1" x="435"/>
        <item m="1" x="736"/>
        <item m="1" x="1068"/>
        <item m="1" x="1091"/>
        <item m="1" x="262"/>
        <item m="1" x="1813"/>
        <item m="1" x="1675"/>
        <item m="1" x="2018"/>
        <item m="1" x="1799"/>
        <item m="1" x="749"/>
        <item m="1" x="1240"/>
        <item m="1" x="2078"/>
        <item m="1" x="460"/>
        <item m="1" x="1664"/>
        <item m="1" x="867"/>
        <item m="1" x="801"/>
        <item m="1" x="1690"/>
        <item m="1" x="1209"/>
        <item m="1" x="1806"/>
        <item m="1" x="1705"/>
        <item m="1" x="1452"/>
        <item m="1" x="1403"/>
        <item m="1" x="1128"/>
        <item m="1" x="1113"/>
        <item m="1" x="38"/>
        <item m="1" x="971"/>
        <item m="1" x="1550"/>
        <item m="1" x="1384"/>
        <item m="1" x="123"/>
        <item m="1" x="1108"/>
        <item m="1" x="1387"/>
        <item m="1" x="1455"/>
        <item m="1" x="1402"/>
        <item m="1" x="985"/>
        <item m="1" x="1122"/>
        <item m="1" x="492"/>
        <item m="1" x="620"/>
        <item m="1" x="1176"/>
        <item m="1" x="81"/>
        <item m="1" x="1641"/>
        <item m="1" x="1599"/>
        <item m="1" x="619"/>
        <item m="1" x="58"/>
        <item m="1" x="1549"/>
        <item m="1" x="1457"/>
        <item m="1" x="588"/>
        <item m="1" x="1063"/>
        <item m="1" x="483"/>
        <item m="1" x="206"/>
        <item m="1" x="1389"/>
        <item m="1" x="701"/>
        <item m="1" x="833"/>
        <item m="1" x="1809"/>
        <item m="1" x="500"/>
        <item m="1" x="1366"/>
        <item m="1" x="1601"/>
        <item m="1" x="409"/>
        <item m="1" x="243"/>
        <item m="1" x="1595"/>
        <item m="1" x="1415"/>
        <item m="1" x="909"/>
        <item m="1" x="138"/>
        <item m="1" x="349"/>
        <item m="1" x="354"/>
        <item m="1" x="1476"/>
        <item m="1" x="475"/>
        <item m="1" x="861"/>
        <item m="1" x="498"/>
        <item m="1" x="1507"/>
        <item m="1" x="1618"/>
        <item m="1" x="1810"/>
        <item m="1" x="923"/>
        <item m="1" x="2111"/>
        <item m="1" x="1058"/>
        <item m="1" x="1871"/>
        <item m="1" x="1474"/>
        <item m="1" x="1352"/>
        <item m="1" x="693"/>
        <item m="1" x="1174"/>
        <item m="1" x="394"/>
        <item m="1" x="162"/>
        <item m="1" x="49"/>
        <item m="1" x="1592"/>
        <item m="1" x="1216"/>
        <item m="1" x="573"/>
        <item m="1" x="271"/>
        <item m="1" x="1503"/>
        <item m="1" x="708"/>
        <item m="1" x="308"/>
        <item m="1" x="42"/>
        <item m="1" x="2004"/>
        <item m="1" x="924"/>
        <item m="1" x="1340"/>
        <item m="1" x="74"/>
        <item m="1" x="878"/>
        <item m="1" x="830"/>
        <item m="1" x="743"/>
        <item m="1" x="2109"/>
        <item m="1" x="468"/>
        <item m="1" x="1634"/>
        <item m="1" x="706"/>
        <item m="1" x="1694"/>
        <item m="1" x="84"/>
        <item m="1" x="787"/>
        <item m="1" x="1807"/>
        <item m="1" x="1499"/>
        <item m="1" x="1718"/>
        <item m="1" x="986"/>
        <item m="1" x="1956"/>
        <item m="1" x="1665"/>
        <item m="1" x="1948"/>
        <item m="1" x="1199"/>
        <item m="1" x="213"/>
        <item m="1" x="300"/>
        <item m="1" x="1429"/>
        <item m="1" x="517"/>
        <item m="1" x="1446"/>
        <item m="1" x="841"/>
        <item m="1" x="698"/>
        <item m="1" x="1357"/>
        <item m="1" x="1097"/>
        <item m="1" x="442"/>
        <item m="1" x="1177"/>
        <item m="1" x="1669"/>
        <item m="1" x="1222"/>
        <item m="1" x="881"/>
        <item m="1" x="1494"/>
        <item m="1" x="470"/>
        <item m="1" x="1960"/>
        <item m="1" x="1514"/>
        <item m="1" x="247"/>
        <item m="1" x="605"/>
        <item m="1" x="431"/>
        <item m="1" x="713"/>
        <item m="1" x="444"/>
        <item m="1" x="578"/>
        <item m="1" x="996"/>
        <item m="1" x="146"/>
        <item m="1" x="941"/>
        <item m="1" x="1424"/>
        <item m="1" x="439"/>
        <item m="1" x="512"/>
        <item m="1" x="1997"/>
        <item m="1" x="1921"/>
        <item m="1" x="2014"/>
        <item m="1" x="450"/>
        <item m="1" x="194"/>
        <item m="1" x="777"/>
        <item m="1" x="1878"/>
        <item m="1" x="1463"/>
        <item m="1" x="682"/>
        <item m="1" x="1026"/>
        <item m="1" x="341"/>
        <item m="1" x="1744"/>
        <item m="1" x="694"/>
        <item m="1" x="2127"/>
        <item m="1" x="386"/>
        <item m="1" x="268"/>
        <item m="1" x="514"/>
        <item m="1" x="1781"/>
        <item m="1" x="2070"/>
        <item m="1" x="453"/>
        <item m="1" x="174"/>
        <item m="1" x="340"/>
        <item m="1" x="1021"/>
        <item m="1" x="462"/>
        <item m="1" x="1359"/>
        <item m="1" x="570"/>
        <item m="1" x="433"/>
        <item m="1" x="1252"/>
        <item m="1" x="554"/>
        <item m="1" x="438"/>
        <item m="1" x="1854"/>
        <item m="1" x="1895"/>
        <item m="1" x="935"/>
        <item m="1" x="539"/>
        <item m="1" x="1912"/>
        <item m="1" x="222"/>
        <item m="1" x="1501"/>
        <item m="1" x="1313"/>
        <item m="1" x="1882"/>
        <item m="1" x="2106"/>
        <item m="1" x="1965"/>
        <item m="1" x="201"/>
        <item m="1" x="1593"/>
        <item m="1" x="1703"/>
        <item m="1" x="293"/>
        <item m="1" x="668"/>
        <item m="1" x="328"/>
        <item m="1" x="756"/>
        <item m="1" x="1049"/>
        <item m="1" x="1862"/>
        <item m="1" x="1700"/>
        <item m="1" x="603"/>
        <item m="1" x="1034"/>
        <item m="1" x="90"/>
        <item m="1" x="1848"/>
        <item m="1" x="1530"/>
        <item m="1" x="151"/>
        <item m="1" x="611"/>
        <item m="1" x="1901"/>
        <item m="1" x="1935"/>
        <item m="1" x="1971"/>
        <item m="1" x="338"/>
        <item m="1" x="752"/>
        <item m="1" x="946"/>
        <item m="1" x="1266"/>
        <item m="1" x="1478"/>
        <item m="1" x="919"/>
        <item m="1" x="202"/>
        <item m="1" x="1840"/>
        <item m="1" x="1865"/>
        <item m="1" x="1482"/>
        <item m="1" x="2110"/>
        <item m="1" x="1988"/>
        <item m="1" x="903"/>
        <item m="1" x="182"/>
        <item m="1" x="1079"/>
        <item m="1" x="1963"/>
        <item m="1" x="1787"/>
        <item m="1" x="94"/>
        <item m="1" x="1360"/>
        <item m="1" x="832"/>
        <item m="1" x="1126"/>
        <item m="1" x="699"/>
        <item m="1" x="279"/>
        <item m="1" x="1783"/>
        <item m="1" x="808"/>
        <item m="1" x="455"/>
        <item m="1" x="572"/>
        <item m="1" x="119"/>
        <item m="1" x="1409"/>
        <item m="1" x="197"/>
        <item m="1" x="1575"/>
        <item m="1" x="443"/>
        <item m="1" x="2118"/>
        <item m="1" x="958"/>
        <item m="1" x="854"/>
        <item m="1" x="1156"/>
        <item m="1" x="1413"/>
        <item m="1" x="2094"/>
        <item m="1" x="164"/>
        <item m="1" x="1835"/>
        <item m="1" x="1187"/>
        <item m="1" x="272"/>
        <item m="1" x="1276"/>
        <item m="1" x="1210"/>
        <item m="1" x="1274"/>
        <item m="1" x="1981"/>
        <item m="1" x="1109"/>
        <item m="1" x="400"/>
        <item m="1" x="1579"/>
        <item m="1" x="1818"/>
        <item m="1" x="1726"/>
        <item m="1" x="161"/>
        <item m="1" x="1825"/>
        <item m="1" x="2128"/>
        <item m="1" x="604"/>
        <item m="1" x="10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3">
        <item x="0"/>
        <item m="1" x="1"/>
        <item m="1" x="2"/>
      </items>
    </pivotField>
    <pivotField compact="0" outline="0" showAll="0" defaultSubtotal="0">
      <items count="16">
        <item m="1" x="6"/>
        <item m="1" x="9"/>
        <item m="1" x="11"/>
        <item m="1" x="12"/>
        <item m="1" x="2"/>
        <item m="1" x="5"/>
        <item m="1" x="14"/>
        <item m="1" x="1"/>
        <item m="1" x="15"/>
        <item m="1" x="7"/>
        <item m="1" x="4"/>
        <item m="1" x="13"/>
        <item m="1" x="10"/>
        <item m="1" x="8"/>
        <item m="1" x="3"/>
        <item x="0"/>
      </items>
    </pivotField>
    <pivotField compact="0" outline="0" showAll="0" defaultSubtotal="0">
      <items count="11">
        <item m="1" x="2"/>
        <item m="1" x="5"/>
        <item m="1" x="7"/>
        <item m="1" x="9"/>
        <item m="1" x="3"/>
        <item m="1" x="1"/>
        <item m="1" x="4"/>
        <item m="1" x="10"/>
        <item m="1" x="6"/>
        <item m="1" x="8"/>
        <item x="0"/>
      </items>
    </pivotField>
    <pivotField compact="0" outline="0" showAll="0"/>
    <pivotField compact="0" outline="0" showAll="0"/>
    <pivotField compact="0" outline="0" showAll="0"/>
    <pivotField compact="0" outline="0" showAll="0"/>
    <pivotField axis="axisRow" compact="0" outline="0" showAll="0" defaultSubtotal="0">
      <items count="257">
        <item m="1" x="159"/>
        <item m="1" x="110"/>
        <item m="1" x="221"/>
        <item m="1" x="36"/>
        <item m="1" x="37"/>
        <item m="1" x="233"/>
        <item m="1" x="243"/>
        <item m="1" x="144"/>
        <item m="1" x="82"/>
        <item m="1" x="89"/>
        <item m="1" x="90"/>
        <item m="1" x="116"/>
        <item m="1" x="43"/>
        <item m="1" x="123"/>
        <item m="1" x="133"/>
        <item m="1" x="48"/>
        <item m="1" x="247"/>
        <item m="1" x="115"/>
        <item m="1" x="122"/>
        <item m="1" x="65"/>
        <item m="1" x="56"/>
        <item m="1" x="192"/>
        <item m="1" x="186"/>
        <item m="1" x="66"/>
        <item m="1" x="101"/>
        <item m="1" x="54"/>
        <item m="1" x="187"/>
        <item m="1" x="151"/>
        <item m="1" x="168"/>
        <item m="1" x="242"/>
        <item m="1" x="79"/>
        <item m="1" x="246"/>
        <item m="1" x="44"/>
        <item m="1" x="172"/>
        <item m="1" x="105"/>
        <item m="1" x="241"/>
        <item m="1" x="215"/>
        <item m="1" x="199"/>
        <item m="1" x="142"/>
        <item m="1" x="181"/>
        <item m="1" x="210"/>
        <item m="1" x="127"/>
        <item m="1" x="235"/>
        <item m="1" x="203"/>
        <item m="1" x="69"/>
        <item m="1" x="107"/>
        <item m="1" x="93"/>
        <item m="1" x="71"/>
        <item m="1" x="152"/>
        <item m="1" x="230"/>
        <item m="1" x="119"/>
        <item m="1" x="249"/>
        <item m="1" x="219"/>
        <item m="1" x="42"/>
        <item m="1" x="134"/>
        <item m="1" x="238"/>
        <item m="1" x="208"/>
        <item m="1" x="196"/>
        <item m="1" x="197"/>
        <item m="1" x="109"/>
        <item m="1" x="256"/>
        <item m="1" x="245"/>
        <item m="1" x="50"/>
        <item m="1" x="156"/>
        <item m="1" x="129"/>
        <item m="1" x="78"/>
        <item m="1" x="252"/>
        <item m="1" x="193"/>
        <item m="1" x="244"/>
        <item m="1" x="220"/>
        <item m="1" x="70"/>
        <item m="1" x="130"/>
        <item m="1" x="94"/>
        <item m="1" x="167"/>
        <item m="1" x="209"/>
        <item m="1" x="237"/>
        <item m="1" x="158"/>
        <item m="1" x="72"/>
        <item m="1" x="88"/>
        <item m="1" x="34"/>
        <item m="1" x="108"/>
        <item m="1" x="155"/>
        <item m="1" x="250"/>
        <item m="1" x="118"/>
        <item m="1" x="113"/>
        <item m="1" x="157"/>
        <item m="1" x="218"/>
        <item m="1" x="216"/>
        <item m="1" x="80"/>
        <item m="1" x="47"/>
        <item m="1" x="248"/>
        <item m="1" x="100"/>
        <item m="1" x="138"/>
        <item m="1" x="232"/>
        <item m="1" x="190"/>
        <item m="1" x="92"/>
        <item m="1" x="95"/>
        <item m="1" x="73"/>
        <item m="1" x="180"/>
        <item m="1" x="162"/>
        <item m="1" x="86"/>
        <item m="1" x="83"/>
        <item m="1" x="194"/>
        <item m="1" x="223"/>
        <item m="1" x="239"/>
        <item m="1" x="213"/>
        <item m="1" x="126"/>
        <item m="1" x="125"/>
        <item m="1" x="170"/>
        <item m="1" x="229"/>
        <item m="1" x="102"/>
        <item m="1" x="211"/>
        <item m="1" x="75"/>
        <item m="1" x="191"/>
        <item m="1" x="124"/>
        <item m="1" x="205"/>
        <item m="1" x="135"/>
        <item m="1" x="206"/>
        <item m="1" x="136"/>
        <item m="1" x="149"/>
        <item m="1" x="145"/>
        <item m="1" x="77"/>
        <item m="1" x="96"/>
        <item m="1" x="175"/>
        <item m="1" x="120"/>
        <item m="1" x="224"/>
        <item m="1" x="173"/>
        <item m="1" x="106"/>
        <item m="1" x="117"/>
        <item m="1" x="128"/>
        <item m="1" x="163"/>
        <item m="1" x="131"/>
        <item m="1" x="111"/>
        <item m="1" x="81"/>
        <item m="1" x="98"/>
        <item m="1" x="57"/>
        <item m="1" x="236"/>
        <item m="1" x="154"/>
        <item m="1" x="63"/>
        <item m="1" x="228"/>
        <item m="1" x="85"/>
        <item m="1" x="166"/>
        <item m="1" x="164"/>
        <item m="1" x="112"/>
        <item m="1" x="74"/>
        <item m="1" x="51"/>
        <item m="1" x="160"/>
        <item m="1" x="64"/>
        <item m="1" x="189"/>
        <item m="1" x="171"/>
        <item m="1" x="60"/>
        <item m="1" x="202"/>
        <item m="1" x="165"/>
        <item m="1" x="253"/>
        <item m="1" x="35"/>
        <item m="1" x="99"/>
        <item m="1" x="207"/>
        <item m="1" x="46"/>
        <item m="1" x="40"/>
        <item m="1" x="204"/>
        <item m="1" x="146"/>
        <item m="1" x="67"/>
        <item m="1" x="183"/>
        <item m="1" x="39"/>
        <item m="1" x="38"/>
        <item m="1" x="137"/>
        <item m="1" x="58"/>
        <item m="1" x="59"/>
        <item m="1" x="174"/>
        <item m="1" x="201"/>
        <item m="1" x="139"/>
        <item m="1" x="225"/>
        <item m="1" x="140"/>
        <item m="1" x="226"/>
        <item m="1" x="141"/>
        <item m="1" x="227"/>
        <item m="1" x="188"/>
        <item m="1" x="231"/>
        <item m="1" x="195"/>
        <item m="1" x="234"/>
        <item m="1" x="61"/>
        <item m="1" x="132"/>
        <item m="1" x="53"/>
        <item m="1" x="255"/>
        <item m="1" x="179"/>
        <item m="1" x="62"/>
        <item m="1" x="104"/>
        <item m="1" x="251"/>
        <item m="1" x="147"/>
        <item m="1" x="182"/>
        <item m="1" x="114"/>
        <item m="1" x="91"/>
        <item m="1" x="254"/>
        <item m="1" x="153"/>
        <item m="1" x="52"/>
        <item m="1" x="184"/>
        <item m="1" x="55"/>
        <item m="1" x="178"/>
        <item m="1" x="200"/>
        <item m="1" x="150"/>
        <item m="1" x="198"/>
        <item m="1" x="68"/>
        <item m="1" x="143"/>
        <item m="1" x="169"/>
        <item m="1" x="97"/>
        <item m="1" x="214"/>
        <item m="1" x="148"/>
        <item m="1" x="161"/>
        <item m="1" x="212"/>
        <item m="1" x="185"/>
        <item m="1" x="217"/>
        <item m="1" x="87"/>
        <item m="1" x="222"/>
        <item m="1" x="45"/>
        <item m="1" x="84"/>
        <item m="1" x="41"/>
        <item m="1" x="49"/>
        <item m="1" x="176"/>
        <item m="1" x="177"/>
        <item m="1" x="240"/>
        <item m="1" x="103"/>
        <item m="1" x="121"/>
        <item m="1" x="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axis="axisRow" compact="0" outline="0" showAll="0" defaultSubtotal="0">
      <items count="602">
        <item x="0"/>
        <item m="1" x="331"/>
        <item m="1" x="596"/>
        <item m="1" x="600"/>
        <item m="1" x="570"/>
        <item m="1" x="312"/>
        <item m="1" x="471"/>
        <item m="1" x="150"/>
        <item m="1" x="200"/>
        <item m="1" x="526"/>
        <item m="1" x="589"/>
        <item m="1" x="123"/>
        <item m="1" x="394"/>
        <item m="1" x="544"/>
        <item m="1" x="527"/>
        <item m="1" x="68"/>
        <item m="1" x="539"/>
        <item m="1" x="215"/>
        <item m="1" x="384"/>
        <item m="1" x="94"/>
        <item m="1" x="402"/>
        <item m="1" x="17"/>
        <item m="1" x="525"/>
        <item m="1" x="228"/>
        <item m="1" x="337"/>
        <item m="1" x="330"/>
        <item m="1" x="486"/>
        <item m="1" x="127"/>
        <item m="1" x="262"/>
        <item m="1" x="81"/>
        <item m="1" x="78"/>
        <item m="1" x="199"/>
        <item m="1" x="268"/>
        <item m="1" x="99"/>
        <item m="1" x="299"/>
        <item m="1" x="286"/>
        <item m="1" x="411"/>
        <item m="1" x="49"/>
        <item m="1" x="524"/>
        <item m="1" x="408"/>
        <item m="1" x="206"/>
        <item m="1" x="359"/>
        <item m="1" x="120"/>
        <item m="1" x="22"/>
        <item m="1" x="585"/>
        <item m="1" x="305"/>
        <item m="1" x="345"/>
        <item m="1" x="357"/>
        <item m="1" x="322"/>
        <item m="1" x="38"/>
        <item m="1" x="252"/>
        <item m="1" x="464"/>
        <item m="1" x="293"/>
        <item m="1" x="485"/>
        <item m="1" x="182"/>
        <item m="1" x="426"/>
        <item m="1" x="568"/>
        <item m="1" x="188"/>
        <item m="1" x="267"/>
        <item m="1" x="225"/>
        <item m="1" x="571"/>
        <item m="1" x="315"/>
        <item m="1" x="95"/>
        <item m="1" x="508"/>
        <item m="1" x="593"/>
        <item m="1" x="380"/>
        <item m="1" x="301"/>
        <item m="1" x="3"/>
        <item m="1" x="412"/>
        <item m="1" x="155"/>
        <item m="1" x="428"/>
        <item m="1" x="169"/>
        <item m="1" x="80"/>
        <item m="1" x="519"/>
        <item m="1" x="403"/>
        <item m="1" x="435"/>
        <item m="1" x="318"/>
        <item m="1" x="240"/>
        <item m="1" x="398"/>
        <item m="1" x="236"/>
        <item m="1" x="192"/>
        <item m="1" x="333"/>
        <item m="1" x="86"/>
        <item m="1" x="275"/>
        <item m="1" x="520"/>
        <item m="1" x="288"/>
        <item m="1" x="34"/>
        <item m="1" x="41"/>
        <item m="1" x="39"/>
        <item m="1" x="424"/>
        <item m="1" x="536"/>
        <item m="1" x="588"/>
        <item m="1" x="174"/>
        <item m="1" x="82"/>
        <item m="1" x="352"/>
        <item m="1" x="230"/>
        <item m="1" x="270"/>
        <item m="1" x="323"/>
        <item m="1" x="117"/>
        <item m="1" x="546"/>
        <item m="1" x="73"/>
        <item m="1" x="243"/>
        <item m="1" x="9"/>
        <item m="1" x="591"/>
        <item m="1" x="214"/>
        <item m="1" x="210"/>
        <item m="1" x="343"/>
        <item m="1" x="8"/>
        <item m="1" x="201"/>
        <item m="1" x="248"/>
        <item m="1" x="575"/>
        <item m="1" x="472"/>
        <item m="1" x="233"/>
        <item m="1" x="379"/>
        <item m="1" x="171"/>
        <item m="1" x="272"/>
        <item m="1" x="30"/>
        <item m="1" x="184"/>
        <item m="1" x="581"/>
        <item m="1" x="87"/>
        <item m="1" x="467"/>
        <item m="1" x="263"/>
        <item m="1" x="490"/>
        <item m="1" x="277"/>
        <item m="1" x="310"/>
        <item m="1" x="128"/>
        <item m="1" x="92"/>
        <item m="1" x="12"/>
        <item m="1" x="287"/>
        <item m="1" x="161"/>
        <item m="1" x="23"/>
        <item m="1" x="274"/>
        <item m="1" x="375"/>
        <item m="1" x="83"/>
        <item m="1" x="166"/>
        <item m="1" x="509"/>
        <item m="1" x="260"/>
        <item m="1" x="261"/>
        <item m="1" x="254"/>
        <item m="1" x="153"/>
        <item m="1" x="311"/>
        <item m="1" x="276"/>
        <item m="1" x="448"/>
        <item m="1" x="61"/>
        <item m="1" x="506"/>
        <item m="1" x="183"/>
        <item m="1" x="25"/>
        <item m="1" x="266"/>
        <item m="1" x="385"/>
        <item m="1" x="392"/>
        <item m="1" x="434"/>
        <item m="1" x="44"/>
        <item m="1" x="306"/>
        <item m="1" x="33"/>
        <item m="1" x="152"/>
        <item m="1" x="386"/>
        <item m="1" x="389"/>
        <item m="1" x="354"/>
        <item m="1" x="599"/>
        <item m="1" x="118"/>
        <item m="1" x="329"/>
        <item m="1" x="332"/>
        <item m="1" x="446"/>
        <item m="1" x="419"/>
        <item m="1" x="149"/>
        <item m="1" x="213"/>
        <item m="1" x="458"/>
        <item m="1" x="295"/>
        <item m="1" x="35"/>
        <item m="1" x="178"/>
        <item m="1" x="258"/>
        <item m="1" x="334"/>
        <item m="1" x="439"/>
        <item m="1" x="139"/>
        <item m="1" x="418"/>
        <item m="1" x="148"/>
        <item m="1" x="456"/>
        <item m="1" x="307"/>
        <item m="1" x="255"/>
        <item m="1" x="468"/>
        <item m="1" x="476"/>
        <item m="1" x="189"/>
        <item m="1" x="102"/>
        <item m="1" x="28"/>
        <item m="1" x="557"/>
        <item m="1" x="572"/>
        <item m="1" x="537"/>
        <item m="1" x="344"/>
        <item m="1" x="10"/>
        <item m="1" x="372"/>
        <item m="1" x="314"/>
        <item m="1" x="493"/>
        <item m="1" x="195"/>
        <item m="1" x="577"/>
        <item m="1" x="4"/>
        <item m="1" x="561"/>
        <item m="1" x="554"/>
        <item m="1" x="190"/>
        <item m="1" x="388"/>
        <item m="1" x="303"/>
        <item m="1" x="54"/>
        <item m="1" x="442"/>
        <item m="1" x="443"/>
        <item m="1" x="543"/>
        <item m="1" x="431"/>
        <item m="1" x="513"/>
        <item m="1" x="204"/>
        <item m="1" x="106"/>
        <item m="1" x="482"/>
        <item m="1" x="348"/>
        <item m="1" x="401"/>
        <item m="1" x="374"/>
        <item m="1" x="67"/>
        <item m="1" x="441"/>
        <item m="1" x="134"/>
        <item m="1" x="503"/>
        <item m="1" x="377"/>
        <item m="1" x="413"/>
        <item m="1" x="393"/>
        <item m="1" x="84"/>
        <item m="1" x="463"/>
        <item m="1" x="179"/>
        <item m="1" x="549"/>
        <item m="1" x="407"/>
        <item m="1" x="454"/>
        <item m="1" x="425"/>
        <item m="1" x="137"/>
        <item m="1" x="511"/>
        <item m="1" x="5"/>
        <item m="1" x="346"/>
        <item m="1" x="304"/>
        <item m="1" x="140"/>
        <item m="1" x="59"/>
        <item m="1" x="265"/>
        <item m="1" x="234"/>
        <item m="1" x="173"/>
        <item m="1" x="241"/>
        <item m="1" x="143"/>
        <item m="1" x="292"/>
        <item m="1" x="57"/>
        <item m="1" x="563"/>
        <item m="1" x="427"/>
        <item m="1" x="162"/>
        <item m="1" x="415"/>
        <item m="1" x="197"/>
        <item m="1" x="370"/>
        <item m="1" x="203"/>
        <item m="1" x="251"/>
        <item m="1" x="496"/>
        <item m="1" x="212"/>
        <item m="1" x="457"/>
        <item m="1" x="242"/>
        <item m="1" x="115"/>
        <item m="1" x="487"/>
        <item m="1" x="397"/>
        <item m="1" x="176"/>
        <item m="1" x="547"/>
        <item m="1" x="373"/>
        <item m="1" x="470"/>
        <item m="1" x="259"/>
        <item m="1" x="52"/>
        <item m="1" x="219"/>
        <item m="1" x="455"/>
        <item m="1" x="601"/>
        <item m="1" x="327"/>
        <item m="1" x="533"/>
        <item m="1" x="362"/>
        <item m="1" x="29"/>
        <item m="1" x="364"/>
        <item m="1" x="336"/>
        <item m="1" x="144"/>
        <item m="1" x="326"/>
        <item m="1" x="231"/>
        <item m="1" x="583"/>
        <item m="1" x="269"/>
        <item m="1" x="207"/>
        <item m="1" x="541"/>
        <item m="1" x="285"/>
        <item m="1" x="232"/>
        <item m="1" x="584"/>
        <item m="1" x="499"/>
        <item m="1" x="208"/>
        <item m="1" x="542"/>
        <item m="1" x="452"/>
        <item m="1" x="342"/>
        <item m="1" x="367"/>
        <item m="1" x="125"/>
        <item m="1" x="55"/>
        <item m="1" x="113"/>
        <item m="1" x="492"/>
        <item m="1" x="368"/>
        <item m="1" x="37"/>
        <item m="1" x="297"/>
        <item m="1" x="235"/>
        <item m="1" x="523"/>
        <item m="1" x="223"/>
        <item m="1" x="423"/>
        <item m="1" x="495"/>
        <item m="1" x="7"/>
        <item m="1" x="365"/>
        <item m="1" x="328"/>
        <item m="1" x="250"/>
        <item m="1" x="475"/>
        <item m="1" x="27"/>
        <item m="1" x="146"/>
        <item m="1" x="445"/>
        <item m="1" x="109"/>
        <item m="1" x="13"/>
        <item m="1" x="114"/>
        <item m="1" x="396"/>
        <item m="1" x="70"/>
        <item m="1" x="371"/>
        <item m="1" x="587"/>
        <item m="1" x="253"/>
        <item m="1" x="566"/>
        <item m="1" x="220"/>
        <item m="1" x="224"/>
        <item m="1" x="147"/>
        <item m="1" x="63"/>
        <item m="1" x="494"/>
        <item m="1" x="279"/>
        <item m="1" x="474"/>
        <item m="1" x="209"/>
        <item m="1" x="196"/>
        <item m="1" x="71"/>
        <item m="1" x="158"/>
        <item m="1" x="141"/>
        <item m="1" x="271"/>
        <item m="1" x="175"/>
        <item m="1" x="216"/>
        <item m="1" x="284"/>
        <item m="1" x="172"/>
        <item m="1" x="110"/>
        <item m="1" x="597"/>
        <item m="1" x="156"/>
        <item m="1" x="75"/>
        <item m="1" x="469"/>
        <item m="1" x="107"/>
        <item m="1" x="246"/>
        <item m="1" x="36"/>
        <item m="1" x="40"/>
        <item m="1" x="93"/>
        <item m="1" x="32"/>
        <item m="1" x="43"/>
        <item m="1" x="48"/>
        <item m="1" x="355"/>
        <item m="1" x="226"/>
        <item m="1" x="555"/>
        <item m="1" x="74"/>
        <item m="1" x="376"/>
        <item m="1" x="353"/>
        <item m="1" x="53"/>
        <item m="1" x="191"/>
        <item m="1" x="535"/>
        <item m="1" x="85"/>
        <item m="1" x="378"/>
        <item m="1" x="290"/>
        <item m="1" x="391"/>
        <item m="1" x="108"/>
        <item m="1" x="160"/>
        <item m="1" x="112"/>
        <item m="1" x="281"/>
        <item m="1" x="163"/>
        <item m="1" x="237"/>
        <item m="1" x="399"/>
        <item m="1" x="1"/>
        <item m="1" x="62"/>
        <item m="1" x="138"/>
        <item m="1" x="466"/>
        <item m="1" x="289"/>
        <item m="1" x="218"/>
        <item m="1" x="480"/>
        <item m="1" x="504"/>
        <item m="1" x="300"/>
        <item m="1" x="497"/>
        <item m="1" x="512"/>
        <item m="1" x="350"/>
        <item m="1" x="579"/>
        <item m="1" x="574"/>
        <item m="1" x="592"/>
        <item m="1" x="538"/>
        <item m="1" x="89"/>
        <item m="1" x="404"/>
        <item m="1" x="15"/>
        <item m="1" x="351"/>
        <item m="1" x="580"/>
        <item m="1" x="400"/>
        <item m="1" x="2"/>
        <item m="1" x="534"/>
        <item m="1" x="481"/>
        <item m="1" x="88"/>
        <item m="1" x="98"/>
        <item m="1" x="515"/>
        <item m="1" x="598"/>
        <item m="1" x="551"/>
        <item m="1" x="440"/>
        <item m="1" x="65"/>
        <item m="1" x="449"/>
        <item m="1" x="257"/>
        <item m="1" x="97"/>
        <item m="1" x="60"/>
        <item m="1" x="31"/>
        <item m="1" x="522"/>
        <item m="1" x="414"/>
        <item m="1" x="227"/>
        <item m="1" x="381"/>
        <item m="1" x="302"/>
        <item m="1" x="444"/>
        <item m="1" x="76"/>
        <item m="1" x="133"/>
        <item m="1" x="347"/>
        <item m="1" x="573"/>
        <item m="1" x="20"/>
        <item m="1" x="562"/>
        <item m="1" x="507"/>
        <item m="1" x="462"/>
        <item m="1" x="517"/>
        <item m="1" x="358"/>
        <item m="1" x="586"/>
        <item m="1" x="159"/>
        <item m="1" x="205"/>
        <item m="1" x="46"/>
        <item m="1" x="145"/>
        <item m="1" x="151"/>
        <item m="1" x="488"/>
        <item m="1" x="548"/>
        <item m="1" x="119"/>
        <item m="1" x="309"/>
        <item m="1" x="170"/>
        <item m="1" x="136"/>
        <item m="1" x="417"/>
        <item m="1" x="21"/>
        <item m="1" x="296"/>
        <item m="1" x="154"/>
        <item m="1" x="459"/>
        <item m="1" x="321"/>
        <item m="1" x="69"/>
        <item m="1" x="590"/>
        <item m="1" x="516"/>
        <item m="1" x="433"/>
        <item m="1" x="483"/>
        <item m="1" x="501"/>
        <item m="1" x="185"/>
        <item m="1" x="244"/>
        <item m="1" x="421"/>
        <item m="1" x="528"/>
        <item m="1" x="437"/>
        <item m="1" x="502"/>
        <item m="1" x="186"/>
        <item m="1" x="245"/>
        <item m="1" x="529"/>
        <item m="1" x="438"/>
        <item m="1" x="436"/>
        <item m="1" x="521"/>
        <item m="1" x="578"/>
        <item m="1" x="447"/>
        <item m="1" x="505"/>
        <item m="1" x="405"/>
        <item m="1" x="167"/>
        <item m="1" x="460"/>
        <item m="1" x="50"/>
        <item m="1" x="406"/>
        <item m="1" x="168"/>
        <item m="1" x="461"/>
        <item m="1" x="51"/>
        <item m="1" x="491"/>
        <item m="1" x="545"/>
        <item m="1" x="416"/>
        <item m="1" x="465"/>
        <item m="1" x="382"/>
        <item m="1" x="121"/>
        <item m="1" x="429"/>
        <item m="1" x="18"/>
        <item m="1" x="42"/>
        <item m="1" x="90"/>
        <item m="1" x="383"/>
        <item m="1" x="122"/>
        <item m="1" x="430"/>
        <item m="1" x="19"/>
        <item m="1" x="559"/>
        <item m="1" x="238"/>
        <item m="1" x="298"/>
        <item m="1" x="478"/>
        <item m="1" x="100"/>
        <item m="1" x="101"/>
        <item m="1" x="104"/>
        <item m="1" x="361"/>
        <item m="1" x="432"/>
        <item m="1" x="564"/>
        <item m="1" x="594"/>
        <item m="1" x="291"/>
        <item m="1" x="422"/>
        <item m="1" x="569"/>
        <item m="1" x="91"/>
        <item m="1" x="129"/>
        <item m="1" x="198"/>
        <item m="1" x="409"/>
        <item m="1" x="181"/>
        <item m="1" x="360"/>
        <item m="1" x="66"/>
        <item m="1" x="363"/>
        <item m="1" x="550"/>
        <item m="1" x="77"/>
        <item m="1" x="239"/>
        <item m="1" x="558"/>
        <item m="1" x="530"/>
        <item m="1" x="340"/>
        <item m="1" x="45"/>
        <item m="1" x="58"/>
        <item m="1" x="420"/>
        <item m="1" x="278"/>
        <item m="1" x="131"/>
        <item m="1" x="132"/>
        <item m="1" x="349"/>
        <item m="1" x="500"/>
        <item m="1" x="264"/>
        <item m="1" x="64"/>
        <item m="1" x="105"/>
        <item m="1" x="135"/>
        <item m="1" x="126"/>
        <item m="1" x="217"/>
        <item m="1" x="313"/>
        <item m="1" x="96"/>
        <item m="1" x="473"/>
        <item m="1" x="111"/>
        <item m="1" x="165"/>
        <item m="1" x="222"/>
        <item m="1" x="164"/>
        <item m="1" x="221"/>
        <item m="1" x="390"/>
        <item m="1" x="518"/>
        <item m="1" x="280"/>
        <item m="1" x="356"/>
        <item m="1" x="26"/>
        <item m="1" x="479"/>
        <item m="1" x="324"/>
        <item m="1" x="339"/>
        <item m="1" x="489"/>
        <item m="1" x="294"/>
        <item m="1" x="565"/>
        <item m="1" x="325"/>
        <item m="1" x="567"/>
        <item m="1" x="595"/>
        <item m="1" x="157"/>
        <item m="1" x="24"/>
        <item m="1" x="249"/>
        <item m="1" x="335"/>
        <item m="1" x="510"/>
        <item m="1" x="273"/>
        <item m="1" x="211"/>
        <item m="1" x="194"/>
        <item m="1" x="553"/>
        <item m="1" x="283"/>
        <item m="1" x="338"/>
        <item m="1" x="484"/>
        <item m="1" x="540"/>
        <item m="1" x="142"/>
        <item m="1" x="317"/>
        <item m="1" x="453"/>
        <item m="1" x="366"/>
        <item m="1" x="187"/>
        <item m="1" x="103"/>
        <item m="1" x="193"/>
        <item m="1" x="180"/>
        <item m="1" x="450"/>
        <item m="1" x="177"/>
        <item m="1" x="369"/>
        <item m="1" x="556"/>
        <item m="1" x="72"/>
        <item m="1" x="79"/>
        <item m="1" x="387"/>
        <item m="1" x="229"/>
        <item m="1" x="514"/>
        <item m="1" x="11"/>
        <item m="1" x="47"/>
        <item m="1" x="316"/>
        <item m="1" x="576"/>
        <item m="1" x="14"/>
        <item m="1" x="560"/>
        <item m="1" x="451"/>
        <item m="1" x="124"/>
        <item m="1" x="477"/>
        <item m="1" x="320"/>
        <item m="1" x="498"/>
        <item m="1" x="582"/>
        <item m="1" x="116"/>
        <item m="1" x="532"/>
        <item m="1" x="16"/>
        <item m="1" x="395"/>
        <item m="1" x="6"/>
        <item m="1" x="308"/>
        <item m="1" x="56"/>
        <item m="1" x="552"/>
        <item m="1" x="282"/>
        <item m="1" x="341"/>
        <item m="1" x="319"/>
        <item m="1" x="256"/>
        <item m="1" x="130"/>
        <item m="1" x="410"/>
        <item m="1" x="247"/>
        <item m="1" x="202"/>
        <item m="1" x="531"/>
      </items>
      <extLst>
        <ext xmlns:x14="http://schemas.microsoft.com/office/spreadsheetml/2009/9/main" uri="{2946ED86-A175-432a-8AC1-64E0C546D7DE}">
          <x14:pivotField fillDownLabels="1"/>
        </ext>
      </extLst>
    </pivotField>
    <pivotField compact="0" outline="0" showAll="0" defaultSubtotal="0">
      <items count="3">
        <item x="0"/>
        <item m="1" x="1"/>
        <item m="1" x="2"/>
      </items>
    </pivotField>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m="1"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compact="0" outline="0" showAll="0" defaultSubtotal="0"/>
    <pivotField compact="0" outline="0" showAll="0"/>
    <pivotField compact="0" outline="0" showAll="0"/>
  </pivotFields>
  <rowFields count="3">
    <field x="92"/>
    <field x="93"/>
    <field x="83"/>
  </rowFields>
  <rowItems count="34">
    <i>
      <x v="223"/>
      <x/>
      <x v="2109"/>
    </i>
    <i>
      <x v="224"/>
      <x/>
      <x v="2110"/>
    </i>
    <i>
      <x v="225"/>
      <x/>
      <x v="2111"/>
    </i>
    <i>
      <x v="226"/>
      <x/>
      <x v="2112"/>
    </i>
    <i>
      <x v="227"/>
      <x/>
      <x v="2113"/>
    </i>
    <i>
      <x v="228"/>
      <x/>
      <x v="2114"/>
    </i>
    <i>
      <x v="229"/>
      <x/>
      <x v="2115"/>
    </i>
    <i>
      <x v="230"/>
      <x/>
      <x v="2116"/>
    </i>
    <i>
      <x v="231"/>
      <x/>
      <x v="2117"/>
    </i>
    <i>
      <x v="232"/>
      <x/>
      <x v="2118"/>
    </i>
    <i>
      <x v="233"/>
      <x/>
      <x v="2119"/>
    </i>
    <i>
      <x v="234"/>
      <x/>
      <x v="2120"/>
    </i>
    <i>
      <x v="235"/>
      <x/>
      <x v="2121"/>
    </i>
    <i>
      <x v="236"/>
      <x/>
      <x v="2122"/>
    </i>
    <i>
      <x v="237"/>
      <x/>
      <x v="2123"/>
    </i>
    <i>
      <x v="238"/>
      <x/>
      <x v="2124"/>
    </i>
    <i>
      <x v="239"/>
      <x/>
      <x v="2125"/>
    </i>
    <i>
      <x v="240"/>
      <x/>
      <x v="2126"/>
    </i>
    <i>
      <x v="241"/>
      <x/>
      <x v="2127"/>
    </i>
    <i>
      <x v="242"/>
      <x/>
      <x v="2128"/>
    </i>
    <i>
      <x v="243"/>
      <x/>
      <x v="2129"/>
    </i>
    <i>
      <x v="244"/>
      <x/>
      <x v="2130"/>
    </i>
    <i>
      <x v="245"/>
      <x/>
      <x v="2131"/>
    </i>
    <i>
      <x v="246"/>
      <x/>
      <x v="2132"/>
    </i>
    <i>
      <x v="247"/>
      <x/>
      <x v="2133"/>
    </i>
    <i>
      <x v="248"/>
      <x/>
      <x v="2134"/>
    </i>
    <i>
      <x v="249"/>
      <x/>
      <x v="2135"/>
    </i>
    <i>
      <x v="250"/>
      <x/>
      <x v="2136"/>
    </i>
    <i>
      <x v="251"/>
      <x/>
      <x v="2137"/>
    </i>
    <i>
      <x v="252"/>
      <x/>
      <x v="2138"/>
    </i>
    <i>
      <x v="253"/>
      <x/>
      <x v="2139"/>
    </i>
    <i>
      <x v="254"/>
      <x/>
      <x v="2140"/>
    </i>
    <i>
      <x v="255"/>
      <x/>
      <x v="2141"/>
    </i>
    <i>
      <x v="256"/>
      <x/>
      <x v="2142"/>
    </i>
  </rowItems>
  <colItems count="1">
    <i/>
  </colItems>
  <pageFields count="5">
    <pageField fld="126" hier="-1"/>
    <pageField fld="120" hier="-1"/>
    <pageField fld="138" hier="-1"/>
    <pageField fld="1" hier="-1"/>
    <pageField fld="96" item="12" hier="-1"/>
  </pageFields>
  <dataFields count="1">
    <dataField name="Count of 負責領域" fld="1" subtotal="count" baseField="0" baseItem="0"/>
  </dataFields>
  <formats count="43">
    <format dxfId="82">
      <pivotArea type="all" dataOnly="0" outline="0" fieldPosition="0"/>
    </format>
    <format dxfId="81">
      <pivotArea field="49" type="button" dataOnly="0" labelOnly="1" outline="0"/>
    </format>
    <format dxfId="80">
      <pivotArea field="53" type="button" dataOnly="0" labelOnly="1" outline="0"/>
    </format>
    <format dxfId="79">
      <pivotArea field="71" type="button" dataOnly="0" labelOnly="1" outline="0"/>
    </format>
    <format dxfId="78">
      <pivotArea field="47" type="button" dataOnly="0" labelOnly="1" outline="0"/>
    </format>
    <format dxfId="77">
      <pivotArea field="44" type="button" dataOnly="0" labelOnly="1" outline="0"/>
    </format>
    <format dxfId="76">
      <pivotArea field="72" type="button" dataOnly="0" labelOnly="1" outline="0"/>
    </format>
    <format dxfId="75">
      <pivotArea field="73" type="button" dataOnly="0" labelOnly="1" outline="0"/>
    </format>
    <format dxfId="74">
      <pivotArea field="48" type="button" dataOnly="0" labelOnly="1" outline="0"/>
    </format>
    <format dxfId="73">
      <pivotArea field="50" type="button" dataOnly="0" labelOnly="1" outline="0"/>
    </format>
    <format dxfId="72">
      <pivotArea field="74" type="button" dataOnly="0" labelOnly="1" outline="0"/>
    </format>
    <format dxfId="71">
      <pivotArea field="54" type="button" dataOnly="0" labelOnly="1" outline="0"/>
    </format>
    <format dxfId="70">
      <pivotArea field="51" type="button" dataOnly="0" labelOnly="1" outline="0"/>
    </format>
    <format dxfId="69">
      <pivotArea field="65" type="button" dataOnly="0" labelOnly="1" outline="0"/>
    </format>
    <format dxfId="68">
      <pivotArea field="76" type="button" dataOnly="0" labelOnly="1" outline="0"/>
    </format>
    <format dxfId="67">
      <pivotArea field="69" type="button" dataOnly="0" labelOnly="1" outline="0"/>
    </format>
    <format dxfId="66">
      <pivotArea type="all" dataOnly="0" outline="0" fieldPosition="0"/>
    </format>
    <format dxfId="65">
      <pivotArea field="70" type="button" dataOnly="0" labelOnly="1" outline="0"/>
    </format>
    <format dxfId="64">
      <pivotArea field="83" type="button" dataOnly="0" labelOnly="1" outline="0" axis="axisRow" fieldPosition="2"/>
    </format>
    <format dxfId="63">
      <pivotArea field="49" type="button" dataOnly="0" labelOnly="1" outline="0"/>
    </format>
    <format dxfId="62">
      <pivotArea field="53" type="button" dataOnly="0" labelOnly="1" outline="0"/>
    </format>
    <format dxfId="61">
      <pivotArea field="71" type="button" dataOnly="0" labelOnly="1" outline="0"/>
    </format>
    <format dxfId="60">
      <pivotArea field="47" type="button" dataOnly="0" labelOnly="1" outline="0"/>
    </format>
    <format dxfId="59">
      <pivotArea field="44" type="button" dataOnly="0" labelOnly="1" outline="0"/>
    </format>
    <format dxfId="58">
      <pivotArea field="72" type="button" dataOnly="0" labelOnly="1" outline="0"/>
    </format>
    <format dxfId="57">
      <pivotArea field="73" type="button" dataOnly="0" labelOnly="1" outline="0"/>
    </format>
    <format dxfId="56">
      <pivotArea field="48" type="button" dataOnly="0" labelOnly="1" outline="0"/>
    </format>
    <format dxfId="55">
      <pivotArea field="50" type="button" dataOnly="0" labelOnly="1" outline="0"/>
    </format>
    <format dxfId="54">
      <pivotArea field="54" type="button" dataOnly="0" labelOnly="1" outline="0"/>
    </format>
    <format dxfId="53">
      <pivotArea field="51" type="button" dataOnly="0" labelOnly="1" outline="0"/>
    </format>
    <format dxfId="52">
      <pivotArea field="65" type="button" dataOnly="0" labelOnly="1" outline="0"/>
    </format>
    <format dxfId="51">
      <pivotArea field="67" type="button" dataOnly="0" labelOnly="1" outline="0"/>
    </format>
    <format dxfId="50">
      <pivotArea field="76" type="button" dataOnly="0" labelOnly="1" outline="0"/>
    </format>
    <format dxfId="49">
      <pivotArea field="74" type="button" dataOnly="0" labelOnly="1" outline="0"/>
    </format>
    <format dxfId="48">
      <pivotArea field="69" type="button" dataOnly="0" labelOnly="1" outline="0"/>
    </format>
    <format dxfId="47">
      <pivotArea field="77" type="button" dataOnly="0" labelOnly="1" outline="0"/>
    </format>
    <format dxfId="46">
      <pivotArea field="78" type="button" dataOnly="0" labelOnly="1" outline="0"/>
    </format>
    <format dxfId="45">
      <pivotArea field="85" type="button" dataOnly="0" labelOnly="1" outline="0"/>
    </format>
    <format dxfId="44">
      <pivotArea field="86" type="button" dataOnly="0" labelOnly="1" outline="0"/>
    </format>
    <format dxfId="43">
      <pivotArea field="87" type="button" dataOnly="0" labelOnly="1" outline="0"/>
    </format>
    <format dxfId="42">
      <pivotArea field="92" type="button" dataOnly="0" labelOnly="1" outline="0" axis="axisRow" fieldPosition="0"/>
    </format>
    <format dxfId="41">
      <pivotArea field="93" type="button" dataOnly="0" labelOnly="1" outline="0" axis="axisRow" fieldPosition="1"/>
    </format>
    <format dxfId="40">
      <pivotArea field="94"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6:J40" firstHeaderRow="2" firstDataRow="2" firstDataCol="9" rowPageCount="4" colPageCount="1"/>
  <pivotFields count="143">
    <pivotField compact="0" outline="0" showAll="0"/>
    <pivotField axis="axisPage" dataField="1"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01">
        <item x="0"/>
        <item m="1" x="294"/>
        <item m="1" x="118"/>
        <item m="1" x="190"/>
        <item m="1" x="266"/>
        <item m="1" x="264"/>
        <item m="1" x="210"/>
        <item m="1" x="152"/>
        <item m="1" x="7"/>
        <item m="1" x="149"/>
        <item m="1" x="284"/>
        <item m="1" x="257"/>
        <item m="1" x="98"/>
        <item m="1" x="216"/>
        <item m="1" x="9"/>
        <item m="1" x="157"/>
        <item m="1" x="51"/>
        <item m="1" x="148"/>
        <item m="1" x="255"/>
        <item m="1" x="242"/>
        <item m="1" x="267"/>
        <item m="1" x="269"/>
        <item m="1" x="117"/>
        <item m="1" x="44"/>
        <item m="1" x="1"/>
        <item m="1" x="275"/>
        <item m="1" x="100"/>
        <item m="1" x="2"/>
        <item m="1" x="231"/>
        <item m="1" x="34"/>
        <item m="1" x="214"/>
        <item m="1" x="298"/>
        <item m="1" x="297"/>
        <item m="1" x="186"/>
        <item m="1" x="192"/>
        <item m="1" x="106"/>
        <item m="1" x="227"/>
        <item m="1" x="4"/>
        <item m="1" x="139"/>
        <item m="1" x="184"/>
        <item m="1" x="11"/>
        <item m="1" x="119"/>
        <item m="1" x="291"/>
        <item m="1" x="87"/>
        <item m="1" x="115"/>
        <item m="1" x="205"/>
        <item m="1" x="203"/>
        <item m="1" x="196"/>
        <item m="1" x="173"/>
        <item m="1" x="254"/>
        <item m="1" x="55"/>
        <item m="1" x="32"/>
        <item m="1" x="129"/>
        <item m="1" x="170"/>
        <item m="1" x="70"/>
        <item m="1" x="102"/>
        <item m="1" x="64"/>
        <item m="1" x="153"/>
        <item m="1" x="229"/>
        <item m="1" x="137"/>
        <item m="1" x="295"/>
        <item m="1" x="82"/>
        <item m="1" x="40"/>
        <item m="1" x="65"/>
        <item m="1" x="251"/>
        <item m="1" x="74"/>
        <item m="1" x="126"/>
        <item m="1" x="22"/>
        <item m="1" x="23"/>
        <item m="1" x="237"/>
        <item m="1" x="20"/>
        <item m="1" x="174"/>
        <item m="1" x="171"/>
        <item m="1" x="107"/>
        <item m="1" x="166"/>
        <item m="1" x="268"/>
        <item m="1" x="159"/>
        <item m="1" x="163"/>
        <item m="1" x="79"/>
        <item m="1" x="212"/>
        <item m="1" x="25"/>
        <item m="1" x="105"/>
        <item m="1" x="240"/>
        <item m="1" x="300"/>
        <item m="1" x="10"/>
        <item m="1" x="282"/>
        <item m="1" x="33"/>
        <item m="1" x="182"/>
        <item m="1" x="274"/>
        <item m="1" x="31"/>
        <item m="1" x="167"/>
        <item m="1" x="131"/>
        <item m="1" x="29"/>
        <item m="1" x="151"/>
        <item m="1" x="218"/>
        <item m="1" x="46"/>
        <item m="1" x="52"/>
        <item m="1" x="261"/>
        <item m="1" x="121"/>
        <item m="1" x="211"/>
        <item m="1" x="235"/>
        <item m="1" x="104"/>
        <item m="1" x="103"/>
        <item m="1" x="39"/>
        <item m="1" x="59"/>
        <item m="1" x="144"/>
        <item m="1" x="194"/>
        <item m="1" x="61"/>
        <item m="1" x="225"/>
        <item m="1" x="158"/>
        <item m="1" x="197"/>
        <item m="1" x="68"/>
        <item m="1" x="145"/>
        <item m="1" x="114"/>
        <item m="1" x="12"/>
        <item m="1" x="18"/>
        <item m="1" x="66"/>
        <item m="1" x="35"/>
        <item m="1" x="15"/>
        <item m="1" x="223"/>
        <item m="1" x="200"/>
        <item m="1" x="57"/>
        <item m="1" x="41"/>
        <item m="1" x="113"/>
        <item m="1" x="236"/>
        <item m="1" x="81"/>
        <item m="1" x="60"/>
        <item m="1" x="156"/>
        <item m="1" x="101"/>
        <item m="1" x="195"/>
        <item m="1" x="127"/>
        <item m="1" x="213"/>
        <item m="1" x="172"/>
        <item m="1" x="94"/>
        <item m="1" x="16"/>
        <item m="1" x="248"/>
        <item m="1" x="289"/>
        <item m="1" x="215"/>
        <item m="1" x="108"/>
        <item m="1" x="19"/>
        <item m="1" x="209"/>
        <item m="1" x="38"/>
        <item m="1" x="77"/>
        <item m="1" x="224"/>
        <item m="1" x="272"/>
        <item m="1" x="78"/>
        <item m="1" x="208"/>
        <item m="1" x="189"/>
        <item m="1" x="252"/>
        <item m="1" x="116"/>
        <item m="1" x="120"/>
        <item m="1" x="43"/>
        <item m="1" x="30"/>
        <item m="1" x="168"/>
        <item m="1" x="75"/>
        <item m="1" x="238"/>
        <item m="1" x="28"/>
        <item m="1" x="14"/>
        <item m="1" x="246"/>
        <item m="1" x="219"/>
        <item m="1" x="154"/>
        <item m="1" x="143"/>
        <item m="1" x="181"/>
        <item m="1" x="278"/>
        <item m="1" x="258"/>
        <item m="1" x="183"/>
        <item m="1" x="8"/>
        <item m="1" x="140"/>
        <item m="1" x="250"/>
        <item m="1" x="17"/>
        <item m="1" x="13"/>
        <item m="1" x="71"/>
        <item m="1" x="185"/>
        <item m="1" x="45"/>
        <item m="1" x="273"/>
        <item m="1" x="271"/>
        <item m="1" x="243"/>
        <item m="1" x="256"/>
        <item m="1" x="263"/>
        <item m="1" x="69"/>
        <item m="1" x="201"/>
        <item m="1" x="285"/>
        <item m="1" x="286"/>
        <item m="1" x="62"/>
        <item m="1" x="63"/>
        <item m="1" x="262"/>
        <item m="1" x="50"/>
        <item m="1" x="96"/>
        <item m="1" x="169"/>
        <item m="1" x="180"/>
        <item m="1" x="207"/>
        <item m="1" x="141"/>
        <item m="1" x="72"/>
        <item m="1" x="88"/>
        <item m="1" x="206"/>
        <item m="1" x="179"/>
        <item m="1" x="93"/>
        <item m="1" x="92"/>
        <item m="1" x="290"/>
        <item m="1" x="5"/>
        <item m="1" x="193"/>
        <item m="1" x="259"/>
        <item m="1" x="260"/>
        <item m="1" x="128"/>
        <item m="1" x="283"/>
        <item m="1" x="97"/>
        <item m="1" x="134"/>
        <item m="1" x="80"/>
        <item m="1" x="112"/>
        <item m="1" x="287"/>
        <item m="1" x="160"/>
        <item m="1" x="86"/>
        <item m="1" x="54"/>
        <item m="1" x="90"/>
        <item m="1" x="111"/>
        <item m="1" x="109"/>
        <item m="1" x="234"/>
        <item m="1" x="292"/>
        <item m="1" x="27"/>
        <item m="1" x="239"/>
        <item m="1" x="241"/>
        <item m="1" x="230"/>
        <item m="1" x="228"/>
        <item m="1" x="83"/>
        <item m="1" x="164"/>
        <item m="1" x="136"/>
        <item m="1" x="276"/>
        <item m="1" x="281"/>
        <item m="1" x="270"/>
        <item m="1" x="265"/>
        <item m="1" x="122"/>
        <item m="1" x="202"/>
        <item m="1" x="176"/>
        <item m="1" x="42"/>
        <item m="1" x="47"/>
        <item m="1" x="49"/>
        <item m="1" x="48"/>
        <item m="1" x="191"/>
        <item m="1" x="279"/>
        <item m="1" x="247"/>
        <item m="1" x="177"/>
        <item m="1" x="95"/>
        <item m="1" x="135"/>
        <item m="1" x="253"/>
        <item m="1" x="244"/>
        <item m="1" x="56"/>
        <item m="1" x="26"/>
        <item m="1" x="232"/>
        <item m="1" x="233"/>
        <item m="1" x="162"/>
        <item m="1" x="155"/>
        <item m="1" x="199"/>
        <item m="1" x="165"/>
        <item m="1" x="277"/>
        <item m="1" x="178"/>
        <item m="1" x="58"/>
        <item m="1" x="91"/>
        <item m="1" x="150"/>
        <item m="1" x="53"/>
        <item m="1" x="99"/>
        <item m="1" x="249"/>
        <item m="1" x="299"/>
        <item m="1" x="76"/>
        <item m="1" x="296"/>
        <item m="1" x="146"/>
        <item m="1" x="123"/>
        <item m="1" x="161"/>
        <item m="1" x="138"/>
        <item m="1" x="85"/>
        <item m="1" x="110"/>
        <item m="1" x="220"/>
        <item m="1" x="21"/>
        <item m="1" x="6"/>
        <item m="1" x="175"/>
        <item m="1" x="133"/>
        <item m="1" x="67"/>
        <item m="1" x="187"/>
        <item m="1" x="198"/>
        <item m="1" x="221"/>
        <item m="1" x="280"/>
        <item m="1" x="132"/>
        <item m="1" x="37"/>
        <item m="1" x="89"/>
        <item m="1" x="130"/>
        <item m="1" x="245"/>
        <item m="1" x="36"/>
        <item m="1" x="84"/>
        <item m="1" x="226"/>
        <item m="1" x="24"/>
        <item m="1" x="217"/>
        <item m="1" x="188"/>
        <item m="1" x="147"/>
        <item m="1" x="222"/>
        <item m="1" x="73"/>
        <item m="1" x="125"/>
        <item m="1" x="124"/>
        <item m="1" x="288"/>
        <item m="1" x="3"/>
        <item m="1" x="204"/>
        <item m="1" x="142"/>
        <item m="1" x="293"/>
      </items>
    </pivotField>
    <pivotField compact="0" outline="0" showAll="0"/>
    <pivotField compact="0" outline="0" showAll="0"/>
    <pivotField compact="0" outline="0" showAll="0" defaultSubtotal="0"/>
    <pivotField compact="0" outline="0" showAll="0"/>
    <pivotField compact="0" outline="0" showAll="0"/>
    <pivotField compact="0" outline="0" showAll="0"/>
    <pivotField axis="axisRow" compact="0" outline="0" showAll="0" defaultSubtotal="0">
      <items count="726">
        <item m="1" x="182"/>
        <item m="1" x="338"/>
        <item m="1" x="281"/>
        <item m="1" x="246"/>
        <item m="1" x="654"/>
        <item m="1" x="655"/>
        <item m="1" x="671"/>
        <item m="1" x="324"/>
        <item m="1" x="56"/>
        <item m="1" x="389"/>
        <item m="1" x="73"/>
        <item m="1" x="116"/>
        <item m="1" x="314"/>
        <item m="1" x="451"/>
        <item m="1" x="103"/>
        <item m="1" x="109"/>
        <item m="1" x="658"/>
        <item m="1" x="104"/>
        <item m="1" x="204"/>
        <item m="1" x="140"/>
        <item m="1" x="360"/>
        <item m="1" x="706"/>
        <item m="1" x="707"/>
        <item m="1" x="720"/>
        <item m="1" x="613"/>
        <item m="1" x="614"/>
        <item m="1" x="615"/>
        <item m="1" x="354"/>
        <item m="1" x="559"/>
        <item m="1" x="136"/>
        <item m="1" x="564"/>
        <item m="1" x="335"/>
        <item m="1" x="256"/>
        <item m="1" x="196"/>
        <item m="1" x="128"/>
        <item m="1" x="406"/>
        <item m="1" x="686"/>
        <item m="1" x="590"/>
        <item m="1" x="393"/>
        <item m="1" x="405"/>
        <item m="1" x="394"/>
        <item m="1" x="142"/>
        <item m="1" x="179"/>
        <item m="1" x="583"/>
        <item m="1" x="345"/>
        <item m="1" x="609"/>
        <item m="1" x="468"/>
        <item m="1" x="626"/>
        <item m="1" x="630"/>
        <item m="1" x="249"/>
        <item m="1" x="287"/>
        <item m="1" x="361"/>
        <item m="1" x="77"/>
        <item m="1" x="721"/>
        <item m="1" x="722"/>
        <item m="1" x="78"/>
        <item m="1" x="386"/>
        <item m="1" x="191"/>
        <item m="1" x="629"/>
        <item m="1" x="582"/>
        <item m="1" x="647"/>
        <item m="1" x="42"/>
        <item m="1" x="688"/>
        <item m="1" x="646"/>
        <item m="1" x="41"/>
        <item m="1" x="687"/>
        <item m="1" x="329"/>
        <item m="1" x="74"/>
        <item m="1" x="35"/>
        <item m="1" x="483"/>
        <item m="1" x="440"/>
        <item m="1" x="121"/>
        <item m="1" x="343"/>
        <item m="1" x="552"/>
        <item m="1" x="279"/>
        <item m="1" x="567"/>
        <item m="1" x="158"/>
        <item m="1" x="70"/>
        <item m="1" x="592"/>
        <item m="1" x="214"/>
        <item m="1" x="709"/>
        <item m="1" x="134"/>
        <item m="1" x="560"/>
        <item m="1" x="645"/>
        <item m="1" x="237"/>
        <item m="1" x="496"/>
        <item m="1" x="712"/>
        <item m="1" x="698"/>
        <item m="1" x="542"/>
        <item m="1" x="469"/>
        <item m="1" x="259"/>
        <item m="1" x="282"/>
        <item m="1" x="278"/>
        <item m="1" x="635"/>
        <item m="1" x="207"/>
        <item m="1" x="374"/>
        <item m="1" x="494"/>
        <item m="1" x="245"/>
        <item m="1" x="563"/>
        <item m="1" x="413"/>
        <item m="1" x="412"/>
        <item m="1" x="402"/>
        <item m="1" x="403"/>
        <item m="1" x="426"/>
        <item m="1" x="430"/>
        <item m="1" x="650"/>
        <item m="1" x="428"/>
        <item m="1" x="612"/>
        <item m="1" x="380"/>
        <item m="1" x="509"/>
        <item m="1" x="570"/>
        <item m="1" x="231"/>
        <item m="1" x="644"/>
        <item m="1" x="716"/>
        <item m="1" x="127"/>
        <item m="1" x="717"/>
        <item m="1" x="224"/>
        <item m="1" x="499"/>
        <item m="1" x="88"/>
        <item m="1" x="217"/>
        <item m="1" x="456"/>
        <item m="1" x="387"/>
        <item m="1" x="565"/>
        <item m="1" x="656"/>
        <item m="1" x="212"/>
        <item m="1" x="130"/>
        <item m="1" x="556"/>
        <item m="1" x="291"/>
        <item m="1" x="100"/>
        <item m="1" x="378"/>
        <item m="1" x="539"/>
        <item m="1" x="129"/>
        <item m="1" x="457"/>
        <item m="1" x="48"/>
        <item m="1" x="471"/>
        <item m="1" x="89"/>
        <item m="1" x="549"/>
        <item m="1" x="33"/>
        <item m="1" x="510"/>
        <item m="1" x="371"/>
        <item m="1" x="637"/>
        <item m="1" x="547"/>
        <item m="1" x="473"/>
        <item m="1" x="362"/>
        <item m="1" x="508"/>
        <item m="1" x="379"/>
        <item m="1" x="59"/>
        <item m="1" x="723"/>
        <item m="1" x="589"/>
        <item m="1" x="472"/>
        <item m="1" x="318"/>
        <item m="1" x="317"/>
        <item m="1" x="315"/>
        <item m="1" x="316"/>
        <item m="1" x="222"/>
        <item m="1" x="205"/>
        <item m="1" x="209"/>
        <item m="1" x="139"/>
        <item m="1" x="411"/>
        <item m="1" x="536"/>
        <item m="1" x="309"/>
        <item m="1" x="101"/>
        <item m="1" x="359"/>
        <item m="1" x="427"/>
        <item m="1" x="299"/>
        <item m="1" x="535"/>
        <item m="1" x="341"/>
        <item m="1" x="484"/>
        <item m="1" x="337"/>
        <item m="1" x="578"/>
        <item m="1" x="180"/>
        <item m="1" x="328"/>
        <item m="1" x="327"/>
        <item m="1" x="46"/>
        <item m="1" x="181"/>
        <item m="1" x="439"/>
        <item m="1" x="711"/>
        <item m="1" x="75"/>
        <item m="1" x="143"/>
        <item m="1" x="607"/>
        <item m="1" x="514"/>
        <item m="1" x="512"/>
        <item m="1" x="513"/>
        <item m="1" x="511"/>
        <item m="1" x="234"/>
        <item m="1" x="593"/>
        <item m="1" x="306"/>
        <item m="1" x="385"/>
        <item m="1" x="307"/>
        <item m="1" x="377"/>
        <item m="1" x="152"/>
        <item m="1" x="228"/>
        <item m="1" x="119"/>
        <item m="1" x="555"/>
        <item m="1" x="319"/>
        <item m="1" x="240"/>
        <item m="1" x="243"/>
        <item m="1" x="155"/>
        <item m="1" x="668"/>
        <item m="1" x="274"/>
        <item m="1" x="670"/>
        <item m="1" x="200"/>
        <item m="1" x="631"/>
        <item m="1" x="310"/>
        <item m="1" x="250"/>
        <item m="1" x="575"/>
        <item m="1" x="147"/>
        <item m="1" x="252"/>
        <item m="1" x="550"/>
        <item m="1" x="197"/>
        <item m="1" x="229"/>
        <item m="1" x="308"/>
        <item m="1" x="303"/>
        <item m="1" x="489"/>
        <item m="1" x="432"/>
        <item m="1" x="203"/>
        <item m="1" x="334"/>
        <item m="1" x="151"/>
        <item m="1" x="301"/>
        <item m="1" x="628"/>
        <item m="1" x="347"/>
        <item m="1" x="518"/>
        <item m="1" x="302"/>
        <item m="1" x="84"/>
        <item m="1" x="105"/>
        <item m="1" x="422"/>
        <item m="1" x="44"/>
        <item m="1" x="470"/>
        <item m="1" x="304"/>
        <item m="1" x="417"/>
        <item m="1" x="183"/>
        <item m="1" x="117"/>
        <item m="1" x="502"/>
        <item m="1" x="346"/>
        <item m="1" x="407"/>
        <item m="1" x="545"/>
        <item m="1" x="649"/>
        <item m="1" x="57"/>
        <item m="1" x="437"/>
        <item m="1" x="478"/>
        <item m="1" x="357"/>
        <item m="1" x="690"/>
        <item m="1" x="677"/>
        <item m="1" x="125"/>
        <item m="1" x="719"/>
        <item m="1" x="261"/>
        <item m="1" x="232"/>
        <item m="1" x="625"/>
        <item m="1" x="673"/>
        <item m="1" x="266"/>
        <item m="1" x="39"/>
        <item m="1" x="632"/>
        <item m="1" x="262"/>
        <item m="1" x="66"/>
        <item m="1" x="49"/>
        <item m="1" x="490"/>
        <item m="1" x="624"/>
        <item m="1" x="534"/>
        <item m="1" x="333"/>
        <item m="1" x="144"/>
        <item m="1" x="409"/>
        <item m="1" x="528"/>
        <item m="1" x="527"/>
        <item m="1" x="215"/>
        <item m="1" x="216"/>
        <item m="1" x="531"/>
        <item m="1" x="177"/>
        <item m="1" x="176"/>
        <item m="1" x="601"/>
        <item m="1" x="602"/>
        <item m="1" x="603"/>
        <item m="1" x="604"/>
        <item m="1" x="383"/>
        <item m="1" x="529"/>
        <item m="1" x="523"/>
        <item m="1" x="168"/>
        <item m="1" x="170"/>
        <item m="1" x="172"/>
        <item m="1" x="174"/>
        <item m="1" x="160"/>
        <item m="1" x="530"/>
        <item m="1" x="524"/>
        <item m="1" x="169"/>
        <item m="1" x="171"/>
        <item m="1" x="173"/>
        <item m="1" x="175"/>
        <item m="1" x="161"/>
        <item m="1" x="96"/>
        <item m="1" x="110"/>
        <item m="1" x="553"/>
        <item m="1" x="365"/>
        <item m="1" x="93"/>
        <item m="1" x="111"/>
        <item m="1" x="368"/>
        <item m="1" x="679"/>
        <item m="1" x="684"/>
        <item m="1" x="114"/>
        <item m="1" x="90"/>
        <item m="1" x="264"/>
        <item m="1" x="639"/>
        <item m="1" x="284"/>
        <item m="1" x="206"/>
        <item m="1" x="480"/>
        <item m="1" x="702"/>
        <item m="1" x="691"/>
        <item m="1" x="85"/>
        <item m="1" x="445"/>
        <item m="1" x="692"/>
        <item m="1" x="126"/>
        <item m="1" x="98"/>
        <item m="1" x="447"/>
        <item m="1" x="263"/>
        <item m="1" x="265"/>
        <item m="1" x="689"/>
        <item m="1" x="401"/>
        <item m="1" x="91"/>
        <item m="1" x="419"/>
        <item m="1" x="664"/>
        <item m="1" x="118"/>
        <item m="1" x="115"/>
        <item m="1" x="164"/>
        <item m="1" x="107"/>
        <item m="1" x="223"/>
        <item m="1" x="382"/>
        <item m="1" x="680"/>
        <item m="1" x="220"/>
        <item m="1" x="597"/>
        <item m="1" x="414"/>
        <item m="1" x="694"/>
        <item m="1" x="295"/>
        <item m="1" x="598"/>
        <item m="1" x="198"/>
        <item m="1" x="376"/>
        <item m="1" x="349"/>
        <item m="1" x="353"/>
        <item m="1" x="515"/>
        <item m="1" x="418"/>
        <item m="1" x="461"/>
        <item m="1" x="293"/>
        <item m="1" x="71"/>
        <item m="1" x="561"/>
        <item m="1" x="640"/>
        <item m="1" x="350"/>
        <item m="1" x="642"/>
        <item m="1" x="467"/>
        <item m="1" x="415"/>
        <item m="1" x="576"/>
        <item m="1" x="464"/>
        <item m="1" x="554"/>
        <item m="1" x="541"/>
        <item m="1" x="43"/>
        <item m="1" x="292"/>
        <item m="1" x="657"/>
        <item m="1" x="477"/>
        <item m="1" x="61"/>
        <item m="1" x="221"/>
        <item m="1" x="546"/>
        <item m="1" x="617"/>
        <item m="1" x="459"/>
        <item m="1" x="226"/>
        <item m="1" x="290"/>
        <item m="1" x="373"/>
        <item m="1" x="280"/>
        <item m="1" x="268"/>
        <item m="1" x="137"/>
        <item m="1" x="421"/>
        <item m="1" x="498"/>
        <item m="1" x="95"/>
        <item m="1" x="146"/>
        <item m="1" x="108"/>
        <item m="1" x="605"/>
        <item m="1" x="538"/>
        <item m="1" x="444"/>
        <item m="1" x="76"/>
        <item m="1" x="653"/>
        <item m="1" x="429"/>
        <item m="1" x="68"/>
        <item m="1" x="340"/>
        <item m="1" x="460"/>
        <item m="1" x="662"/>
        <item m="1" x="660"/>
        <item m="1" x="659"/>
        <item m="1" x="661"/>
        <item m="1" x="663"/>
        <item m="1" x="369"/>
        <item m="1" x="124"/>
        <item m="1" x="581"/>
        <item m="1" x="636"/>
        <item m="1" x="355"/>
        <item m="1" x="493"/>
        <item m="1" x="201"/>
        <item m="1" x="87"/>
        <item m="1" x="452"/>
        <item m="1" x="715"/>
        <item m="1" x="703"/>
        <item m="1" x="458"/>
        <item m="1" x="189"/>
        <item m="1" x="725"/>
        <item m="1" x="99"/>
        <item m="1" x="449"/>
        <item m="1" x="586"/>
        <item m="1" x="667"/>
        <item m="1" x="82"/>
        <item m="1" x="366"/>
        <item m="1" x="112"/>
        <item m="1" x="159"/>
        <item m="1" x="540"/>
        <item m="1" x="123"/>
        <item m="1" x="505"/>
        <item m="1" x="40"/>
        <item m="1" x="584"/>
        <item m="1" x="585"/>
        <item m="1" x="708"/>
        <item m="1" x="184"/>
        <item m="1" x="167"/>
        <item m="1" x="693"/>
        <item m="1" x="294"/>
        <item m="1" x="665"/>
        <item m="1" x="666"/>
        <item m="1" x="348"/>
        <item m="1" x="351"/>
        <item m="1" x="97"/>
        <item m="1" x="446"/>
        <item m="1" x="600"/>
        <item m="1" x="548"/>
        <item m="1" x="321"/>
        <item m="1" x="462"/>
        <item m="1" x="38"/>
        <item m="1" x="714"/>
        <item m="1" x="131"/>
        <item m="1" x="211"/>
        <item m="1" x="500"/>
        <item m="1" x="618"/>
        <item m="1" x="190"/>
        <item m="1" x="37"/>
        <item m="1" x="424"/>
        <item m="1" x="463"/>
        <item m="1" x="242"/>
        <item m="1" x="208"/>
        <item m="1" x="36"/>
        <item m="1" x="672"/>
        <item m="1" x="133"/>
        <item m="1" x="675"/>
        <item m="1" x="238"/>
        <item m="1" x="254"/>
        <item m="1" x="255"/>
        <item m="1" x="218"/>
        <item m="1" x="283"/>
        <item m="1" x="606"/>
        <item m="1" x="476"/>
        <item m="1" x="587"/>
        <item m="1" x="247"/>
        <item m="1" x="503"/>
        <item m="1" x="573"/>
        <item m="1" x="305"/>
        <item m="1" x="381"/>
        <item m="1" x="55"/>
        <item m="1" x="275"/>
        <item m="1" x="358"/>
        <item m="1" x="325"/>
        <item m="1" x="120"/>
        <item m="1" x="270"/>
        <item m="1" x="225"/>
        <item m="1" x="194"/>
        <item m="1" x="681"/>
        <item m="1" x="438"/>
        <item m="1" x="52"/>
        <item m="1" x="162"/>
        <item m="1" x="277"/>
        <item m="1" x="339"/>
        <item m="1" x="195"/>
        <item m="1" x="132"/>
        <item m="1" x="258"/>
        <item m="1" x="54"/>
        <item m="1" x="392"/>
        <item m="1" x="53"/>
        <item m="1" x="395"/>
        <item m="1" x="434"/>
        <item m="1" x="433"/>
        <item m="1" x="298"/>
        <item m="1" x="544"/>
        <item m="1" x="372"/>
        <item m="1" x="591"/>
        <item m="1" x="400"/>
        <item m="1" x="80"/>
        <item m="1" x="474"/>
        <item m="1" x="410"/>
        <item m="1" x="272"/>
        <item m="1" x="620"/>
        <item m="1" x="227"/>
        <item m="1" x="621"/>
        <item m="1" x="557"/>
        <item m="1" x="269"/>
        <item m="1" x="627"/>
        <item m="1" x="622"/>
        <item m="1" x="558"/>
        <item m="1" x="643"/>
        <item m="1" x="537"/>
        <item m="1" x="79"/>
        <item m="1" x="397"/>
        <item m="1" x="441"/>
        <item m="1" x="331"/>
        <item m="1" x="710"/>
        <item m="1" x="623"/>
        <item m="1" x="481"/>
        <item m="1" x="431"/>
        <item m="1" x="251"/>
        <item m="1" x="148"/>
        <item m="1" x="551"/>
        <item m="1" x="230"/>
        <item m="1" x="599"/>
        <item m="1" x="199"/>
        <item m="1" x="516"/>
        <item m="1" x="619"/>
        <item m="1" x="63"/>
        <item m="1" x="332"/>
        <item m="1" x="442"/>
        <item m="1" x="296"/>
        <item m="1" x="669"/>
        <item m="1" x="248"/>
        <item m="1" x="210"/>
        <item m="1" x="580"/>
        <item m="1" x="135"/>
        <item m="1" x="367"/>
        <item m="1" x="113"/>
        <item m="1" x="399"/>
        <item m="1" x="423"/>
        <item m="1" x="641"/>
        <item m="1" x="416"/>
        <item m="1" x="352"/>
        <item m="1" x="577"/>
        <item m="1" x="86"/>
        <item m="1" x="678"/>
        <item m="1" x="288"/>
        <item m="1" x="562"/>
        <item m="1" x="533"/>
        <item m="1" x="448"/>
        <item m="1" x="571"/>
        <item m="1" x="506"/>
        <item m="1" x="610"/>
        <item m="1" x="450"/>
        <item m="1" x="572"/>
        <item m="1" x="507"/>
        <item m="1" x="611"/>
        <item m="1" x="595"/>
        <item m="1" x="652"/>
        <item m="1" x="241"/>
        <item m="1" x="455"/>
        <item m="1" x="219"/>
        <item m="1" x="188"/>
        <item m="1" x="390"/>
        <item m="1" x="244"/>
        <item m="1" x="398"/>
        <item m="1" x="336"/>
        <item m="1" x="342"/>
        <item m="1" x="696"/>
        <item m="1" x="192"/>
        <item m="1" x="465"/>
        <item m="1" x="165"/>
        <item m="1" x="705"/>
        <item m="1" x="517"/>
        <item m="1" x="62"/>
        <item m="1" x="568"/>
        <item m="1" x="185"/>
        <item m="1" x="65"/>
        <item m="1" x="497"/>
        <item m="1" x="579"/>
        <item m="1" x="704"/>
        <item m="1" x="233"/>
        <item m="1" x="213"/>
        <item m="1" x="154"/>
        <item m="1" x="504"/>
        <item m="1" x="633"/>
        <item m="1" x="64"/>
        <item m="1" x="363"/>
        <item m="1" x="425"/>
        <item m="1" x="388"/>
        <item m="1" x="638"/>
        <item m="1" x="150"/>
        <item m="1" x="83"/>
        <item m="1" x="685"/>
        <item m="1" x="566"/>
        <item m="1" x="364"/>
        <item m="1" x="202"/>
        <item m="1" x="102"/>
        <item m="1" x="236"/>
        <item m="1" x="253"/>
        <item m="1" x="695"/>
        <item m="1" x="495"/>
        <item m="1" x="453"/>
        <item m="1" x="454"/>
        <item m="1" x="569"/>
        <item m="1" x="391"/>
        <item m="1" x="138"/>
        <item m="1" x="648"/>
        <item m="1" x="608"/>
        <item m="1" x="300"/>
        <item m="1" x="312"/>
        <item m="1" x="235"/>
        <item m="1" x="311"/>
        <item m="1" x="384"/>
        <item m="1" x="697"/>
        <item m="1" x="436"/>
        <item m="1" x="522"/>
        <item m="1" x="521"/>
        <item m="1" x="543"/>
        <item m="1" x="520"/>
        <item m="1" x="519"/>
        <item m="1" x="330"/>
        <item m="1" x="156"/>
        <item m="1" x="72"/>
        <item m="1" x="396"/>
        <item m="1" x="51"/>
        <item m="1" x="166"/>
        <item m="1" x="141"/>
        <item m="1" x="443"/>
        <item m="1" x="286"/>
        <item m="1" x="344"/>
        <item m="1" x="718"/>
        <item m="1" x="356"/>
        <item m="1" x="683"/>
        <item m="1" x="50"/>
        <item m="1" x="699"/>
        <item m="1" x="67"/>
        <item m="1" x="475"/>
        <item m="1" x="674"/>
        <item m="1" x="145"/>
        <item m="1" x="153"/>
        <item m="1" x="122"/>
        <item m="1" x="491"/>
        <item m="1" x="485"/>
        <item m="1" x="492"/>
        <item m="1" x="486"/>
        <item m="1" x="34"/>
        <item m="1" x="92"/>
        <item m="1" x="186"/>
        <item m="1" x="239"/>
        <item m="1" x="163"/>
        <item m="1" x="271"/>
        <item m="1" x="713"/>
        <item m="1" x="297"/>
        <item m="1" x="375"/>
        <item m="1" x="47"/>
        <item m="1" x="700"/>
        <item m="1" x="323"/>
        <item m="1" x="701"/>
        <item m="1" x="676"/>
        <item m="1" x="289"/>
        <item m="1" x="178"/>
        <item m="1" x="501"/>
        <item m="1" x="404"/>
        <item m="1" x="488"/>
        <item m="1" x="187"/>
        <item m="1" x="532"/>
        <item m="1" x="260"/>
        <item m="1" x="526"/>
        <item m="1" x="525"/>
        <item m="1" x="322"/>
        <item m="1" x="94"/>
        <item m="1" x="285"/>
        <item m="1" x="257"/>
        <item m="1" x="479"/>
        <item m="1" x="634"/>
        <item m="1" x="435"/>
        <item m="1" x="313"/>
        <item m="1" x="58"/>
        <item m="1" x="69"/>
        <item m="1" x="149"/>
        <item m="1" x="482"/>
        <item m="1" x="651"/>
        <item m="1" x="106"/>
        <item m="1" x="157"/>
        <item m="1" x="420"/>
        <item m="1" x="370"/>
        <item m="1" x="45"/>
        <item m="1" x="408"/>
        <item m="1" x="60"/>
        <item m="1" x="588"/>
        <item m="1" x="616"/>
        <item m="1" x="81"/>
        <item m="1" x="574"/>
        <item m="1" x="267"/>
        <item m="1" x="682"/>
        <item m="1" x="594"/>
        <item m="1" x="466"/>
        <item m="1" x="724"/>
        <item m="1" x="596"/>
        <item m="1" x="326"/>
        <item m="1" x="193"/>
        <item m="1" x="273"/>
        <item m="1" x="276"/>
        <item m="1" x="487"/>
        <item m="1" x="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axis="axisRow" compact="0" outline="0" showAll="0" defaultSubtotal="0">
      <items count="5">
        <item x="0"/>
        <item x="1"/>
        <item m="1" x="3"/>
        <item m="1" x="4"/>
        <item m="1" x="2"/>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8000">
        <item m="1" x="718"/>
        <item m="1" x="727"/>
        <item m="1" x="740"/>
        <item m="1" x="761"/>
        <item m="1" x="769"/>
        <item m="1" x="789"/>
        <item m="1" x="796"/>
        <item m="1" x="819"/>
        <item m="1" x="826"/>
        <item m="1" x="7387"/>
        <item m="1" x="7406"/>
        <item m="1" x="7410"/>
        <item m="1" x="7427"/>
        <item m="1" x="7449"/>
        <item m="1" x="7465"/>
        <item m="1" x="7480"/>
        <item m="1" x="7494"/>
        <item m="1" x="7513"/>
        <item m="1" x="7527"/>
        <item m="1" x="5917"/>
        <item m="1" x="5935"/>
        <item m="1" x="5945"/>
        <item m="1" x="5958"/>
        <item m="1" x="5996"/>
        <item m="1" x="6009"/>
        <item m="1" x="6049"/>
        <item m="1" x="6056"/>
        <item m="1" x="6095"/>
        <item m="1" x="6100"/>
        <item m="1" x="4515"/>
        <item m="1" x="4536"/>
        <item m="1" x="4546"/>
        <item m="1" x="4559"/>
        <item m="1" x="4566"/>
        <item m="1" x="4574"/>
        <item m="1" x="4582"/>
        <item m="1" x="4601"/>
        <item m="1" x="4607"/>
        <item m="1" x="4623"/>
        <item m="1" x="3231"/>
        <item m="1" x="3252"/>
        <item m="1" x="3268"/>
        <item m="1" x="3290"/>
        <item m="1" x="3304"/>
        <item m="1" x="3319"/>
        <item m="1" x="3327"/>
        <item m="1" x="3345"/>
        <item m="1" x="3352"/>
        <item m="1" x="3369"/>
        <item m="1" x="1680"/>
        <item m="1" x="1694"/>
        <item m="1" x="1702"/>
        <item m="1" x="1715"/>
        <item m="1" x="1722"/>
        <item m="1" x="1747"/>
        <item m="1" x="1757"/>
        <item m="1" x="1782"/>
        <item m="1" x="542"/>
        <item m="1" x="554"/>
        <item m="1" x="4649"/>
        <item m="1" x="4024"/>
        <item m="1" x="3395"/>
        <item m="1" x="2702"/>
        <item m="1" x="6998"/>
        <item m="1" x="6241"/>
        <item m="1" x="5508"/>
        <item m="1" x="4698"/>
        <item m="1" x="4078"/>
        <item m="1" x="453"/>
        <item m="1" x="7722"/>
        <item m="1" x="7090"/>
        <item m="1" x="6367"/>
        <item m="1" x="5560"/>
        <item m="1" x="1787"/>
        <item m="1" x="1176"/>
        <item m="1" x="578"/>
        <item m="1" x="7821"/>
        <item m="1" x="7161"/>
        <item m="1" x="3469"/>
        <item m="1" x="2751"/>
        <item m="1" x="1878"/>
        <item m="1" x="1305"/>
        <item m="1" x="644"/>
        <item m="1" x="4737"/>
        <item m="1" x="4106"/>
        <item m="1" x="3516"/>
        <item m="1" x="2856"/>
        <item m="1" x="1997"/>
        <item m="1" x="6428"/>
        <item m="1" x="5596"/>
        <item m="1" x="4846"/>
        <item m="1" x="4187"/>
        <item m="1" x="3571"/>
        <item m="1" x="7894"/>
        <item m="1" x="7204"/>
        <item m="1" x="7218"/>
        <item m="1" x="7229"/>
        <item m="1" x="7240"/>
        <item m="1" x="7254"/>
        <item m="1" x="5690"/>
        <item m="1" x="5700"/>
        <item m="1" x="5713"/>
        <item m="1" x="5722"/>
        <item m="1" x="5739"/>
        <item m="1" x="5750"/>
        <item m="1" x="5768"/>
        <item m="1" x="5787"/>
        <item m="1" x="5808"/>
        <item m="1" x="4263"/>
        <item m="1" x="4275"/>
        <item m="1" x="2451"/>
        <item m="1" x="2463"/>
        <item m="1" x="2482"/>
        <item m="1" x="2498"/>
        <item m="1" x="2516"/>
        <item m="1" x="2536"/>
        <item m="1" x="5408"/>
        <item m="1" x="5324"/>
        <item m="1" x="5411"/>
        <item m="1" x="5327"/>
        <item m="1" x="5414"/>
        <item m="1" x="5330"/>
        <item m="1" x="5418"/>
        <item m="1" x="1024"/>
        <item m="1" x="2659"/>
        <item m="1" x="4063"/>
        <item m="1" x="5541"/>
        <item m="1" x="7130"/>
        <item m="1" x="1048"/>
        <item m="1" x="2684"/>
        <item m="1" x="4074"/>
        <item m="1" x="5553"/>
        <item m="1" x="7143"/>
        <item m="1" x="1086"/>
        <item m="1" x="2706"/>
        <item m="1" x="4081"/>
        <item m="1" x="5563"/>
        <item m="1" x="7164"/>
        <item m="1" x="5929"/>
        <item m="1" x="5951"/>
        <item m="1" x="6003"/>
        <item m="1" x="5897"/>
        <item m="1" x="5930"/>
        <item m="1" x="5952"/>
        <item m="1" x="6004"/>
        <item m="1" x="5899"/>
        <item m="1" x="5932"/>
        <item m="1" x="5954"/>
        <item m="1" x="6006"/>
        <item m="1" x="1126"/>
        <item m="1" x="2728"/>
        <item m="1" x="4092"/>
        <item m="1" x="5581"/>
        <item m="1" x="7191"/>
        <item m="1" x="1172"/>
        <item m="1" x="2749"/>
        <item m="1" x="4105"/>
        <item m="1" x="5595"/>
        <item m="1" x="1214"/>
        <item m="1" x="5900"/>
        <item m="1" x="5933"/>
        <item m="1" x="5956"/>
        <item m="1" x="6007"/>
        <item m="1" x="91"/>
        <item m="1" x="1465"/>
        <item m="1" x="3071"/>
        <item m="1" x="75"/>
        <item m="1" x="100"/>
        <item m="1" x="132"/>
        <item m="1" x="52"/>
        <item m="1" x="77"/>
        <item m="1" x="102"/>
        <item m="1" x="134"/>
        <item m="1" x="54"/>
        <item m="1" x="79"/>
        <item m="1" x="104"/>
        <item m="1" x="136"/>
        <item m="1" x="56"/>
        <item m="1" x="81"/>
        <item m="1" x="106"/>
        <item m="1" x="138"/>
        <item m="1" x="58"/>
        <item m="1" x="83"/>
        <item m="1" x="108"/>
        <item m="1" x="140"/>
        <item m="1" x="61"/>
        <item m="1" x="86"/>
        <item m="1" x="112"/>
        <item m="1" x="142"/>
        <item m="1" x="63"/>
        <item m="1" x="88"/>
        <item m="1" x="114"/>
        <item m="1" x="144"/>
        <item m="1" x="65"/>
        <item m="1" x="90"/>
        <item m="1" x="116"/>
        <item m="1" x="146"/>
        <item m="1" x="67"/>
        <item m="1" x="93"/>
        <item m="1" x="119"/>
        <item m="1" x="149"/>
        <item m="1" x="69"/>
        <item m="1" x="96"/>
        <item m="1" x="121"/>
        <item m="1" x="151"/>
        <item m="1" x="3951"/>
        <item m="1" x="3977"/>
        <item m="1" x="4002"/>
        <item m="1" x="3926"/>
        <item m="1" x="3953"/>
        <item m="1" x="3979"/>
        <item m="1" x="4003"/>
        <item m="1" x="3927"/>
        <item m="1" x="3954"/>
        <item m="1" x="3980"/>
        <item m="1" x="4004"/>
        <item m="1" x="3928"/>
        <item m="1" x="3955"/>
        <item m="1" x="3981"/>
        <item m="1" x="4005"/>
        <item m="1" x="3930"/>
        <item m="1" x="3957"/>
        <item m="1" x="3983"/>
        <item m="1" x="4007"/>
        <item m="1" x="3933"/>
        <item m="1" x="3960"/>
        <item m="1" x="3987"/>
        <item m="1" x="4009"/>
        <item m="1" x="3934"/>
        <item m="1" x="3962"/>
        <item m="1" x="3989"/>
        <item m="1" x="4011"/>
        <item m="1" x="3935"/>
        <item m="1" x="3963"/>
        <item m="1" x="3990"/>
        <item m="1" x="4012"/>
        <item m="1" x="3936"/>
        <item m="1" x="3964"/>
        <item m="1" x="3991"/>
        <item m="1" x="4013"/>
        <item m="1" x="3937"/>
        <item m="1" x="3965"/>
        <item m="1" x="3992"/>
        <item m="1" x="4015"/>
        <item m="1" x="4446"/>
        <item m="1" x="5934"/>
        <item m="1" x="117"/>
        <item m="1" x="1486"/>
        <item m="1" x="3086"/>
        <item m="1" x="4467"/>
        <item m="1" x="5957"/>
        <item m="1" x="147"/>
        <item m="1" x="1505"/>
        <item m="1" x="3099"/>
        <item m="1" x="4485"/>
        <item m="1" x="6008"/>
        <item m="1" x="174"/>
        <item m="1" x="1526"/>
        <item m="1" x="3118"/>
        <item m="1" x="4510"/>
        <item m="1" x="6055"/>
        <item m="1" x="200"/>
        <item m="1" x="1546"/>
        <item m="1" x="3135"/>
        <item m="1" x="4541"/>
        <item m="1" x="218"/>
        <item m="1" x="1565"/>
        <item m="1" x="3158"/>
        <item m="1" x="235"/>
        <item m="1" x="1577"/>
        <item m="1" x="5397"/>
        <item m="1" x="256"/>
        <item m="1" x="3925"/>
        <item m="1" x="5415"/>
        <item m="1" x="2555"/>
        <item m="1" x="3952"/>
        <item m="1" x="5445"/>
        <item m="1" x="923"/>
        <item m="1" x="2566"/>
        <item m="1" x="3978"/>
        <item m="1" x="5473"/>
        <item m="1" x="94"/>
        <item m="1" x="1468"/>
        <item m="1" x="3072"/>
        <item m="1" x="4447"/>
        <item m="1" x="5936"/>
        <item m="1" x="1457"/>
        <item m="1" x="1477"/>
        <item m="1" x="1497"/>
        <item m="1" x="1438"/>
        <item m="1" x="1458"/>
        <item m="1" x="1478"/>
        <item m="1" x="1498"/>
        <item m="1" x="1439"/>
        <item m="1" x="1459"/>
        <item m="1" x="1479"/>
        <item m="1" x="1499"/>
        <item m="1" x="1440"/>
        <item m="1" x="1460"/>
        <item m="1" x="1480"/>
        <item m="1" x="1500"/>
        <item m="1" x="1441"/>
        <item m="1" x="1461"/>
        <item m="1" x="1481"/>
        <item m="1" x="1501"/>
        <item m="1" x="1442"/>
        <item m="1" x="1462"/>
        <item m="1" x="1483"/>
        <item m="1" x="1502"/>
        <item m="1" x="1443"/>
        <item m="1" x="1463"/>
        <item m="1" x="1484"/>
        <item m="1" x="1503"/>
        <item m="1" x="1444"/>
        <item m="1" x="1464"/>
        <item m="1" x="1485"/>
        <item m="1" x="1504"/>
        <item m="1" x="1446"/>
        <item m="1" x="1467"/>
        <item m="1" x="1488"/>
        <item m="1" x="1507"/>
        <item m="1" x="1447"/>
        <item m="1" x="1469"/>
        <item m="1" x="1489"/>
        <item m="1" x="1508"/>
        <item m="1" x="5300"/>
        <item m="1" x="5316"/>
        <item m="1" x="5326"/>
        <item m="1" x="5338"/>
        <item m="1" x="5349"/>
        <item m="1" x="5369"/>
        <item m="1" x="5376"/>
        <item m="1" x="5384"/>
        <item m="1" x="5393"/>
        <item m="1" x="3904"/>
        <item m="1" x="3908"/>
        <item m="1" x="3916"/>
        <item m="1" x="3921"/>
        <item m="1" x="3931"/>
        <item m="1" x="3941"/>
        <item m="1" x="3958"/>
        <item m="1" x="3971"/>
        <item m="1" x="3984"/>
        <item m="1" x="3995"/>
        <item m="1" x="2564"/>
        <item m="1" x="2568"/>
        <item m="1" x="2585"/>
        <item m="1" x="2590"/>
        <item m="1" x="2606"/>
        <item m="1" x="2610"/>
        <item m="1" x="2626"/>
        <item m="1" x="2634"/>
        <item m="1" x="2654"/>
        <item m="1" x="2662"/>
        <item m="1" x="1069"/>
        <item m="1" x="1080"/>
        <item m="1" x="1104"/>
        <item m="1" x="1118"/>
        <item m="1" x="1146"/>
        <item m="1" x="1165"/>
        <item m="1" x="7808"/>
        <item m="1" x="6109"/>
        <item m="1" x="7635"/>
        <item m="1" x="1008"/>
        <item m="1" x="2642"/>
        <item m="1" x="3199"/>
        <item m="1" x="4585"/>
        <item m="1" x="6153"/>
        <item m="1" x="7674"/>
        <item m="1" x="1056"/>
        <item m="1" x="713"/>
        <item m="1" x="155"/>
        <item m="1" x="7393"/>
        <item m="1" x="6799"/>
        <item m="1" x="5926"/>
        <item m="1" x="2360"/>
        <item m="1" x="1511"/>
        <item m="1" x="815"/>
        <item m="1" x="236"/>
        <item m="1" x="7509"/>
        <item m="1" x="3829"/>
        <item m="1" x="3100"/>
        <item m="1" x="2477"/>
        <item m="1" x="1578"/>
        <item m="1" x="905"/>
        <item m="1" x="5274"/>
        <item m="1" x="4486"/>
        <item m="1" x="3886"/>
        <item m="1" x="3190"/>
        <item m="1" x="2544"/>
        <item m="1" x="6830"/>
        <item m="1" x="6020"/>
        <item m="1" x="5359"/>
        <item m="1" x="4576"/>
        <item m="1" x="3947"/>
        <item m="1" x="293"/>
        <item m="1" x="7587"/>
        <item m="1" x="6919"/>
        <item m="1" x="6145"/>
        <item m="1" x="5438"/>
        <item m="1" x="1618"/>
        <item m="1" x="954"/>
        <item m="1" x="371"/>
        <item m="1" x="7666"/>
        <item m="1" x="7009"/>
        <item m="1" x="5019"/>
        <item m="1" x="5033"/>
        <item m="1" x="5053"/>
        <item m="1" x="5070"/>
        <item m="1" x="5094"/>
        <item m="1" x="5109"/>
        <item m="1" x="5132"/>
        <item m="1" x="5146"/>
        <item m="1" x="5170"/>
        <item m="1" x="3638"/>
        <item m="1" x="3667"/>
        <item m="1" x="3675"/>
        <item m="1" x="3707"/>
        <item m="1" x="3717"/>
        <item m="1" x="3747"/>
        <item m="1" x="3756"/>
        <item m="1" x="3775"/>
        <item m="1" x="3780"/>
        <item m="1" x="3797"/>
        <item m="1" x="2241"/>
        <item m="1" x="2268"/>
        <item m="1" x="2280"/>
        <item m="1" x="2308"/>
        <item m="1" x="2321"/>
        <item m="1" x="2349"/>
        <item m="1" x="2364"/>
        <item m="1" x="2391"/>
        <item m="1" x="2405"/>
        <item m="1" x="2438"/>
        <item m="1" x="736"/>
        <item m="1" x="750"/>
        <item m="1" x="5416"/>
        <item m="1" x="5332"/>
        <item m="1" x="5419"/>
        <item m="1" x="5334"/>
        <item m="1" x="5421"/>
        <item m="1" x="5339"/>
        <item m="1" x="5426"/>
        <item m="1" x="1109"/>
        <item m="1" x="2721"/>
        <item m="1" x="4084"/>
        <item m="1" x="5567"/>
        <item m="1" x="7179"/>
        <item m="1" x="1153"/>
        <item m="1" x="2741"/>
        <item m="1" x="4095"/>
        <item m="1" x="5589"/>
        <item m="1" x="7207"/>
        <item m="1" x="1196"/>
        <item m="1" x="2764"/>
        <item m="1" x="4109"/>
        <item m="1" x="5599"/>
        <item m="1" x="1238"/>
        <item m="1" x="2791"/>
        <item m="1" x="4131"/>
        <item m="1" x="6556"/>
        <item m="1" x="7079"/>
        <item m="1" x="7098"/>
        <item m="1" x="7119"/>
        <item m="1" x="7131"/>
        <item m="1" x="7144"/>
        <item m="1" x="7165"/>
        <item m="1" x="7192"/>
        <item m="1" x="7219"/>
        <item m="1" x="7250"/>
        <item m="1" x="7054"/>
        <item m="1" x="7080"/>
        <item m="1" x="7099"/>
        <item m="1" x="7120"/>
        <item m="1" x="7132"/>
        <item m="1" x="7145"/>
        <item m="1" x="7166"/>
        <item m="1" x="7193"/>
        <item m="1" x="7221"/>
        <item m="1" x="7252"/>
        <item m="1" x="7055"/>
        <item m="1" x="7081"/>
        <item m="1" x="7100"/>
        <item m="1" x="7121"/>
        <item m="1" x="7133"/>
        <item m="1" x="7146"/>
        <item m="1" x="7167"/>
        <item m="1" x="7194"/>
        <item m="1" x="7222"/>
        <item m="1" x="7253"/>
        <item m="1" x="1268"/>
        <item m="1" x="2816"/>
        <item m="1" x="4867"/>
        <item m="1" x="6594"/>
        <item m="1" x="1292"/>
        <item m="1" x="3529"/>
        <item m="1" x="4912"/>
        <item m="1" x="6632"/>
        <item m="1" x="7057"/>
        <item m="1" x="7083"/>
        <item m="1" x="7102"/>
        <item m="1" x="7123"/>
        <item m="1" x="7135"/>
        <item m="1" x="7148"/>
        <item m="1" x="7170"/>
        <item m="1" x="7197"/>
        <item m="1" x="7224"/>
        <item m="1" x="162"/>
        <item m="1" x="1515"/>
        <item m="1" x="3109"/>
        <item m="1" x="952"/>
        <item m="1" x="976"/>
        <item m="1" x="1001"/>
        <item m="1" x="1029"/>
        <item m="1" x="1051"/>
        <item m="1" x="1089"/>
        <item m="1" x="1129"/>
        <item m="1" x="1178"/>
        <item m="1" x="1220"/>
        <item m="1" x="930"/>
        <item m="1" x="953"/>
        <item m="1" x="977"/>
        <item m="1" x="1002"/>
        <item m="1" x="1030"/>
        <item m="1" x="1052"/>
        <item m="1" x="1090"/>
        <item m="1" x="1130"/>
        <item m="1" x="1179"/>
        <item m="1" x="1221"/>
        <item m="1" x="931"/>
        <item m="1" x="956"/>
        <item m="1" x="979"/>
        <item m="1" x="1006"/>
        <item m="1" x="1032"/>
        <item m="1" x="1054"/>
        <item m="1" x="1091"/>
        <item m="1" x="1131"/>
        <item m="1" x="1180"/>
        <item m="1" x="1222"/>
        <item m="1" x="932"/>
        <item m="1" x="957"/>
        <item m="1" x="980"/>
        <item m="1" x="1007"/>
        <item m="1" x="1033"/>
        <item m="1" x="1055"/>
        <item m="1" x="1092"/>
        <item m="1" x="1132"/>
        <item m="1" x="1181"/>
        <item m="1" x="1224"/>
        <item m="1" x="933"/>
        <item m="1" x="958"/>
        <item m="1" x="981"/>
        <item m="1" x="1009"/>
        <item m="1" x="1034"/>
        <item m="1" x="1058"/>
        <item m="1" x="1093"/>
        <item m="1" x="1134"/>
        <item m="1" x="1182"/>
        <item m="1" x="1226"/>
        <item m="1" x="936"/>
        <item m="1" x="962"/>
        <item m="1" x="986"/>
        <item m="1" x="1012"/>
        <item m="1" x="1036"/>
        <item m="1" x="1059"/>
        <item m="1" x="1095"/>
        <item m="1" x="1136"/>
        <item m="1" x="1184"/>
        <item m="1" x="1230"/>
        <item m="1" x="937"/>
        <item m="1" x="963"/>
        <item m="1" x="987"/>
        <item m="1" x="1014"/>
        <item m="1" x="1038"/>
        <item m="1" x="1063"/>
        <item m="1" x="1098"/>
        <item m="1" x="1140"/>
        <item m="1" x="1186"/>
        <item m="1" x="1231"/>
        <item m="1" x="938"/>
        <item m="1" x="964"/>
        <item m="1" x="988"/>
        <item m="1" x="1015"/>
        <item m="1" x="1039"/>
        <item m="1" x="1065"/>
        <item m="1" x="1100"/>
        <item m="1" x="1142"/>
        <item m="1" x="1188"/>
        <item m="1" x="1232"/>
        <item m="1" x="939"/>
        <item m="1" x="965"/>
        <item m="1" x="989"/>
        <item m="1" x="1016"/>
        <item m="1" x="1040"/>
        <item m="1" x="1067"/>
        <item m="1" x="1102"/>
        <item m="1" x="1144"/>
        <item m="1" x="1190"/>
        <item m="1" x="1233"/>
        <item m="1" x="940"/>
        <item m="1" x="966"/>
        <item m="1" x="990"/>
        <item m="1" x="1017"/>
        <item m="1" x="1041"/>
        <item m="1" x="1071"/>
        <item m="1" x="1106"/>
        <item m="1" x="1149"/>
        <item m="1" x="1193"/>
        <item m="1" x="1235"/>
        <item m="1" x="4773"/>
        <item m="1" x="4812"/>
        <item m="1" x="4851"/>
        <item m="1" x="4895"/>
        <item m="1" x="4943"/>
        <item m="1" x="4992"/>
        <item m="1" x="4774"/>
        <item m="1" x="4814"/>
        <item m="1" x="4853"/>
        <item m="1" x="4897"/>
        <item m="1" x="4946"/>
        <item m="1" x="4995"/>
        <item m="1" x="4776"/>
        <item m="1" x="4816"/>
        <item m="1" x="4855"/>
        <item m="1" x="4899"/>
        <item m="1" x="4949"/>
        <item m="1" x="4998"/>
        <item m="1" x="4778"/>
        <item m="1" x="4819"/>
        <item m="1" x="4858"/>
        <item m="1" x="4902"/>
        <item m="1" x="4953"/>
        <item m="1" x="5002"/>
        <item m="1" x="4782"/>
        <item m="1" x="4823"/>
        <item m="1" x="4861"/>
        <item m="1" x="4906"/>
        <item m="1" x="4957"/>
        <item m="1" x="5006"/>
        <item m="1" x="4785"/>
        <item m="1" x="4826"/>
        <item m="1" x="4864"/>
        <item m="1" x="4909"/>
        <item m="1" x="4960"/>
        <item m="1" x="5009"/>
        <item m="1" x="4788"/>
        <item m="1" x="4829"/>
        <item m="1" x="4869"/>
        <item m="1" x="4914"/>
        <item m="1" x="4964"/>
        <item m="1" x="5012"/>
        <item m="1" x="4791"/>
        <item m="1" x="4832"/>
        <item m="1" x="4872"/>
        <item m="1" x="4917"/>
        <item m="1" x="4967"/>
        <item m="1" x="5015"/>
        <item m="1" x="4794"/>
        <item m="1" x="4837"/>
        <item m="1" x="4876"/>
        <item m="1" x="4921"/>
        <item m="1" x="4971"/>
        <item m="1" x="5020"/>
        <item m="1" x="4797"/>
        <item m="1" x="4840"/>
        <item m="1" x="4879"/>
        <item m="1" x="4924"/>
        <item m="1" x="4974"/>
        <item m="1" x="5023"/>
        <item m="1" x="4818"/>
        <item m="1" x="4857"/>
        <item m="1" x="4901"/>
        <item m="1" x="4951"/>
        <item m="1" x="5000"/>
        <item m="1" x="5045"/>
        <item m="1" x="5086"/>
        <item m="1" x="5124"/>
        <item m="1" x="5162"/>
        <item m="1" x="4780"/>
        <item m="1" x="4821"/>
        <item m="1" x="4860"/>
        <item m="1" x="4904"/>
        <item m="1" x="4955"/>
        <item m="1" x="5004"/>
        <item m="1" x="5047"/>
        <item m="1" x="5088"/>
        <item m="1" x="5126"/>
        <item m="1" x="5163"/>
        <item m="1" x="4784"/>
        <item m="1" x="4825"/>
        <item m="1" x="4863"/>
        <item m="1" x="4908"/>
        <item m="1" x="4959"/>
        <item m="1" x="5008"/>
        <item m="1" x="5049"/>
        <item m="1" x="5090"/>
        <item m="1" x="5128"/>
        <item m="1" x="5165"/>
        <item m="1" x="4787"/>
        <item m="1" x="4828"/>
        <item m="1" x="4866"/>
        <item m="1" x="4911"/>
        <item m="1" x="4962"/>
        <item m="1" x="5011"/>
        <item m="1" x="5050"/>
        <item m="1" x="5091"/>
        <item m="1" x="5129"/>
        <item m="1" x="5166"/>
        <item m="1" x="4790"/>
        <item m="1" x="4831"/>
        <item m="1" x="4871"/>
        <item m="1" x="4916"/>
        <item m="1" x="4966"/>
        <item m="1" x="5014"/>
        <item m="1" x="5051"/>
        <item m="1" x="5092"/>
        <item m="1" x="5130"/>
        <item m="1" x="5167"/>
        <item m="1" x="4793"/>
        <item m="1" x="4834"/>
        <item m="1" x="4874"/>
        <item m="1" x="4919"/>
        <item m="1" x="4969"/>
        <item m="1" x="5017"/>
        <item m="1" x="5052"/>
        <item m="1" x="5093"/>
        <item m="1" x="5131"/>
        <item m="1" x="5168"/>
        <item m="1" x="4796"/>
        <item m="1" x="4839"/>
        <item m="1" x="4878"/>
        <item m="1" x="4923"/>
        <item m="1" x="4973"/>
        <item m="1" x="5022"/>
        <item m="1" x="5054"/>
        <item m="1" x="5095"/>
        <item m="1" x="5133"/>
        <item m="1" x="5172"/>
        <item m="1" x="4799"/>
        <item m="1" x="4842"/>
        <item m="1" x="4881"/>
        <item m="1" x="4926"/>
        <item m="1" x="4976"/>
        <item m="1" x="5025"/>
        <item m="1" x="5055"/>
        <item m="1" x="5096"/>
        <item m="1" x="5134"/>
        <item m="1" x="5173"/>
        <item m="1" x="4800"/>
        <item m="1" x="4843"/>
        <item m="1" x="4882"/>
        <item m="1" x="4927"/>
        <item m="1" x="4977"/>
        <item m="1" x="5026"/>
        <item m="1" x="5056"/>
        <item m="1" x="5097"/>
        <item m="1" x="5135"/>
        <item m="1" x="5174"/>
        <item m="1" x="4802"/>
        <item m="1" x="4844"/>
        <item m="1" x="4883"/>
        <item m="1" x="4929"/>
        <item m="1" x="4978"/>
        <item m="1" x="5027"/>
        <item m="1" x="5057"/>
        <item m="1" x="5098"/>
        <item m="1" x="5136"/>
        <item m="1" x="5175"/>
        <item m="1" x="743"/>
        <item m="1" x="772"/>
        <item m="1" x="799"/>
        <item m="1" x="828"/>
        <item m="1" x="860"/>
        <item m="1" x="883"/>
        <item m="1" x="744"/>
        <item m="1" x="774"/>
        <item m="1" x="801"/>
        <item m="1" x="831"/>
        <item m="1" x="862"/>
        <item m="1" x="885"/>
        <item m="1" x="746"/>
        <item m="1" x="776"/>
        <item m="1" x="803"/>
        <item m="1" x="833"/>
        <item m="1" x="864"/>
        <item m="1" x="887"/>
        <item m="1" x="748"/>
        <item m="1" x="778"/>
        <item m="1" x="805"/>
        <item m="1" x="835"/>
        <item m="1" x="867"/>
        <item m="1" x="889"/>
        <item m="1" x="752"/>
        <item m="1" x="781"/>
        <item m="1" x="808"/>
        <item m="1" x="838"/>
        <item m="1" x="870"/>
        <item m="1" x="891"/>
        <item m="1" x="754"/>
        <item m="1" x="783"/>
        <item m="1" x="811"/>
        <item m="1" x="842"/>
        <item m="1" x="873"/>
        <item m="1" x="894"/>
        <item m="1" x="757"/>
        <item m="1" x="4493"/>
        <item m="1" x="6047"/>
        <item m="1" x="188"/>
        <item m="1" x="1534"/>
        <item m="1" x="3126"/>
        <item m="1" x="4520"/>
        <item m="1" x="6092"/>
        <item m="1" x="212"/>
        <item m="1" x="1554"/>
        <item m="1" x="3145"/>
        <item m="1" x="4550"/>
        <item m="1" x="226"/>
        <item m="1" x="1570"/>
        <item m="1" x="3173"/>
        <item m="1" x="5387"/>
        <item m="1" x="248"/>
        <item m="1" x="1585"/>
        <item m="1" x="3919"/>
        <item m="1" x="5405"/>
        <item m="1" x="268"/>
        <item m="1" x="2531"/>
        <item m="1" x="3939"/>
        <item m="1" x="5429"/>
        <item m="1" x="913"/>
        <item m="1" x="2559"/>
        <item m="1" x="3969"/>
        <item m="1" x="5463"/>
        <item m="1" x="7556"/>
        <item m="1" x="934"/>
        <item m="1" x="2574"/>
        <item m="1" x="3993"/>
        <item m="1" x="5480"/>
        <item m="1" x="7589"/>
        <item m="1" x="959"/>
        <item m="1" x="2597"/>
        <item m="1" x="4017"/>
        <item m="1" x="5499"/>
        <item m="1" x="7611"/>
        <item m="1" x="982"/>
        <item m="1" x="2617"/>
        <item m="1" x="4032"/>
        <item m="1" x="5514"/>
        <item m="1" x="163"/>
        <item m="1" x="1517"/>
        <item m="1" x="3111"/>
        <item m="1" x="4496"/>
        <item m="1" x="6052"/>
        <item m="1" x="2589"/>
        <item m="1" x="2609"/>
        <item m="1" x="2633"/>
        <item m="1" x="2661"/>
        <item m="1" x="2686"/>
        <item m="1" x="2708"/>
        <item m="1" x="2730"/>
        <item m="1" x="2752"/>
        <item m="1" x="2776"/>
        <item m="1" x="2570"/>
        <item m="1" x="2592"/>
        <item m="1" x="2612"/>
        <item m="1" x="2636"/>
        <item m="1" x="2665"/>
        <item m="1" x="2688"/>
        <item m="1" x="2710"/>
        <item m="1" x="2732"/>
        <item m="1" x="2754"/>
        <item m="1" x="2777"/>
        <item m="1" x="2571"/>
        <item m="1" x="2594"/>
        <item m="1" x="2614"/>
        <item m="1" x="2640"/>
        <item m="1" x="2668"/>
        <item m="1" x="2691"/>
        <item m="1" x="2713"/>
        <item m="1" x="2733"/>
        <item m="1" x="2755"/>
        <item m="1" x="2778"/>
        <item m="1" x="2572"/>
        <item m="1" x="2595"/>
        <item m="1" x="2615"/>
        <item m="1" x="2641"/>
        <item m="1" x="2669"/>
        <item m="1" x="2692"/>
        <item m="1" x="2714"/>
        <item m="1" x="2734"/>
        <item m="1" x="2756"/>
        <item m="1" x="2780"/>
        <item m="1" x="2573"/>
        <item m="1" x="2596"/>
        <item m="1" x="2616"/>
        <item m="1" x="2643"/>
        <item m="1" x="2670"/>
        <item m="1" x="2694"/>
        <item m="1" x="2715"/>
        <item m="1" x="2735"/>
        <item m="1" x="2757"/>
        <item m="1" x="2782"/>
        <item m="1" x="2577"/>
        <item m="1" x="2600"/>
        <item m="1" x="2620"/>
        <item m="1" x="2645"/>
        <item m="1" x="2671"/>
        <item m="1" x="2695"/>
        <item m="1" x="2716"/>
        <item m="1" x="2736"/>
        <item m="1" x="2759"/>
        <item m="1" x="2785"/>
        <item m="1" x="2578"/>
        <item m="1" x="2601"/>
        <item m="1" x="2621"/>
        <item m="1" x="2647"/>
        <item m="1" x="2673"/>
        <item m="1" x="2697"/>
        <item m="1" x="2717"/>
        <item m="1" x="2737"/>
        <item m="1" x="2760"/>
        <item m="1" x="2786"/>
        <item m="1" x="2579"/>
        <item m="1" x="2602"/>
        <item m="1" x="2622"/>
        <item m="1" x="2648"/>
        <item m="1" x="2674"/>
        <item m="1" x="2698"/>
        <item m="1" x="2718"/>
        <item m="1" x="2738"/>
        <item m="1" x="2761"/>
        <item m="1" x="2787"/>
        <item m="1" x="2581"/>
        <item m="1" x="2604"/>
        <item m="1" x="2624"/>
        <item m="1" x="2650"/>
        <item m="1" x="2675"/>
        <item m="1" x="2699"/>
        <item m="1" x="2719"/>
        <item m="1" x="2739"/>
        <item m="1" x="2762"/>
        <item m="1" x="2788"/>
        <item m="1" x="2582"/>
        <item m="1" x="2605"/>
        <item m="1" x="2625"/>
        <item m="1" x="2651"/>
        <item m="1" x="2676"/>
        <item m="1" x="2700"/>
        <item m="1" x="2720"/>
        <item m="1" x="2740"/>
        <item m="1" x="2763"/>
        <item m="1" x="2790"/>
        <item m="1" x="6496"/>
        <item m="1" x="6543"/>
        <item m="1" x="6583"/>
        <item m="1" x="6622"/>
        <item m="1" x="6658"/>
        <item m="1" x="6692"/>
        <item m="1" x="6499"/>
        <item m="1" x="6547"/>
        <item m="1" x="6587"/>
        <item m="1" x="6625"/>
        <item m="1" x="6661"/>
        <item m="1" x="6695"/>
        <item m="1" x="6501"/>
        <item m="1" x="6549"/>
        <item m="1" x="6589"/>
        <item m="1" x="6627"/>
        <item m="1" x="6663"/>
        <item m="1" x="6698"/>
        <item m="1" x="3909"/>
        <item m="1" x="3917"/>
        <item m="1" x="3922"/>
        <item m="1" x="3932"/>
        <item m="1" x="3942"/>
        <item m="1" x="3959"/>
        <item m="1" x="3972"/>
        <item m="1" x="3985"/>
        <item m="1" x="3996"/>
        <item m="1" x="2565"/>
        <item m="1" x="2569"/>
        <item m="1" x="2586"/>
        <item m="1" x="2591"/>
        <item m="1" x="2607"/>
        <item m="1" x="2611"/>
        <item m="1" x="2627"/>
        <item m="1" x="2635"/>
        <item m="1" x="2655"/>
        <item m="1" x="2663"/>
        <item m="1" x="1070"/>
        <item m="1" x="1081"/>
        <item m="1" x="1105"/>
        <item m="1" x="1119"/>
        <item m="1" x="1147"/>
        <item m="1" x="1166"/>
        <item m="1" x="7809"/>
        <item m="1" x="3200"/>
        <item m="1" x="4586"/>
        <item m="1" x="6154"/>
        <item m="1" x="7675"/>
        <item m="1" x="1057"/>
        <item m="1" x="2693"/>
        <item m="1" x="286"/>
        <item m="1" x="1612"/>
        <item m="1" x="3274"/>
        <item m="1" x="4632"/>
        <item m="1" x="6206"/>
        <item m="1" x="7704"/>
        <item m="1" x="1133"/>
        <item m="1" x="2361"/>
        <item m="1" x="1512"/>
        <item m="1" x="816"/>
        <item m="1" x="237"/>
        <item m="1" x="7510"/>
        <item m="1" x="3830"/>
        <item m="1" x="3101"/>
        <item m="1" x="2478"/>
        <item m="1" x="1579"/>
        <item m="1" x="906"/>
        <item m="1" x="5275"/>
        <item m="1" x="4487"/>
        <item m="1" x="3887"/>
        <item m="1" x="3191"/>
        <item m="1" x="2545"/>
        <item m="1" x="6831"/>
        <item m="1" x="6021"/>
        <item m="1" x="5360"/>
        <item m="1" x="4577"/>
        <item m="1" x="3948"/>
        <item m="1" x="294"/>
        <item m="1" x="7588"/>
        <item m="1" x="6920"/>
        <item m="1" x="6146"/>
        <item m="1" x="5439"/>
        <item m="1" x="1619"/>
        <item m="1" x="955"/>
        <item m="1" x="372"/>
        <item m="1" x="7667"/>
        <item m="1" x="7010"/>
        <item m="1" x="3293"/>
        <item m="1" x="2593"/>
        <item m="1" x="1696"/>
        <item m="1" x="1047"/>
        <item m="1" x="482"/>
        <item m="1" x="3668"/>
        <item m="1" x="3676"/>
        <item m="1" x="3708"/>
        <item m="1" x="3718"/>
        <item m="1" x="3748"/>
        <item m="1" x="3757"/>
        <item m="1" x="3776"/>
        <item m="1" x="3781"/>
        <item m="1" x="3798"/>
        <item m="1" x="2242"/>
        <item m="1" x="2269"/>
        <item m="1" x="2281"/>
        <item m="1" x="2309"/>
        <item m="1" x="2322"/>
        <item m="1" x="2350"/>
        <item m="1" x="2365"/>
        <item m="1" x="2392"/>
        <item m="1" x="2406"/>
        <item m="1" x="2439"/>
        <item m="1" x="737"/>
        <item m="1" x="751"/>
        <item m="1" x="767"/>
        <item m="1" x="780"/>
        <item m="1" x="794"/>
        <item m="1" x="807"/>
        <item m="1" x="822"/>
        <item m="1" x="837"/>
        <item m="1" x="854"/>
        <item m="1" x="869"/>
        <item m="1" x="7422"/>
        <item m="1" x="7440"/>
        <item m="1" x="5420"/>
        <item m="1" x="5335"/>
        <item m="1" x="5422"/>
        <item m="1" x="5340"/>
        <item m="1" x="5427"/>
        <item m="1" x="5342"/>
        <item m="1" x="5432"/>
        <item m="1" x="1154"/>
        <item m="1" x="2742"/>
        <item m="1" x="4096"/>
        <item m="1" x="5590"/>
        <item m="1" x="7208"/>
        <item m="1" x="1197"/>
        <item m="1" x="2765"/>
        <item m="1" x="4110"/>
        <item m="1" x="5600"/>
        <item m="1" x="1239"/>
        <item m="1" x="2792"/>
        <item m="1" x="4132"/>
        <item m="1" x="6557"/>
        <item m="1" x="1269"/>
        <item m="1" x="2817"/>
        <item m="1" x="4868"/>
        <item m="1" x="6595"/>
        <item m="1" x="4112"/>
        <item m="1" x="4135"/>
        <item m="1" x="4161"/>
        <item m="1" x="4179"/>
        <item m="1" x="4195"/>
        <item m="1" x="4221"/>
        <item m="1" x="4251"/>
        <item m="1" x="4280"/>
        <item m="1" x="4307"/>
        <item m="1" x="4100"/>
        <item m="1" x="4116"/>
        <item m="1" x="4140"/>
        <item m="1" x="4165"/>
        <item m="1" x="4183"/>
        <item m="1" x="4198"/>
        <item m="1" x="4224"/>
        <item m="1" x="4252"/>
        <item m="1" x="4281"/>
        <item m="1" x="4308"/>
        <item m="1" x="4101"/>
        <item m="1" x="4117"/>
        <item m="1" x="4141"/>
        <item m="1" x="4166"/>
        <item m="1" x="4184"/>
        <item m="1" x="4199"/>
        <item m="1" x="4225"/>
        <item m="1" x="4253"/>
        <item m="1" x="4282"/>
        <item m="1" x="4309"/>
        <item m="1" x="1293"/>
        <item m="1" x="3530"/>
        <item m="1" x="4913"/>
        <item m="1" x="6633"/>
        <item m="1" x="1968"/>
        <item m="1" x="3553"/>
        <item m="1" x="4963"/>
        <item m="1" x="6668"/>
        <item m="1" x="640"/>
        <item m="1" x="4102"/>
        <item m="1" x="4118"/>
        <item m="1" x="4143"/>
        <item m="1" x="4168"/>
        <item m="1" x="4185"/>
        <item m="1" x="4200"/>
        <item m="1" x="4227"/>
        <item m="1" x="4255"/>
        <item m="1" x="4284"/>
        <item m="1" x="189"/>
        <item m="1" x="1535"/>
        <item m="1" x="3127"/>
        <item m="1" x="6264"/>
        <item m="1" x="6310"/>
        <item m="1" x="6337"/>
        <item m="1" x="6358"/>
        <item m="1" x="6376"/>
        <item m="1" x="6403"/>
        <item m="1" x="6433"/>
        <item m="1" x="6466"/>
        <item m="1" x="6507"/>
        <item m="1" x="6224"/>
        <item m="1" x="6265"/>
        <item m="1" x="6311"/>
        <item m="1" x="6338"/>
        <item m="1" x="6359"/>
        <item m="1" x="6377"/>
        <item m="1" x="6404"/>
        <item m="1" x="6434"/>
        <item m="1" x="6467"/>
        <item m="1" x="6509"/>
        <item m="1" x="6225"/>
        <item m="1" x="6267"/>
        <item m="1" x="6313"/>
        <item m="1" x="6340"/>
        <item m="1" x="6361"/>
        <item m="1" x="6379"/>
        <item m="1" x="6405"/>
        <item m="1" x="6435"/>
        <item m="1" x="6468"/>
        <item m="1" x="6512"/>
        <item m="1" x="6226"/>
        <item m="1" x="6268"/>
        <item m="1" x="6315"/>
        <item m="1" x="6341"/>
        <item m="1" x="6362"/>
        <item m="1" x="6380"/>
        <item m="1" x="6407"/>
        <item m="1" x="6436"/>
        <item m="1" x="6469"/>
        <item m="1" x="6514"/>
        <item m="1" x="6228"/>
        <item m="1" x="6270"/>
        <item m="1" x="6317"/>
        <item m="1" x="6343"/>
        <item m="1" x="6363"/>
        <item m="1" x="6381"/>
        <item m="1" x="6408"/>
        <item m="1" x="6437"/>
        <item m="1" x="6470"/>
        <item m="1" x="6516"/>
        <item m="1" x="6230"/>
        <item m="1" x="6272"/>
        <item m="1" x="6319"/>
        <item m="1" x="6346"/>
        <item m="1" x="6365"/>
        <item m="1" x="6383"/>
        <item m="1" x="6411"/>
        <item m="1" x="6440"/>
        <item m="1" x="6472"/>
        <item m="1" x="6520"/>
        <item m="1" x="6233"/>
        <item m="1" x="6274"/>
        <item m="1" x="6320"/>
        <item m="1" x="6347"/>
        <item m="1" x="6366"/>
        <item m="1" x="6385"/>
        <item m="1" x="6413"/>
        <item m="1" x="6443"/>
        <item m="1" x="6476"/>
        <item m="1" x="6524"/>
        <item m="1" x="6234"/>
        <item m="1" x="6275"/>
        <item m="1" x="6322"/>
        <item m="1" x="6348"/>
        <item m="1" x="6368"/>
        <item m="1" x="6390"/>
        <item m="1" x="6417"/>
        <item m="1" x="6446"/>
        <item m="1" x="6478"/>
        <item m="1" x="6526"/>
        <item m="1" x="6235"/>
        <item m="1" x="6276"/>
        <item m="1" x="6323"/>
        <item m="1" x="6349"/>
        <item m="1" x="6369"/>
        <item m="1" x="6392"/>
        <item m="1" x="6419"/>
        <item m="1" x="6448"/>
        <item m="1" x="6480"/>
        <item m="1" x="6528"/>
        <item m="1" x="6236"/>
        <item m="1" x="6277"/>
        <item m="1" x="6324"/>
        <item m="1" x="6350"/>
        <item m="1" x="6370"/>
        <item m="1" x="6394"/>
        <item m="1" x="6421"/>
        <item m="1" x="6450"/>
        <item m="1" x="6482"/>
        <item m="1" x="6530"/>
        <item m="1" x="2036"/>
        <item m="1" x="2076"/>
        <item m="1" x="2117"/>
        <item m="1" x="2164"/>
        <item m="1" x="2205"/>
        <item m="1" x="2244"/>
        <item m="1" x="2283"/>
        <item m="1" x="2325"/>
        <item m="1" x="2368"/>
        <item m="1" x="2416"/>
        <item m="1" x="2037"/>
        <item m="1" x="2078"/>
        <item m="1" x="2119"/>
        <item m="1" x="2166"/>
        <item m="1" x="2207"/>
        <item m="1" x="2246"/>
        <item m="1" x="2286"/>
        <item m="1" x="2327"/>
        <item m="1" x="2370"/>
        <item m="1" x="2418"/>
        <item m="1" x="2039"/>
        <item m="1" x="2080"/>
        <item m="1" x="2121"/>
        <item m="1" x="2168"/>
        <item m="1" x="2209"/>
        <item m="1" x="2248"/>
        <item m="1" x="2288"/>
        <item m="1" x="2329"/>
        <item m="1" x="2372"/>
        <item m="1" x="2420"/>
        <item m="1" x="2041"/>
        <item m="1" x="2083"/>
        <item m="1" x="2124"/>
        <item m="1" x="2171"/>
        <item m="1" x="2213"/>
        <item m="1" x="2252"/>
        <item m="1" x="2292"/>
        <item m="1" x="2333"/>
        <item m="1" x="2376"/>
        <item m="1" x="2423"/>
        <item m="1" x="2044"/>
        <item m="1" x="2086"/>
        <item m="1" x="2127"/>
        <item m="1" x="2175"/>
        <item m="1" x="2217"/>
        <item m="1" x="2256"/>
        <item m="1" x="2296"/>
        <item m="1" x="2337"/>
        <item m="1" x="2379"/>
        <item m="1" x="2426"/>
        <item m="1" x="2047"/>
        <item m="1" x="2089"/>
        <item m="1" x="2130"/>
        <item m="1" x="2178"/>
        <item m="1" x="2220"/>
        <item m="1" x="2259"/>
        <item m="1" x="2299"/>
        <item m="1" x="2340"/>
        <item m="1" x="2382"/>
        <item m="1" x="2429"/>
        <item m="1" x="2050"/>
        <item m="1" x="2092"/>
        <item m="1" x="2134"/>
        <item m="1" x="2181"/>
        <item m="1" x="2223"/>
        <item m="1" x="2262"/>
        <item m="1" x="2302"/>
        <item m="1" x="2343"/>
        <item m="1" x="2385"/>
        <item m="1" x="2432"/>
        <item m="1" x="2053"/>
        <item m="1" x="2095"/>
        <item m="1" x="2137"/>
        <item m="1" x="2184"/>
        <item m="1" x="2226"/>
        <item m="1" x="2265"/>
        <item m="1" x="2305"/>
        <item m="1" x="2346"/>
        <item m="1" x="2388"/>
        <item m="1" x="2435"/>
        <item m="1" x="2056"/>
        <item m="1" x="2098"/>
        <item m="1" x="2140"/>
        <item m="1" x="2187"/>
        <item m="1" x="2230"/>
        <item m="1" x="2270"/>
        <item m="1" x="2310"/>
        <item m="1" x="2351"/>
        <item m="1" x="2393"/>
        <item m="1" x="2440"/>
        <item m="1" x="2060"/>
        <item m="1" x="2102"/>
        <item m="1" x="2145"/>
        <item m="1" x="2191"/>
        <item m="1" x="2233"/>
        <item m="1" x="2273"/>
        <item m="1" x="2313"/>
        <item m="1" x="2355"/>
        <item m="1" x="2397"/>
        <item m="1" x="2444"/>
        <item m="1" x="5962"/>
        <item m="1" x="6012"/>
        <item m="1" x="6058"/>
        <item m="1" x="5964"/>
        <item m="1" x="6014"/>
        <item m="1" x="6060"/>
        <item m="1" x="5966"/>
        <item m="1" x="6016"/>
        <item m="1" x="6062"/>
        <item m="1" x="5969"/>
        <item m="1" x="6022"/>
        <item m="1" x="6067"/>
        <item m="1" x="2082"/>
        <item m="1" x="2123"/>
        <item m="1" x="2170"/>
        <item m="1" x="2211"/>
        <item m="1" x="2250"/>
        <item m="1" x="2290"/>
        <item m="1" x="2331"/>
        <item m="1" x="2374"/>
        <item m="1" x="2422"/>
        <item m="1" x="2043"/>
        <item m="1" x="2085"/>
        <item m="1" x="2126"/>
        <item m="1" x="2173"/>
        <item m="1" x="2215"/>
        <item m="1" x="2254"/>
        <item m="1" x="2294"/>
        <item m="1" x="2335"/>
        <item m="1" x="2378"/>
        <item m="1" x="2425"/>
        <item m="1" x="2046"/>
        <item m="1" x="2088"/>
        <item m="1" x="2129"/>
        <item m="1" x="2177"/>
        <item m="1" x="2219"/>
        <item m="1" x="2258"/>
        <item m="1" x="2298"/>
        <item m="1" x="2339"/>
        <item m="1" x="2381"/>
        <item m="1" x="2428"/>
        <item m="1" x="2049"/>
        <item m="1" x="2091"/>
        <item m="1" x="2132"/>
        <item m="1" x="2180"/>
        <item m="1" x="2222"/>
        <item m="1" x="2261"/>
        <item m="1" x="2301"/>
        <item m="1" x="2342"/>
        <item m="1" x="2384"/>
        <item m="1" x="2431"/>
        <item m="1" x="2052"/>
        <item m="1" x="2094"/>
        <item m="1" x="2136"/>
        <item m="1" x="2183"/>
        <item m="1" x="2225"/>
        <item m="1" x="2264"/>
        <item m="1" x="2304"/>
        <item m="1" x="2345"/>
        <item m="1" x="2387"/>
        <item m="1" x="2434"/>
        <item m="1" x="2055"/>
        <item m="1" x="2097"/>
        <item m="1" x="2139"/>
        <item m="1" x="2186"/>
        <item m="1" x="2228"/>
        <item m="1" x="2267"/>
        <item m="1" x="2307"/>
        <item m="1" x="2348"/>
        <item m="1" x="2390"/>
        <item m="1" x="2437"/>
        <item m="1" x="2059"/>
        <item m="1" x="2101"/>
        <item m="1" x="2143"/>
        <item m="1" x="2190"/>
        <item m="1" x="2232"/>
        <item m="1" x="2272"/>
        <item m="1" x="2312"/>
        <item m="1" x="2353"/>
        <item m="1" x="2395"/>
        <item m="1" x="2442"/>
        <item m="1" x="2063"/>
        <item m="1" x="2105"/>
        <item m="1" x="2148"/>
        <item m="1" x="2194"/>
        <item m="1" x="2235"/>
        <item m="1" x="2275"/>
        <item m="1" x="2315"/>
        <item m="1" x="2357"/>
        <item m="1" x="2399"/>
        <item m="1" x="2446"/>
        <item m="1" x="2065"/>
        <item m="1" x="2107"/>
        <item m="1" x="2150"/>
        <item m="1" x="2196"/>
        <item m="1" x="2236"/>
        <item m="1" x="2276"/>
        <item m="1" x="2316"/>
        <item m="1" x="2358"/>
        <item m="1" x="2400"/>
        <item m="1" x="2447"/>
        <item m="1" x="2067"/>
        <item m="1" x="2109"/>
        <item m="1" x="2152"/>
        <item m="1" x="2198"/>
        <item m="1" x="2237"/>
        <item m="1" x="2277"/>
        <item m="1" x="2317"/>
        <item m="1" x="2359"/>
        <item m="1" x="2401"/>
        <item m="1" x="2448"/>
        <item m="1" x="5968"/>
        <item m="1" x="6018"/>
        <item m="1" x="6064"/>
        <item m="1" x="6101"/>
        <item m="1" x="6126"/>
        <item m="1" x="6147"/>
        <item m="1" x="6173"/>
        <item m="1" x="6200"/>
        <item m="1" x="6242"/>
        <item m="1" x="6284"/>
        <item m="1" x="5971"/>
        <item m="1" x="6024"/>
        <item m="1" x="6069"/>
        <item m="1" x="6105"/>
        <item m="1" x="6128"/>
        <item m="1" x="6149"/>
        <item m="1" x="6175"/>
        <item m="1" x="6202"/>
        <item m="1" x="6244"/>
        <item m="1" x="6287"/>
        <item m="1" x="5974"/>
        <item m="1" x="6027"/>
        <item m="1" x="6072"/>
        <item m="1" x="6107"/>
        <item m="1" x="6130"/>
        <item m="1" x="6151"/>
        <item m="1" x="6177"/>
        <item m="1" x="6204"/>
        <item m="1" x="6246"/>
        <item m="1" x="6289"/>
        <item m="1" x="5977"/>
        <item m="1" x="6030"/>
        <item m="1" x="6075"/>
        <item m="1" x="6110"/>
        <item m="1" x="6132"/>
        <item m="1" x="6155"/>
        <item m="1" x="6179"/>
        <item m="1" x="6208"/>
        <item m="1" x="6249"/>
        <item m="1" x="6292"/>
        <item m="1" x="5980"/>
        <item m="1" x="6033"/>
        <item m="1" x="6078"/>
        <item m="1" x="6113"/>
        <item m="1" x="6135"/>
        <item m="1" x="6157"/>
        <item m="1" x="6181"/>
        <item m="1" x="6210"/>
        <item m="1" x="6251"/>
        <item m="1" x="6295"/>
        <item m="1" x="5984"/>
        <item m="1" x="6037"/>
        <item m="1" x="6082"/>
        <item m="1" x="6116"/>
        <item m="1" x="6138"/>
        <item m="1" x="6161"/>
        <item m="1" x="6184"/>
        <item m="1" x="6215"/>
        <item m="1" x="6254"/>
        <item m="1" x="6298"/>
        <item m="1" x="5988"/>
        <item m="1" x="4521"/>
        <item m="1" x="6093"/>
        <item m="1" x="213"/>
        <item m="1" x="1555"/>
        <item m="1" x="3146"/>
        <item m="1" x="4551"/>
        <item m="1" x="227"/>
        <item m="1" x="1571"/>
        <item m="1" x="3174"/>
        <item m="1" x="5388"/>
        <item m="1" x="249"/>
        <item m="1" x="1586"/>
        <item m="1" x="3920"/>
        <item m="1" x="5406"/>
        <item m="1" x="269"/>
        <item m="1" x="2532"/>
        <item m="1" x="3940"/>
        <item m="1" x="5430"/>
        <item m="1" x="914"/>
        <item m="1" x="2560"/>
        <item m="1" x="3970"/>
        <item m="1" x="5464"/>
        <item m="1" x="7557"/>
        <item m="1" x="935"/>
        <item m="1" x="2575"/>
        <item m="1" x="3994"/>
        <item m="1" x="5481"/>
        <item m="1" x="7590"/>
        <item m="1" x="960"/>
        <item m="1" x="2598"/>
        <item m="1" x="4018"/>
        <item m="1" x="5500"/>
        <item m="1" x="7612"/>
        <item m="1" x="983"/>
        <item m="1" x="2618"/>
        <item m="1" x="4033"/>
        <item m="1" x="5515"/>
        <item m="1" x="7636"/>
        <item m="1" x="1010"/>
        <item m="1" x="2644"/>
        <item m="1" x="4052"/>
        <item m="1" x="5537"/>
        <item m="1" x="190"/>
        <item m="1" x="1537"/>
        <item m="1" x="3129"/>
        <item m="1" x="4524"/>
        <item m="1" x="6098"/>
        <item m="1" x="7725"/>
        <item m="1" x="7751"/>
        <item m="1" x="7779"/>
        <item m="1" x="7807"/>
        <item m="1" x="7836"/>
        <item m="1" x="7867"/>
        <item m="1" x="7899"/>
        <item m="1" x="7924"/>
        <item m="1" x="7949"/>
        <item m="1" x="7710"/>
        <item m="1" x="7726"/>
        <item m="1" x="7752"/>
        <item m="1" x="7780"/>
        <item m="1" x="7810"/>
        <item m="1" x="7837"/>
        <item m="1" x="7868"/>
        <item m="1" x="7900"/>
        <item m="1" x="7925"/>
        <item m="1" x="7950"/>
        <item m="1" x="7711"/>
        <item m="1" x="7727"/>
        <item m="1" x="7755"/>
        <item m="1" x="7783"/>
        <item m="1" x="7813"/>
        <item m="1" x="7840"/>
        <item m="1" x="7871"/>
        <item m="1" x="7901"/>
        <item m="1" x="7926"/>
        <item m="1" x="7951"/>
        <item m="1" x="7713"/>
        <item m="1" x="7730"/>
        <item m="1" x="7759"/>
        <item m="1" x="7787"/>
        <item m="1" x="7817"/>
        <item m="1" x="7844"/>
        <item m="1" x="7874"/>
        <item m="1" x="7904"/>
        <item m="1" x="7928"/>
        <item m="1" x="7953"/>
        <item m="1" x="7714"/>
        <item m="1" x="7731"/>
        <item m="1" x="7760"/>
        <item m="1" x="7788"/>
        <item m="1" x="7818"/>
        <item m="1" x="7845"/>
        <item m="1" x="7875"/>
        <item m="1" x="7905"/>
        <item m="1" x="7929"/>
        <item m="1" x="7954"/>
        <item m="1" x="7715"/>
        <item m="1" x="7732"/>
        <item m="1" x="7763"/>
        <item m="1" x="7790"/>
        <item m="1" x="7819"/>
        <item m="1" x="7846"/>
        <item m="1" x="7876"/>
        <item m="1" x="7906"/>
        <item m="1" x="7930"/>
        <item m="1" x="7956"/>
        <item m="1" x="7717"/>
        <item m="1" x="7734"/>
        <item m="1" x="7764"/>
        <item m="1" x="7791"/>
        <item m="1" x="7820"/>
        <item m="1" x="7847"/>
        <item m="1" x="7877"/>
        <item m="1" x="7907"/>
        <item m="1" x="7931"/>
        <item m="1" x="7957"/>
        <item m="1" x="7718"/>
        <item m="1" x="7735"/>
        <item m="1" x="7765"/>
        <item m="1" x="7792"/>
        <item m="1" x="7822"/>
        <item m="1" x="7851"/>
        <item m="1" x="7880"/>
        <item m="1" x="7909"/>
        <item m="1" x="7932"/>
        <item m="1" x="7958"/>
        <item m="1" x="7719"/>
        <item m="1" x="7736"/>
        <item m="1" x="7766"/>
        <item m="1" x="7793"/>
        <item m="1" x="7823"/>
        <item m="1" x="7852"/>
        <item m="1" x="7881"/>
        <item m="1" x="7910"/>
        <item m="1" x="7933"/>
        <item m="1" x="7959"/>
        <item m="1" x="7720"/>
        <item m="1" x="7737"/>
        <item m="1" x="7767"/>
        <item m="1" x="7794"/>
        <item m="1" x="7824"/>
        <item m="1" x="7854"/>
        <item m="1" x="7882"/>
        <item m="1" x="7911"/>
        <item m="1" x="7934"/>
        <item m="1" x="7960"/>
        <item m="1" x="3608"/>
        <item m="1" x="3639"/>
        <item m="1" x="3677"/>
        <item m="1" x="3719"/>
        <item m="1" x="3758"/>
        <item m="1" x="3782"/>
        <item m="1" x="3801"/>
        <item m="1" x="3815"/>
        <item m="1" x="3833"/>
        <item m="1" x="3849"/>
        <item m="1" x="3609"/>
        <item m="1" x="3641"/>
        <item m="1" x="3679"/>
        <item m="1" x="3721"/>
        <item m="1" x="3760"/>
        <item m="1" x="3784"/>
        <item m="1" x="3804"/>
        <item m="1" x="3817"/>
        <item m="1" x="3835"/>
        <item m="1" x="3851"/>
        <item m="1" x="3612"/>
        <item m="1" x="3644"/>
        <item m="1" x="3682"/>
        <item m="1" x="3724"/>
        <item m="1" x="3762"/>
        <item m="1" x="3786"/>
        <item m="1" x="3806"/>
        <item m="1" x="3819"/>
        <item m="1" x="5226"/>
        <item m="1" x="5229"/>
        <item m="1" x="5232"/>
        <item m="1" x="5235"/>
        <item m="1" x="5240"/>
        <item m="1" x="5250"/>
        <item m="1" x="5257"/>
        <item m="1" x="5279"/>
        <item m="1" x="5284"/>
        <item m="1" x="3823"/>
        <item m="1" x="3832"/>
        <item m="1" x="3840"/>
        <item m="1" x="3848"/>
        <item m="1" x="3858"/>
        <item m="1" x="3868"/>
        <item m="1" x="3874"/>
        <item m="1" x="3879"/>
        <item m="1" x="3890"/>
        <item m="1" x="3896"/>
        <item m="1" x="2473"/>
        <item m="1" x="2480"/>
        <item m="1" x="2490"/>
        <item m="1" x="2496"/>
        <item m="1" x="2506"/>
        <item m="1" x="2514"/>
        <item m="1" x="2524"/>
        <item m="1" x="2529"/>
        <item m="1" x="2549"/>
        <item m="1" x="2557"/>
        <item m="1" x="902"/>
        <item m="1" x="910"/>
        <item m="1" x="917"/>
        <item m="1" x="925"/>
        <item m="1" x="942"/>
        <item m="1" x="948"/>
        <item m="1" x="967"/>
        <item m="1" x="972"/>
        <item m="1" x="991"/>
        <item m="1" x="997"/>
        <item m="1" x="7608"/>
        <item m="1" x="7625"/>
        <item m="1" x="7632"/>
        <item m="1" x="7649"/>
        <item m="1" x="7655"/>
        <item m="1" x="7661"/>
        <item m="1" x="7671"/>
        <item m="1" x="7682"/>
        <item m="1" x="7688"/>
        <item m="1" x="7695"/>
        <item m="1" x="6170"/>
        <item m="1" x="6188"/>
        <item m="1" x="6197"/>
        <item m="1" x="6219"/>
        <item m="1" x="6237"/>
        <item m="1" x="6259"/>
        <item m="1" x="6278"/>
        <item m="1" x="6303"/>
        <item m="1" x="6325"/>
        <item m="1" x="6333"/>
        <item m="1" x="4666"/>
        <item m="1" x="4673"/>
        <item m="1" x="4680"/>
        <item m="1" x="4689"/>
        <item m="1" x="4695"/>
        <item m="1" x="4702"/>
        <item m="1" x="4708"/>
        <item m="1" x="4718"/>
        <item m="1" x="4726"/>
        <item m="1" x="3334"/>
        <item m="1" x="2630"/>
        <item m="1" x="1729"/>
        <item m="1" x="1110"/>
        <item m="1" x="5453"/>
        <item m="1" x="4661"/>
        <item m="1" x="4045"/>
        <item m="1" x="3427"/>
        <item m="1" x="2723"/>
        <item m="1" x="7026"/>
        <item m="1" x="6282"/>
        <item m="1" x="5523"/>
        <item m="1" x="4711"/>
        <item m="1" x="4085"/>
        <item m="1" x="488"/>
        <item m="1" x="7741"/>
        <item m="1" x="7109"/>
        <item m="1" x="6387"/>
        <item m="1" x="5568"/>
        <item m="1" x="1814"/>
        <item m="1" x="1217"/>
        <item m="1" x="603"/>
        <item m="1" x="7848"/>
        <item m="1" x="7184"/>
        <item m="1" x="3480"/>
        <item m="1" x="2773"/>
        <item m="1" x="1914"/>
        <item m="1" x="1326"/>
        <item m="1" x="650"/>
        <item m="1" x="4757"/>
        <item m="1" x="4121"/>
        <item m="1" x="3522"/>
        <item m="1" x="2880"/>
        <item m="1" x="2016"/>
        <item m="1" x="6458"/>
        <item m="1" x="7237"/>
        <item m="1" x="7257"/>
        <item m="1" x="7272"/>
        <item m="1" x="7288"/>
        <item m="1" x="7304"/>
        <item m="1" x="7321"/>
        <item m="1" x="7336"/>
        <item m="1" x="7238"/>
        <item m="1" x="7258"/>
        <item m="1" x="7274"/>
        <item m="1" x="7290"/>
        <item m="1" x="7307"/>
        <item m="1" x="7324"/>
        <item m="1" x="7338"/>
        <item m="1" x="7239"/>
        <item m="1" x="7259"/>
        <item m="1" x="7275"/>
        <item m="1" x="7291"/>
        <item m="1" x="7308"/>
        <item m="1" x="7325"/>
        <item m="1" x="7339"/>
        <item m="1" x="7241"/>
        <item m="1" x="7260"/>
        <item m="1" x="7276"/>
        <item m="1" x="7292"/>
        <item m="1" x="7309"/>
        <item m="1" x="7326"/>
        <item m="1" x="7342"/>
        <item m="1" x="7242"/>
        <item m="1" x="7261"/>
        <item m="1" x="7277"/>
        <item m="1" x="7293"/>
        <item m="1" x="7310"/>
        <item m="1" x="7327"/>
        <item m="1" x="7343"/>
        <item m="1" x="7243"/>
        <item m="1" x="7262"/>
        <item m="1" x="7278"/>
        <item m="1" x="7294"/>
        <item m="1" x="7311"/>
        <item m="1" x="7328"/>
        <item m="1" x="7344"/>
        <item m="1" x="7244"/>
        <item m="1" x="7263"/>
        <item m="1" x="7279"/>
        <item m="1" x="7296"/>
        <item m="1" x="7312"/>
        <item m="1" x="7329"/>
        <item m="1" x="7345"/>
        <item m="1" x="7245"/>
        <item m="1" x="2032"/>
        <item m="1" x="684"/>
        <item m="1" x="687"/>
        <item m="1" x="7264"/>
        <item m="1" x="7280"/>
        <item m="1" x="7297"/>
        <item m="1" x="7313"/>
        <item m="1" x="7330"/>
        <item m="1" x="7347"/>
        <item m="1" x="7246"/>
        <item m="1" x="7265"/>
        <item m="1" x="7281"/>
        <item m="1" x="7298"/>
        <item m="1" x="7314"/>
        <item m="1" x="7331"/>
        <item m="1" x="7348"/>
        <item m="1" x="7249"/>
        <item m="1" x="7267"/>
        <item m="1" x="7282"/>
        <item m="1" x="7299"/>
        <item m="1" x="7315"/>
        <item m="1" x="7332"/>
        <item m="1" x="7349"/>
        <item m="1" x="3056"/>
        <item m="1" x="3073"/>
        <item m="1" x="3087"/>
        <item m="1" x="3103"/>
        <item m="1" x="3120"/>
        <item m="1" x="3139"/>
        <item m="1" x="3166"/>
        <item m="1" x="3202"/>
        <item m="1" x="3239"/>
        <item m="1" x="3276"/>
        <item m="1" x="3057"/>
        <item m="1" x="3075"/>
        <item m="1" x="3089"/>
        <item m="1" x="5634"/>
        <item m="1" x="5754"/>
        <item m="1" x="5844"/>
        <item m="1" x="5901"/>
        <item m="1" x="5635"/>
        <item m="1" x="5756"/>
        <item m="1" x="5845"/>
        <item m="1" x="5904"/>
        <item m="1" x="5642"/>
        <item m="1" x="5762"/>
        <item m="1" x="5847"/>
        <item m="1" x="5905"/>
        <item m="1" x="7698"/>
        <item m="1" x="1111"/>
        <item m="1" x="2727"/>
        <item m="1" x="4087"/>
        <item m="1" x="5574"/>
        <item m="1" x="7712"/>
        <item m="1" x="1157"/>
        <item m="1" x="2746"/>
        <item m="1" x="4098"/>
        <item m="1" x="5594"/>
        <item m="1" x="7728"/>
        <item m="1" x="1199"/>
        <item m="1" x="2768"/>
        <item m="1" x="4113"/>
        <item m="1" x="5604"/>
        <item m="1" x="7756"/>
        <item m="1" x="1240"/>
        <item m="1" x="2797"/>
        <item m="1" x="4136"/>
        <item m="1" x="5630"/>
        <item m="1" x="7784"/>
        <item m="1" x="1270"/>
        <item m="1" x="2823"/>
        <item m="1" x="4162"/>
        <item m="1" x="5670"/>
        <item m="1" x="7814"/>
        <item m="1" x="1297"/>
        <item m="1" x="2849"/>
        <item m="1" x="4180"/>
        <item m="1" x="5702"/>
        <item m="1" x="7841"/>
        <item m="1" x="6760"/>
        <item m="1" x="164"/>
        <item m="1" x="1523"/>
        <item m="1" x="3116"/>
        <item m="1" x="4504"/>
        <item m="1" x="6777"/>
        <item m="1" x="191"/>
        <item m="1" x="1542"/>
        <item m="1" x="3134"/>
        <item m="1" x="4534"/>
        <item m="1" x="6786"/>
        <item m="1" x="214"/>
        <item m="1" x="1561"/>
        <item m="1" x="3154"/>
        <item m="1" x="4557"/>
        <item m="1" x="6795"/>
        <item m="1" x="228"/>
        <item m="1" x="1572"/>
        <item m="1" x="3184"/>
        <item m="1" x="4571"/>
        <item m="1" x="6806"/>
        <item m="1" x="251"/>
        <item m="1" x="1588"/>
        <item m="1" x="3227"/>
        <item m="1" x="4598"/>
        <item m="1" x="6821"/>
        <item m="1" x="273"/>
        <item m="1" x="1601"/>
        <item m="1" x="3263"/>
        <item m="1" x="4620"/>
        <item m="1" x="6832"/>
        <item m="1" x="296"/>
        <item m="1" x="1620"/>
        <item m="1" x="3301"/>
        <item m="1" x="4643"/>
        <item m="1" x="6846"/>
        <item m="1" x="313"/>
        <item m="1" x="1630"/>
        <item m="1" x="3323"/>
        <item m="1" x="6869"/>
        <item m="1" x="338"/>
        <item m="1" x="1657"/>
        <item m="1" x="6899"/>
        <item m="1" x="351"/>
        <item m="1" x="4038"/>
        <item m="1" x="6761"/>
        <item m="1" x="166"/>
        <item m="1" x="1524"/>
        <item m="1" x="3117"/>
        <item m="1" x="4507"/>
        <item m="1" x="2481"/>
        <item m="1" x="2491"/>
        <item m="1" x="2497"/>
        <item m="1" x="2507"/>
        <item m="1" x="2515"/>
        <item m="1" x="2525"/>
        <item m="1" x="2530"/>
        <item m="1" x="2550"/>
        <item m="1" x="2558"/>
        <item m="1" x="903"/>
        <item m="1" x="911"/>
        <item m="1" x="918"/>
        <item m="1" x="926"/>
        <item m="1" x="943"/>
        <item m="1" x="949"/>
        <item m="1" x="968"/>
        <item m="1" x="973"/>
        <item m="1" x="992"/>
        <item m="1" x="998"/>
        <item m="1" x="7609"/>
        <item m="1" x="7626"/>
        <item m="1" x="7633"/>
        <item m="1" x="7650"/>
        <item m="1" x="7656"/>
        <item m="1" x="7662"/>
        <item m="1" x="7672"/>
        <item m="1" x="7683"/>
        <item m="1" x="7689"/>
        <item m="1" x="7696"/>
        <item m="1" x="6171"/>
        <item m="1" x="6189"/>
        <item m="1" x="6198"/>
        <item m="1" x="6220"/>
        <item m="1" x="6238"/>
        <item m="1" x="6260"/>
        <item m="1" x="6279"/>
        <item m="1" x="6304"/>
        <item m="1" x="6326"/>
        <item m="1" x="6334"/>
        <item m="1" x="4667"/>
        <item m="1" x="4674"/>
        <item m="1" x="4681"/>
        <item m="1" x="4690"/>
        <item m="1" x="4696"/>
        <item m="1" x="4703"/>
        <item m="1" x="4709"/>
        <item m="1" x="4719"/>
        <item m="1" x="4727"/>
        <item m="1" x="4734"/>
        <item m="1" x="3475"/>
        <item m="1" x="3483"/>
        <item m="1" x="3489"/>
        <item m="1" x="3497"/>
        <item m="1" x="3503"/>
        <item m="1" x="3510"/>
        <item m="1" x="3514"/>
        <item m="1" x="1970"/>
        <item m="1" x="1979"/>
        <item m="1" x="2576"/>
        <item m="1" x="7613"/>
        <item m="1" x="984"/>
        <item m="1" x="6283"/>
        <item m="1" x="5524"/>
        <item m="1" x="4712"/>
        <item m="1" x="4086"/>
        <item m="1" x="489"/>
        <item m="1" x="7742"/>
        <item m="1" x="7110"/>
        <item m="1" x="6388"/>
        <item m="1" x="5569"/>
        <item m="1" x="1815"/>
        <item m="1" x="1218"/>
        <item m="1" x="604"/>
        <item m="1" x="7849"/>
        <item m="1" x="7185"/>
        <item m="1" x="3481"/>
        <item m="1" x="2774"/>
        <item m="1" x="1915"/>
        <item m="1" x="1327"/>
        <item m="1" x="651"/>
        <item m="1" x="4758"/>
        <item m="1" x="4122"/>
        <item m="1" x="3523"/>
        <item m="1" x="2881"/>
        <item m="1" x="2017"/>
        <item m="1" x="6459"/>
        <item m="1" x="5610"/>
        <item m="1" x="4888"/>
        <item m="1" x="4204"/>
        <item m="1" x="3586"/>
        <item m="1" x="7918"/>
        <item m="1" x="7247"/>
        <item m="1" x="6610"/>
        <item m="1" x="5728"/>
        <item m="1" x="5058"/>
        <item m="1" x="1376"/>
        <item m="1" x="685"/>
        <item m="1" x="688"/>
        <item m="1" x="693"/>
        <item m="1" x="695"/>
        <item m="1" x="699"/>
        <item m="1" x="7340"/>
        <item m="1" x="7352"/>
        <item m="1" x="7356"/>
        <item m="1" x="7363"/>
        <item m="1" x="7367"/>
        <item m="1" x="7371"/>
        <item m="1" x="7378"/>
        <item m="1" x="7385"/>
        <item m="1" x="7402"/>
        <item m="1" x="5864"/>
        <item m="1" x="5869"/>
        <item m="1" x="5492"/>
        <item m="1" x="5510"/>
        <item m="1" x="5529"/>
        <item m="1" x="5542"/>
        <item m="1" x="5554"/>
        <item m="1" x="5564"/>
        <item m="1" x="5643"/>
        <item m="1" x="5763"/>
        <item m="1" x="5848"/>
        <item m="1" x="5906"/>
        <item m="1" x="5652"/>
        <item m="1" x="5772"/>
        <item m="1" x="5852"/>
        <item m="1" x="5911"/>
        <item m="1" x="5660"/>
        <item m="1" x="5778"/>
        <item m="1" x="5860"/>
        <item m="1" x="5920"/>
        <item m="1" x="7729"/>
        <item m="1" x="1200"/>
        <item m="1" x="2769"/>
        <item m="1" x="4114"/>
        <item m="1" x="5605"/>
        <item m="1" x="7757"/>
        <item m="1" x="1241"/>
        <item m="1" x="2798"/>
        <item m="1" x="4137"/>
        <item m="1" x="5631"/>
        <item m="1" x="7785"/>
        <item m="1" x="1271"/>
        <item m="1" x="2824"/>
        <item m="1" x="4163"/>
        <item m="1" x="5671"/>
        <item m="1" x="7815"/>
        <item m="1" x="1298"/>
        <item m="1" x="2850"/>
        <item m="1" x="4181"/>
        <item m="1" x="5703"/>
        <item m="1" x="7842"/>
        <item m="1" x="1319"/>
        <item m="1" x="1094"/>
        <item m="1" x="1135"/>
        <item m="1" x="1183"/>
        <item m="1" x="1060"/>
        <item m="1" x="1096"/>
        <item m="1" x="1137"/>
        <item m="1" x="1185"/>
        <item m="1" x="1064"/>
        <item m="1" x="1099"/>
        <item m="1" x="1141"/>
        <item m="1" x="1187"/>
        <item m="1" x="2875"/>
        <item m="1" x="4196"/>
        <item m="1" x="5725"/>
        <item m="1" x="7872"/>
        <item m="1" x="1339"/>
        <item m="1" x="2899"/>
        <item m="1" x="4222"/>
        <item m="1" x="7902"/>
        <item m="1" x="1359"/>
        <item m="1" x="2923"/>
        <item m="1" x="1066"/>
        <item m="1" x="1101"/>
        <item m="1" x="1143"/>
        <item m="1" x="1189"/>
        <item m="1" x="1068"/>
        <item m="1" x="1103"/>
        <item m="1" x="1145"/>
        <item m="1" x="1191"/>
        <item m="1" x="6787"/>
        <item m="1" x="215"/>
        <item m="1" x="1562"/>
        <item m="1" x="3235"/>
        <item m="1" x="3272"/>
        <item m="1" x="3310"/>
        <item m="1" x="3198"/>
        <item m="1" x="3237"/>
        <item m="1" x="3273"/>
        <item m="1" x="3311"/>
        <item m="1" x="3201"/>
        <item m="1" x="3238"/>
        <item m="1" x="3275"/>
        <item m="1" x="3312"/>
        <item m="1" x="3204"/>
        <item m="1" x="3241"/>
        <item m="1" x="3278"/>
        <item m="1" x="3313"/>
        <item m="1" x="3209"/>
        <item m="1" x="3244"/>
        <item m="1" x="3282"/>
        <item m="1" x="3314"/>
        <item m="1" x="3211"/>
        <item m="1" x="3246"/>
        <item m="1" x="3284"/>
        <item m="1" x="3315"/>
        <item m="1" x="3213"/>
        <item m="1" x="3248"/>
        <item m="1" x="3286"/>
        <item m="1" x="3316"/>
        <item m="1" x="3215"/>
        <item m="1" x="3250"/>
        <item m="1" x="3288"/>
        <item m="1" x="3317"/>
        <item m="1" x="3217"/>
        <item m="1" x="3254"/>
        <item m="1" x="3292"/>
        <item m="1" x="3320"/>
        <item m="1" x="3219"/>
        <item m="1" x="3257"/>
        <item m="1" x="3295"/>
        <item m="1" x="3321"/>
        <item m="1" x="7168"/>
        <item m="1" x="7195"/>
        <item m="1" x="7223"/>
        <item m="1" x="7149"/>
        <item m="1" x="7171"/>
        <item m="1" x="7198"/>
        <item m="1" x="7225"/>
        <item m="1" x="7150"/>
        <item m="1" x="7172"/>
        <item m="1" x="7199"/>
        <item m="1" x="7226"/>
        <item m="1" x="7151"/>
        <item m="1" x="7173"/>
        <item m="1" x="7200"/>
        <item m="1" x="7227"/>
        <item m="1" x="7152"/>
        <item m="1" x="7174"/>
        <item m="1" x="7201"/>
        <item m="1" x="7228"/>
        <item m="1" x="7155"/>
        <item m="1" x="7177"/>
        <item m="1" x="7205"/>
        <item m="1" x="7230"/>
        <item m="1" x="7156"/>
        <item m="1" x="7178"/>
        <item m="1" x="7206"/>
        <item m="1" x="7231"/>
        <item m="1" x="7158"/>
        <item m="1" x="7181"/>
        <item m="1" x="7210"/>
        <item m="1" x="7232"/>
        <item m="1" x="7159"/>
        <item m="1" x="7182"/>
        <item m="1" x="7211"/>
        <item m="1" x="7233"/>
        <item m="1" x="7160"/>
        <item m="1" x="7183"/>
        <item m="1" x="7212"/>
        <item m="1" x="7234"/>
        <item m="1" x="3155"/>
        <item m="1" x="4558"/>
        <item m="1" x="6796"/>
        <item m="1" x="229"/>
        <item m="1" x="1573"/>
        <item m="1" x="3185"/>
        <item m="1" x="4572"/>
        <item m="1" x="6807"/>
        <item m="1" x="252"/>
        <item m="1" x="1589"/>
        <item m="1" x="3228"/>
        <item m="1" x="4599"/>
        <item m="1" x="6822"/>
        <item m="1" x="274"/>
        <item m="1" x="1602"/>
        <item m="1" x="3264"/>
        <item m="1" x="4621"/>
        <item m="1" x="6833"/>
        <item m="1" x="297"/>
        <item m="1" x="1621"/>
        <item m="1" x="3302"/>
        <item m="1" x="4644"/>
        <item m="1" x="6847"/>
        <item m="1" x="314"/>
        <item m="1" x="1631"/>
        <item m="1" x="3324"/>
        <item m="1" x="6870"/>
        <item m="1" x="339"/>
        <item m="1" x="1658"/>
        <item m="1" x="6900"/>
        <item m="1" x="352"/>
        <item m="1" x="4039"/>
        <item m="1" x="6929"/>
        <item m="1" x="2652"/>
        <item m="1" x="4056"/>
        <item m="1" x="1042"/>
        <item m="1" x="2677"/>
        <item m="1" x="4069"/>
        <item m="1" x="6788"/>
        <item m="1" x="217"/>
        <item m="1" x="1563"/>
        <item m="1" x="3157"/>
        <item m="1" x="4560"/>
        <item m="1" x="4608"/>
        <item m="1" x="4630"/>
        <item m="1" x="4651"/>
        <item m="1" x="4584"/>
        <item m="1" x="4610"/>
        <item m="1" x="4631"/>
        <item m="1" x="4652"/>
        <item m="1" x="4587"/>
        <item m="1" x="4611"/>
        <item m="1" x="4633"/>
        <item m="1" x="4653"/>
        <item m="1" x="4588"/>
        <item m="1" x="4612"/>
        <item m="1" x="4634"/>
        <item m="1" x="4654"/>
        <item m="1" x="4591"/>
        <item m="1" x="4614"/>
        <item m="1" x="4637"/>
        <item m="1" x="4655"/>
        <item m="1" x="4592"/>
        <item m="1" x="4615"/>
        <item m="1" x="4638"/>
        <item m="1" x="4656"/>
        <item m="1" x="4593"/>
        <item m="1" x="4616"/>
        <item m="1" x="4639"/>
        <item m="1" x="4657"/>
        <item m="1" x="4594"/>
        <item m="1" x="4617"/>
        <item m="1" x="4640"/>
        <item m="1" x="4658"/>
        <item m="1" x="4595"/>
        <item m="1" x="4618"/>
        <item m="1" x="4641"/>
        <item m="1" x="4659"/>
        <item m="1" x="4596"/>
        <item m="1" x="4619"/>
        <item m="1" x="4642"/>
        <item m="1" x="4660"/>
        <item m="1" x="1583"/>
        <item m="1" x="1591"/>
        <item m="1" x="1596"/>
        <item m="1" x="1605"/>
        <item m="1" x="1611"/>
        <item m="1" x="1623"/>
        <item m="1" x="1627"/>
        <item m="1" x="1633"/>
        <item m="1" x="1648"/>
        <item m="1" x="311"/>
        <item m="1" x="320"/>
        <item m="1" x="336"/>
        <item m="1" x="344"/>
        <item m="1" x="349"/>
        <item m="1" x="364"/>
        <item m="1" x="375"/>
        <item m="1" x="388"/>
        <item m="1" x="397"/>
        <item m="1" x="412"/>
        <item m="1" x="6947"/>
        <item m="1" x="6955"/>
        <item m="1" x="6972"/>
        <item m="1" x="6980"/>
        <item m="1" x="6995"/>
        <item m="1" x="7004"/>
        <item m="1" x="7022"/>
        <item m="1" x="7034"/>
        <item m="1" x="7048"/>
        <item m="1" x="7059"/>
        <item m="1" x="5471"/>
        <item m="1" x="5478"/>
        <item m="1" x="5488"/>
        <item m="1" x="5498"/>
        <item m="1" x="5506"/>
        <item m="1" x="5512"/>
        <item m="1" x="5519"/>
        <item m="1" x="5535"/>
        <item m="1" x="5538"/>
        <item m="1" x="5543"/>
        <item m="1" x="4061"/>
        <item m="1" x="4067"/>
        <item m="1" x="4073"/>
        <item m="1" x="4076"/>
        <item m="1" x="4079"/>
        <item m="1" x="4082"/>
        <item m="1" x="4090"/>
        <item m="1" x="4093"/>
        <item m="1" x="4103"/>
        <item m="1" x="2795"/>
        <item m="1" x="2809"/>
        <item m="1" x="2820"/>
        <item m="1" x="2834"/>
        <item m="1" x="2844"/>
        <item m="1" x="961"/>
        <item m="1" x="2599"/>
        <item m="1" x="6112"/>
        <item m="1" x="7637"/>
        <item m="1" x="1011"/>
        <item m="1" x="7358"/>
        <item m="1" x="6768"/>
        <item m="1" x="5878"/>
        <item m="1" x="5238"/>
        <item m="1" x="4459"/>
        <item m="1" x="732"/>
        <item m="1" x="180"/>
        <item m="1" x="7415"/>
        <item m="1" x="6811"/>
        <item m="1" x="5950"/>
        <item m="1" x="2402"/>
        <item m="1" x="1530"/>
        <item m="1" x="847"/>
        <item m="1" x="257"/>
        <item m="1" x="7538"/>
        <item m="1" x="3846"/>
        <item m="1" x="3119"/>
        <item m="1" x="2495"/>
        <item m="1" x="1593"/>
        <item m="1" x="921"/>
        <item m="1" x="5289"/>
        <item m="1" x="4513"/>
        <item m="1" x="3903"/>
        <item m="1" x="3230"/>
        <item m="1" x="2563"/>
        <item m="1" x="6842"/>
        <item m="1" x="6066"/>
        <item m="1" x="5380"/>
        <item m="1" x="4602"/>
        <item m="1" x="3975"/>
        <item m="1" x="310"/>
        <item m="1" x="7607"/>
        <item m="1" x="6946"/>
        <item m="1" x="6169"/>
        <item m="1" x="5469"/>
        <item m="1" x="1404"/>
        <item m="1" x="1408"/>
        <item m="1" x="49"/>
        <item m="1" x="59"/>
        <item m="1" x="73"/>
        <item m="1" x="84"/>
        <item m="1" x="99"/>
        <item m="1" x="110"/>
        <item m="1" x="130"/>
        <item m="1" x="6749"/>
        <item m="1" x="6759"/>
        <item m="1" x="6766"/>
        <item m="1" x="6776"/>
        <item m="1" x="6778"/>
        <item m="1" x="6785"/>
        <item m="1" x="6790"/>
        <item m="1" x="6794"/>
        <item m="1" x="6802"/>
        <item m="1" x="6805"/>
        <item m="1" x="5230"/>
        <item m="1" x="5234"/>
        <item m="1" x="4088"/>
        <item m="1" x="4099"/>
        <item m="1" x="4115"/>
        <item m="1" x="4139"/>
        <item m="1" x="5646"/>
        <item m="1" x="5766"/>
        <item m="1" x="5849"/>
        <item m="1" x="5907"/>
        <item m="1" x="5657"/>
        <item m="1" x="5776"/>
        <item m="1" x="5856"/>
        <item m="1" x="5916"/>
        <item m="1" x="5662"/>
        <item m="1" x="5780"/>
        <item m="1" x="5862"/>
        <item m="1" x="5922"/>
        <item m="1" x="7746"/>
        <item m="1" x="1223"/>
        <item m="1" x="2779"/>
        <item m="1" x="4125"/>
        <item m="1" x="5619"/>
        <item m="1" x="7776"/>
        <item m="1" x="1261"/>
        <item m="1" x="2811"/>
        <item m="1" x="4151"/>
        <item m="1" x="5651"/>
        <item m="1" x="7804"/>
        <item m="1" x="1287"/>
        <item m="1" x="2836"/>
        <item m="1" x="4174"/>
        <item m="1" x="5693"/>
        <item m="1" x="7833"/>
        <item m="1" x="1316"/>
        <item m="1" x="2862"/>
        <item m="1" x="4190"/>
        <item m="1" x="5716"/>
        <item m="1" x="7864"/>
        <item m="1" x="1336"/>
        <item m="1" x="7768"/>
        <item m="1" x="7795"/>
        <item m="1" x="7826"/>
        <item m="1" x="7855"/>
        <item m="1" x="7885"/>
        <item m="1" x="7739"/>
        <item m="1" x="7769"/>
        <item m="1" x="7796"/>
        <item m="1" x="7827"/>
        <item m="1" x="7858"/>
        <item m="1" x="7887"/>
        <item m="1" x="7740"/>
        <item m="1" x="7770"/>
        <item m="1" x="7798"/>
        <item m="1" x="7828"/>
        <item m="1" x="7859"/>
        <item m="1" x="7888"/>
        <item m="1" x="2886"/>
        <item m="1" x="4215"/>
        <item m="1" x="5742"/>
        <item m="1" x="7892"/>
        <item m="1" x="5545"/>
        <item m="1" x="2909"/>
        <item m="1" x="7916"/>
        <item m="1" x="1374"/>
        <item m="1" x="2932"/>
        <item m="1" x="5080"/>
        <item m="1" x="7940"/>
        <item m="1" x="1391"/>
        <item m="1" x="3629"/>
        <item m="1" x="5117"/>
        <item m="1" x="2112"/>
        <item m="1" x="3663"/>
        <item m="1" x="5155"/>
        <item m="1" x="677"/>
        <item m="1" x="5189"/>
        <item m="1" x="7747"/>
        <item m="1" x="1225"/>
        <item m="1" x="2781"/>
        <item m="1" x="4126"/>
        <item m="1" x="5621"/>
        <item m="1" x="7777"/>
        <item m="1" x="1262"/>
        <item m="1" x="2812"/>
        <item m="1" x="4152"/>
        <item m="1" x="5655"/>
        <item m="1" x="7805"/>
        <item m="1" x="1288"/>
        <item m="1" x="2837"/>
        <item m="1" x="4175"/>
        <item m="1" x="5695"/>
        <item m="1" x="7834"/>
        <item m="1" x="7744"/>
        <item m="1" x="7772"/>
        <item m="1" x="7800"/>
        <item m="1" x="7829"/>
        <item m="1" x="7860"/>
        <item m="1" x="7889"/>
        <item m="1" x="7745"/>
        <item m="1" x="7773"/>
        <item m="1" x="7801"/>
        <item m="1" x="7830"/>
        <item m="1" x="7861"/>
        <item m="1" x="6791"/>
        <item m="1" x="220"/>
        <item m="1" x="1568"/>
        <item m="1" x="3163"/>
        <item m="1" x="4565"/>
        <item m="1" x="6803"/>
        <item m="1" x="1663"/>
        <item m="1" x="1684"/>
        <item m="1" x="1706"/>
        <item m="1" x="1735"/>
        <item m="1" x="1770"/>
        <item m="1" x="1637"/>
        <item m="1" x="1665"/>
        <item m="1" x="1685"/>
        <item m="1" x="1707"/>
        <item m="1" x="1737"/>
        <item m="1" x="1772"/>
        <item m="1" x="1638"/>
        <item m="1" x="1666"/>
        <item m="1" x="1686"/>
        <item m="1" x="1708"/>
        <item m="1" x="1739"/>
        <item m="1" x="1775"/>
        <item m="1" x="1639"/>
        <item m="1" x="1667"/>
        <item m="1" x="1687"/>
        <item m="1" x="1709"/>
        <item m="1" x="1740"/>
        <item m="1" x="1776"/>
        <item m="1" x="1640"/>
        <item m="1" x="1668"/>
        <item m="1" x="1689"/>
        <item m="1" x="1710"/>
        <item m="1" x="1742"/>
        <item m="1" x="1777"/>
        <item m="1" x="1641"/>
        <item m="1" x="1669"/>
        <item m="1" x="1690"/>
        <item m="1" x="1711"/>
        <item m="1" x="1743"/>
        <item m="1" x="1778"/>
        <item m="1" x="1642"/>
        <item m="1" x="1670"/>
        <item m="1" x="1691"/>
        <item m="1" x="1712"/>
        <item m="1" x="1744"/>
        <item m="1" x="1779"/>
        <item m="1" x="1643"/>
        <item m="1" x="1671"/>
        <item m="1" x="1692"/>
        <item m="1" x="1713"/>
        <item m="1" x="1745"/>
        <item m="1" x="1780"/>
        <item m="1" x="1646"/>
        <item m="1" x="1674"/>
        <item m="1" x="1695"/>
        <item m="1" x="1716"/>
        <item m="1" x="1748"/>
        <item m="1" x="1783"/>
        <item m="1" x="1649"/>
        <item m="1" x="1675"/>
        <item m="1" x="1697"/>
        <item m="1" x="1718"/>
        <item m="1" x="1752"/>
        <item m="1" x="1786"/>
        <item m="1" x="5636"/>
        <item m="1" x="5681"/>
        <item m="1" x="5708"/>
        <item m="1" x="5732"/>
        <item m="1" x="5759"/>
        <item m="1" x="5608"/>
        <item m="1" x="5638"/>
        <item m="1" x="5682"/>
        <item m="1" x="5709"/>
        <item m="1" x="5734"/>
        <item m="1" x="5760"/>
        <item m="1" x="5609"/>
        <item m="1" x="5639"/>
        <item m="1" x="5684"/>
        <item m="1" x="5710"/>
        <item m="1" x="5735"/>
        <item m="1" x="5761"/>
        <item m="1" x="5612"/>
        <item m="1" x="5644"/>
        <item m="1" x="5685"/>
        <item m="1" x="5711"/>
        <item m="1" x="5736"/>
        <item m="1" x="5764"/>
        <item m="1" x="5613"/>
        <item m="1" x="5645"/>
        <item m="1" x="5687"/>
        <item m="1" x="5712"/>
        <item m="1" x="5737"/>
        <item m="1" x="5765"/>
        <item m="1" x="5617"/>
        <item m="1" x="5649"/>
        <item m="1" x="5691"/>
        <item m="1" x="5714"/>
        <item m="1" x="5740"/>
        <item m="1" x="5769"/>
        <item m="1" x="5618"/>
        <item m="1" x="5650"/>
        <item m="1" x="5692"/>
        <item m="1" x="5715"/>
        <item m="1" x="5741"/>
        <item m="1" x="5771"/>
        <item m="1" x="5620"/>
        <item m="1" x="5654"/>
        <item m="1" x="5694"/>
        <item m="1" x="5717"/>
        <item m="1" x="5743"/>
        <item m="1" x="5774"/>
        <item m="1" x="5622"/>
        <item m="1" x="5656"/>
        <item m="1" x="5696"/>
        <item m="1" x="5718"/>
        <item m="1" x="5744"/>
        <item m="1" x="5775"/>
        <item m="1" x="5625"/>
        <item m="1" x="5659"/>
        <item m="1" x="5697"/>
        <item m="1" x="5719"/>
        <item m="1" x="5745"/>
        <item m="1" x="5777"/>
        <item m="1" x="241"/>
        <item m="1" x="1581"/>
        <item m="1" x="3196"/>
        <item m="1" x="4581"/>
        <item m="1" x="6816"/>
        <item m="1" x="261"/>
        <item m="1" x="1594"/>
        <item m="1" x="3234"/>
        <item m="1" x="4606"/>
        <item m="1" x="6826"/>
        <item m="1" x="282"/>
        <item m="1" x="1610"/>
        <item m="1" x="3271"/>
        <item m="1" x="4629"/>
        <item m="1" x="6838"/>
        <item m="1" x="303"/>
        <item m="1" x="1626"/>
        <item m="1" x="3309"/>
        <item m="1" x="4650"/>
        <item m="1" x="6857"/>
        <item m="1" x="323"/>
        <item m="1" x="1644"/>
        <item m="1" x="3340"/>
        <item m="1" x="6888"/>
        <item m="1" x="345"/>
        <item m="1" x="1672"/>
        <item m="1" x="4029"/>
        <item m="1" x="6916"/>
        <item m="1" x="369"/>
        <item m="1" x="2632"/>
        <item m="1" x="4049"/>
        <item m="1" x="6943"/>
        <item m="1" x="1026"/>
        <item m="1" x="2660"/>
        <item m="1" x="4064"/>
        <item m="1" x="7670"/>
        <item m="1" x="1049"/>
        <item m="1" x="2685"/>
        <item m="1" x="4075"/>
        <item m="1" x="6851"/>
        <item m="1" x="6792"/>
        <item m="1" x="7853"/>
        <item m="1" x="3165"/>
        <item m="1" x="4567"/>
        <item m="1" x="6488"/>
        <item m="1" x="6511"/>
        <item m="1" x="1582"/>
        <item m="1" x="3197"/>
        <item m="1" x="4583"/>
        <item m="1" x="6817"/>
        <item m="1" x="263"/>
        <item m="1" x="1595"/>
        <item m="1" x="3236"/>
        <item m="1" x="4609"/>
        <item m="1" x="6827"/>
        <item m="1" x="284"/>
        <item m="1" x="3353"/>
        <item m="1" x="3374"/>
        <item m="1" x="3399"/>
        <item m="1" x="3432"/>
        <item m="1" x="3455"/>
        <item m="1" x="3330"/>
        <item m="1" x="3356"/>
        <item m="1" x="3376"/>
        <item m="1" x="3401"/>
        <item m="1" x="3434"/>
        <item m="1" x="3456"/>
        <item m="1" x="3331"/>
        <item m="1" x="3357"/>
        <item m="1" x="3377"/>
        <item m="1" x="3403"/>
        <item m="1" x="3435"/>
        <item m="1" x="3458"/>
        <item m="1" x="3332"/>
        <item m="1" x="3358"/>
        <item m="1" x="3378"/>
        <item m="1" x="3404"/>
        <item m="1" x="3436"/>
        <item m="1" x="3459"/>
        <item m="1" x="3333"/>
        <item m="1" x="3359"/>
        <item m="1" x="3380"/>
        <item m="1" x="3406"/>
        <item m="1" x="3438"/>
        <item m="1" x="3460"/>
        <item m="1" x="3335"/>
        <item m="1" x="3360"/>
        <item m="1" x="3382"/>
        <item m="1" x="3407"/>
        <item m="1" x="3439"/>
        <item m="1" x="3461"/>
        <item m="1" x="3337"/>
        <item m="1" x="3362"/>
        <item m="1" x="3384"/>
        <item m="1" x="3409"/>
        <item m="1" x="3441"/>
        <item m="1" x="3463"/>
        <item m="1" x="3339"/>
        <item m="1" x="3364"/>
        <item m="1" x="3385"/>
        <item m="1" x="3410"/>
        <item m="1" x="3442"/>
        <item m="1" x="3464"/>
        <item m="1" x="3341"/>
        <item m="1" x="3365"/>
        <item m="1" x="3387"/>
        <item m="1" x="3412"/>
        <item m="1" x="3443"/>
        <item m="1" x="3465"/>
        <item m="1" x="3342"/>
        <item m="1" x="3366"/>
        <item m="1" x="3388"/>
        <item m="1" x="3413"/>
        <item m="1" x="3444"/>
        <item m="1" x="3466"/>
        <item m="1" x="912"/>
        <item m="1" x="919"/>
        <item m="1" x="927"/>
        <item m="1" x="944"/>
        <item m="1" x="950"/>
        <item m="1" x="969"/>
        <item m="1" x="974"/>
        <item m="1" x="993"/>
        <item m="1" x="999"/>
        <item m="1" x="7610"/>
        <item m="1" x="7627"/>
        <item m="1" x="7634"/>
        <item m="1" x="7651"/>
        <item m="1" x="7657"/>
        <item m="1" x="7663"/>
        <item m="1" x="7673"/>
        <item m="1" x="7684"/>
        <item m="1" x="7690"/>
        <item m="1" x="7697"/>
        <item m="1" x="6172"/>
        <item m="1" x="6190"/>
        <item m="1" x="6199"/>
        <item m="1" x="6221"/>
        <item m="1" x="6239"/>
        <item m="1" x="6261"/>
        <item m="1" x="6280"/>
        <item m="1" x="6305"/>
        <item m="1" x="6327"/>
        <item m="1" x="6335"/>
        <item m="1" x="4668"/>
        <item m="1" x="4675"/>
        <item m="1" x="4682"/>
        <item m="1" x="4691"/>
        <item m="1" x="4697"/>
        <item m="1" x="4704"/>
        <item m="1" x="4710"/>
        <item m="1" x="4720"/>
        <item m="1" x="4728"/>
        <item m="1" x="4735"/>
        <item m="1" x="3476"/>
        <item m="1" x="3484"/>
        <item m="1" x="3490"/>
        <item m="1" x="3498"/>
        <item m="1" x="3504"/>
        <item m="1" x="3511"/>
        <item m="1" x="3515"/>
        <item m="1" x="1971"/>
        <item m="1" x="1980"/>
        <item m="1" x="1995"/>
        <item m="1" x="7614"/>
        <item m="1" x="985"/>
        <item m="1" x="2619"/>
        <item m="1" x="4568"/>
        <item m="1" x="6134"/>
        <item m="1" x="7658"/>
        <item m="1" x="1035"/>
        <item m="1" x="7743"/>
        <item m="1" x="7111"/>
        <item m="1" x="6389"/>
        <item m="1" x="5570"/>
        <item m="1" x="1816"/>
        <item m="1" x="1219"/>
        <item m="1" x="605"/>
        <item m="1" x="7850"/>
        <item m="1" x="7186"/>
        <item m="1" x="3482"/>
        <item m="1" x="2775"/>
        <item m="1" x="1916"/>
        <item m="1" x="1328"/>
        <item m="1" x="652"/>
        <item m="1" x="4759"/>
        <item m="1" x="4123"/>
        <item m="1" x="3524"/>
        <item m="1" x="2882"/>
        <item m="1" x="2018"/>
        <item m="1" x="6460"/>
        <item m="1" x="5611"/>
        <item m="1" x="4889"/>
        <item m="1" x="4205"/>
        <item m="1" x="3587"/>
        <item m="1" x="7919"/>
        <item m="1" x="7248"/>
        <item m="1" x="6611"/>
        <item m="1" x="5729"/>
        <item m="1" x="5059"/>
        <item m="1" x="1377"/>
        <item m="1" x="670"/>
        <item m="1" x="7992"/>
        <item m="1" x="7306"/>
        <item m="1" x="6726"/>
        <item m="1" x="2934"/>
        <item m="1" x="689"/>
        <item m="1" x="694"/>
        <item m="1" x="696"/>
        <item m="1" x="700"/>
        <item m="1" x="7341"/>
        <item m="1" x="7353"/>
        <item m="1" x="7357"/>
        <item m="1" x="7364"/>
        <item m="1" x="7368"/>
        <item m="1" x="7372"/>
        <item m="1" x="7379"/>
        <item m="1" x="7386"/>
        <item m="1" x="7403"/>
        <item m="1" x="5865"/>
        <item m="1" x="5870"/>
        <item m="1" x="5877"/>
        <item m="1" x="5882"/>
        <item m="1" x="5885"/>
        <item m="1" x="5888"/>
        <item m="1" x="5898"/>
        <item m="1" x="5908"/>
        <item m="1" x="5931"/>
        <item m="1" x="5940"/>
        <item m="1" x="4439"/>
        <item m="1" x="4448"/>
        <item m="1" x="2864"/>
        <item m="1" x="2888"/>
        <item m="1" x="5653"/>
        <item m="1" x="5773"/>
        <item m="1" x="5853"/>
        <item m="1" x="5912"/>
        <item m="1" x="5661"/>
        <item m="1" x="5779"/>
        <item m="1" x="5861"/>
        <item m="1" x="5921"/>
        <item m="1" x="5664"/>
        <item m="1" x="5783"/>
        <item m="1" x="5863"/>
        <item m="1" x="5925"/>
        <item m="1" x="7758"/>
        <item m="1" x="1242"/>
        <item m="1" x="2799"/>
        <item m="1" x="4138"/>
        <item m="1" x="5632"/>
        <item m="1" x="7786"/>
        <item m="1" x="1272"/>
        <item m="1" x="2825"/>
        <item m="1" x="4164"/>
        <item m="1" x="5672"/>
        <item m="1" x="7816"/>
        <item m="1" x="1299"/>
        <item m="1" x="2851"/>
        <item m="1" x="4182"/>
        <item m="1" x="5704"/>
        <item m="1" x="7843"/>
        <item m="1" x="1320"/>
        <item m="1" x="2876"/>
        <item m="1" x="4197"/>
        <item m="1" x="5726"/>
        <item m="1" x="7873"/>
        <item m="1" x="1340"/>
        <item m="1" x="2900"/>
        <item m="1" x="6409"/>
        <item m="1" x="6438"/>
        <item m="1" x="6471"/>
        <item m="1" x="6517"/>
        <item m="1" x="6565"/>
        <item m="1" x="6602"/>
        <item m="1" x="6639"/>
        <item m="1" x="6384"/>
        <item m="1" x="6412"/>
        <item m="1" x="6441"/>
        <item m="1" x="6473"/>
        <item m="1" x="6521"/>
        <item m="1" x="6567"/>
        <item m="1" x="6604"/>
        <item m="1" x="6641"/>
        <item m="1" x="6386"/>
        <item m="1" x="6414"/>
        <item m="1" x="6444"/>
        <item m="1" x="6477"/>
        <item m="1" x="6525"/>
        <item m="1" x="6568"/>
        <item m="1" x="6605"/>
        <item m="1" x="6642"/>
        <item m="1" x="4223"/>
        <item m="1" x="7903"/>
        <item m="1" x="1360"/>
        <item m="1" x="2924"/>
        <item m="1" x="7927"/>
        <item m="1" x="1384"/>
        <item m="1" x="5100"/>
        <item m="1" x="7952"/>
        <item m="1" x="6391"/>
        <item m="1" x="6418"/>
        <item m="1" x="6447"/>
        <item m="1" x="6479"/>
        <item m="1" x="6527"/>
        <item m="1" x="6570"/>
        <item m="1" x="6606"/>
        <item m="1" x="6644"/>
        <item m="1" x="6393"/>
        <item m="1" x="6420"/>
        <item m="1" x="6449"/>
        <item m="1" x="6481"/>
        <item m="1" x="6529"/>
        <item m="1" x="6797"/>
        <item m="1" x="230"/>
        <item m="1" x="1574"/>
        <item m="1" x="428"/>
        <item m="1" x="462"/>
        <item m="1" x="499"/>
        <item m="1" x="527"/>
        <item m="1" x="557"/>
        <item m="1" x="582"/>
        <item m="1" x="609"/>
        <item m="1" x="436"/>
        <item m="1" x="402"/>
        <item m="1" x="429"/>
        <item m="1" x="463"/>
        <item m="1" x="500"/>
        <item m="1" x="528"/>
        <item m="1" x="558"/>
        <item m="1" x="583"/>
        <item m="1" x="610"/>
        <item m="1" x="403"/>
        <item m="1" x="431"/>
        <item m="1" x="465"/>
        <item m="1" x="502"/>
        <item m="1" x="530"/>
        <item m="1" x="560"/>
        <item m="1" x="585"/>
        <item m="1" x="612"/>
        <item m="1" x="404"/>
        <item m="1" x="433"/>
        <item m="1" x="467"/>
        <item m="1" x="504"/>
        <item m="1" x="532"/>
        <item m="1" x="562"/>
        <item m="1" x="587"/>
        <item m="1" x="615"/>
        <item m="1" x="405"/>
        <item m="1" x="435"/>
        <item m="1" x="470"/>
        <item m="1" x="506"/>
        <item m="1" x="534"/>
        <item m="1" x="564"/>
        <item m="1" x="589"/>
        <item m="1" x="617"/>
        <item m="1" x="406"/>
        <item m="1" x="438"/>
        <item m="1" x="472"/>
        <item m="1" x="508"/>
        <item m="1" x="536"/>
        <item m="1" x="566"/>
        <item m="1" x="591"/>
        <item m="1" x="619"/>
        <item m="1" x="407"/>
        <item m="1" x="440"/>
        <item m="1" x="474"/>
        <item m="1" x="510"/>
        <item m="1" x="538"/>
        <item m="1" x="568"/>
        <item m="1" x="593"/>
        <item m="1" x="621"/>
        <item m="1" x="408"/>
        <item m="1" x="442"/>
        <item m="1" x="476"/>
        <item m="1" x="512"/>
        <item m="1" x="540"/>
        <item m="1" x="570"/>
        <item m="1" x="595"/>
        <item m="1" x="623"/>
        <item m="1" x="411"/>
        <item m="1" x="446"/>
        <item m="1" x="480"/>
        <item m="1" x="516"/>
        <item m="1" x="543"/>
        <item m="1" x="572"/>
        <item m="1" x="597"/>
        <item m="1" x="625"/>
        <item m="1" x="413"/>
        <item m="1" x="448"/>
        <item m="1" x="483"/>
        <item m="1" x="520"/>
        <item m="1" x="548"/>
        <item m="1" x="576"/>
        <item m="1" x="601"/>
        <item m="1" x="629"/>
        <item m="1" x="4194"/>
        <item m="1" x="4226"/>
        <item m="1" x="4254"/>
        <item m="1" x="4283"/>
        <item m="1" x="4310"/>
        <item m="1" x="4335"/>
        <item m="1" x="4368"/>
        <item m="1" x="4397"/>
        <item m="1" x="4201"/>
        <item m="1" x="4228"/>
        <item m="1" x="4256"/>
        <item m="1" x="4285"/>
        <item m="1" x="4312"/>
        <item m="1" x="4337"/>
        <item m="1" x="4370"/>
        <item m="1" x="4398"/>
        <item m="1" x="4202"/>
        <item m="1" x="4229"/>
        <item m="1" x="4257"/>
        <item m="1" x="4286"/>
        <item m="1" x="4313"/>
        <item m="1" x="4338"/>
        <item m="1" x="4371"/>
        <item m="1" x="4399"/>
        <item m="1" x="4206"/>
        <item m="1" x="4233"/>
        <item m="1" x="4259"/>
        <item m="1" x="4288"/>
        <item m="1" x="4315"/>
        <item m="1" x="4340"/>
        <item m="1" x="4373"/>
        <item m="1" x="4401"/>
        <item m="1" x="4207"/>
        <item m="1" x="4234"/>
        <item m="1" x="4260"/>
        <item m="1" x="4289"/>
        <item m="1" x="4316"/>
        <item m="1" x="4341"/>
        <item m="1" x="4374"/>
        <item m="1" x="4402"/>
        <item m="1" x="4209"/>
        <item m="1" x="4237"/>
        <item m="1" x="4264"/>
        <item m="1" x="4291"/>
        <item m="1" x="4318"/>
        <item m="1" x="4343"/>
        <item m="1" x="4376"/>
        <item m="1" x="4404"/>
        <item m="1" x="4210"/>
        <item m="1" x="4238"/>
        <item m="1" x="4265"/>
        <item m="1" x="4292"/>
        <item m="1" x="4319"/>
        <item m="1" x="4344"/>
        <item m="1" x="4377"/>
        <item m="1" x="4406"/>
        <item m="1" x="4211"/>
        <item m="1" x="4240"/>
        <item m="1" x="4268"/>
        <item m="1" x="4295"/>
        <item m="1" x="4322"/>
        <item m="1" x="4347"/>
        <item m="1" x="4380"/>
        <item m="1" x="4407"/>
        <item m="1" x="4212"/>
        <item m="1" x="4242"/>
        <item m="1" x="4269"/>
        <item m="1" x="4296"/>
        <item m="1" x="4323"/>
        <item m="1" x="4348"/>
        <item m="1" x="4381"/>
        <item m="1" x="4408"/>
        <item m="1" x="4214"/>
        <item m="1" x="4243"/>
        <item m="1" x="4271"/>
        <item m="1" x="4297"/>
        <item m="1" x="4325"/>
        <item m="1" x="4350"/>
        <item m="1" x="4382"/>
        <item m="1" x="4409"/>
        <item m="1" x="3186"/>
        <item m="1" x="4573"/>
        <item m="1" x="6808"/>
        <item m="1" x="253"/>
        <item m="1" x="1590"/>
        <item m="1" x="3229"/>
        <item m="1" x="4600"/>
        <item m="1" x="6823"/>
        <item m="1" x="275"/>
        <item m="1" x="1603"/>
        <item m="1" x="3265"/>
        <item m="1" x="4622"/>
        <item m="1" x="6834"/>
        <item m="1" x="298"/>
        <item m="1" x="1622"/>
        <item m="1" x="3303"/>
        <item m="1" x="4645"/>
        <item m="1" x="6848"/>
        <item m="1" x="315"/>
        <item m="1" x="1632"/>
        <item m="1" x="3325"/>
        <item m="1" x="6871"/>
        <item m="1" x="340"/>
        <item m="1" x="1659"/>
        <item m="1" x="6901"/>
        <item m="1" x="353"/>
        <item m="1" x="4040"/>
        <item m="1" x="6930"/>
        <item m="1" x="2653"/>
        <item m="1" x="4057"/>
        <item m="1" x="1043"/>
        <item m="1" x="2678"/>
        <item m="1" x="4070"/>
        <item m="1" x="7681"/>
        <item m="1" x="1072"/>
        <item m="1" x="2701"/>
        <item m="1" x="4077"/>
        <item m="1" x="6798"/>
        <item m="1" x="232"/>
        <item m="1" x="1575"/>
        <item m="1" x="3188"/>
        <item m="1" x="4575"/>
        <item m="1" x="1758"/>
        <item m="1" x="1792"/>
        <item m="1" x="1819"/>
        <item m="1" x="1843"/>
        <item m="1" x="1866"/>
        <item m="1" x="1899"/>
        <item m="1" x="1933"/>
        <item m="1" x="1725"/>
        <item m="1" x="1761"/>
        <item m="1" x="1796"/>
        <item m="1" x="1822"/>
        <item m="1" x="1846"/>
        <item m="1" x="1867"/>
        <item m="1" x="1901"/>
        <item m="1" x="1934"/>
        <item m="1" x="1726"/>
        <item m="1" x="1762"/>
        <item m="1" x="1797"/>
        <item m="1" x="1823"/>
        <item m="1" x="1847"/>
        <item m="1" x="1868"/>
        <item m="1" x="1902"/>
        <item m="1" x="1935"/>
        <item m="1" x="1727"/>
        <item m="1" x="1763"/>
        <item m="1" x="1798"/>
        <item m="1" x="1824"/>
        <item m="1" x="1848"/>
        <item m="1" x="1869"/>
        <item m="1" x="1903"/>
        <item m="1" x="1937"/>
        <item m="1" x="1728"/>
        <item m="1" x="1764"/>
        <item m="1" x="1800"/>
        <item m="1" x="1825"/>
        <item m="1" x="1849"/>
        <item m="1" x="1870"/>
        <item m="1" x="1904"/>
        <item m="1" x="1938"/>
        <item m="1" x="1730"/>
        <item m="1" x="1765"/>
        <item m="1" x="1803"/>
        <item m="1" x="1826"/>
        <item m="1" x="1850"/>
        <item m="1" x="1871"/>
        <item m="1" x="1906"/>
        <item m="1" x="1939"/>
        <item m="1" x="1731"/>
        <item m="1" x="1766"/>
        <item m="1" x="1804"/>
        <item m="1" x="1827"/>
        <item m="1" x="1851"/>
        <item m="1" x="1872"/>
        <item m="1" x="1907"/>
        <item m="1" x="1940"/>
        <item m="1" x="1732"/>
        <item m="1" x="1767"/>
        <item m="1" x="1805"/>
        <item m="1" x="1828"/>
        <item m="1" x="1852"/>
        <item m="1" x="1873"/>
        <item m="1" x="1908"/>
        <item m="1" x="1941"/>
        <item m="1" x="1736"/>
        <item m="1" x="1771"/>
        <item m="1" x="1808"/>
        <item m="1" x="1829"/>
        <item m="1" x="1853"/>
        <item m="1" x="1874"/>
        <item m="1" x="1909"/>
        <item m="1" x="1944"/>
        <item m="1" x="1738"/>
        <item m="1" x="1773"/>
        <item m="1" x="1810"/>
        <item m="1" x="1830"/>
        <item m="1" x="1854"/>
        <item m="1" x="1875"/>
        <item m="1" x="1911"/>
        <item m="1" x="1945"/>
        <item m="1" x="5724"/>
        <item m="1" x="6835"/>
        <item m="1" x="6839"/>
        <item m="1" x="6850"/>
        <item m="1" x="6861"/>
        <item m="1" x="6874"/>
        <item m="1" x="6893"/>
        <item m="1" x="6903"/>
        <item m="1" x="6923"/>
        <item m="1" x="6932"/>
        <item m="1" x="5351"/>
        <item m="1" x="5371"/>
        <item m="1" x="5377"/>
        <item m="1" x="5386"/>
        <item m="1" x="5395"/>
        <item m="1" x="5404"/>
        <item m="1" x="5413"/>
        <item m="1" x="5428"/>
        <item m="1" x="5442"/>
        <item m="1" x="5461"/>
        <item m="1" x="3944"/>
        <item m="1" x="3961"/>
        <item m="1" x="3973"/>
        <item m="1" x="3988"/>
        <item m="1" x="3998"/>
        <item m="1" x="4010"/>
        <item m="1" x="4021"/>
        <item m="1" x="4028"/>
        <item m="1" x="4037"/>
        <item m="1" x="4048"/>
        <item m="1" x="2613"/>
        <item m="1" x="2628"/>
        <item m="1" x="2638"/>
        <item m="1" x="2657"/>
        <item m="1" x="2666"/>
        <item m="1" x="2680"/>
        <item m="1" x="2689"/>
        <item m="1" x="2704"/>
        <item m="1" x="2711"/>
        <item m="1" x="2725"/>
        <item m="1" x="1083"/>
        <item m="1" x="1107"/>
        <item m="1" x="1123"/>
        <item m="1" x="1151"/>
        <item m="1" x="1169"/>
        <item m="1" x="1194"/>
        <item m="1" x="1211"/>
        <item m="1" x="1236"/>
        <item m="1" x="1254"/>
        <item m="1" x="1266"/>
        <item m="1" x="7753"/>
        <item m="1" x="7774"/>
        <item m="1" x="7781"/>
        <item m="1" x="7802"/>
        <item m="1" x="7811"/>
        <item m="1" x="7831"/>
        <item m="1" x="7838"/>
        <item m="1" x="7862"/>
        <item m="1" x="7869"/>
        <item m="1" x="7890"/>
        <item m="1" x="6398"/>
        <item m="1" x="6422"/>
        <item m="1" x="6429"/>
        <item m="1" x="6451"/>
        <item m="1" x="6461"/>
        <item m="1" x="6483"/>
        <item m="1" x="6494"/>
        <item m="1" x="6531"/>
        <item m="1" x="6541"/>
        <item m="1" x="4671"/>
        <item m="1" x="4060"/>
        <item m="1" x="3452"/>
        <item m="1" x="2744"/>
        <item m="1" x="7052"/>
        <item m="1" x="6330"/>
        <item m="1" x="5540"/>
        <item m="1" x="4729"/>
        <item m="1" x="4097"/>
        <item m="1" x="524"/>
        <item m="1" x="7771"/>
        <item m="1" x="7127"/>
        <item m="1" x="6415"/>
        <item m="1" x="5591"/>
        <item m="1" x="1834"/>
        <item m="1" x="1259"/>
        <item m="1" x="631"/>
        <item m="1" x="7878"/>
        <item m="1" x="7213"/>
        <item m="1" x="3495"/>
        <item m="1" x="2806"/>
        <item m="1" x="1949"/>
        <item m="1" x="1346"/>
        <item m="1" x="659"/>
        <item m="1" x="4770"/>
        <item m="1" x="4148"/>
        <item m="1" x="3537"/>
        <item m="1" x="2903"/>
        <item m="1" x="2033"/>
        <item m="1" x="6492"/>
        <item m="1" x="5640"/>
        <item m="1" x="4932"/>
        <item m="1" x="4231"/>
        <item m="1" x="3605"/>
        <item m="1" x="7942"/>
        <item m="1" x="2452"/>
        <item m="1" x="2464"/>
        <item m="1" x="2483"/>
        <item m="1" x="2499"/>
        <item m="1" x="2517"/>
        <item m="1" x="2537"/>
        <item m="1" x="2453"/>
        <item m="1" x="2465"/>
        <item m="1" x="2484"/>
        <item m="1" x="2500"/>
        <item m="1" x="2518"/>
        <item m="1" x="2538"/>
        <item m="1" x="2407"/>
        <item m="1" x="2454"/>
        <item m="1" x="2466"/>
        <item m="1" x="2485"/>
        <item m="1" x="2501"/>
        <item m="1" x="2519"/>
        <item m="1" x="2539"/>
        <item m="1" x="2409"/>
        <item m="1" x="2455"/>
        <item m="1" x="2468"/>
        <item m="1" x="2486"/>
        <item m="1" x="2502"/>
        <item m="1" x="2520"/>
        <item m="1" x="2541"/>
        <item m="1" x="2410"/>
        <item m="1" x="2456"/>
        <item m="1" x="2469"/>
        <item m="1" x="2487"/>
        <item m="1" x="2503"/>
        <item m="1" x="2521"/>
        <item m="1" x="2542"/>
        <item m="1" x="2411"/>
        <item m="1" x="2457"/>
        <item m="1" x="2470"/>
        <item m="1" x="2488"/>
        <item m="1" x="2504"/>
        <item m="1" x="2522"/>
        <item m="1" x="2543"/>
        <item m="1" x="2412"/>
        <item m="1" x="2458"/>
        <item m="1" x="2471"/>
        <item m="1" x="2489"/>
        <item m="1" x="2505"/>
        <item m="1" x="2523"/>
        <item m="1" x="2546"/>
        <item m="1" x="2413"/>
        <item m="1" x="3750"/>
        <item m="1" x="2354"/>
        <item m="1" x="2366"/>
        <item m="1" x="2459"/>
        <item m="1" x="2474"/>
        <item m="1" x="2492"/>
        <item m="1" x="2508"/>
        <item m="1" x="2526"/>
        <item m="1" x="2551"/>
        <item m="1" x="2414"/>
        <item m="1" x="2460"/>
        <item m="1" x="2475"/>
        <item m="1" x="2493"/>
        <item m="1" x="2509"/>
        <item m="1" x="2527"/>
        <item m="1" x="2552"/>
        <item m="1" x="2415"/>
        <item m="1" x="2461"/>
        <item m="1" x="2476"/>
        <item m="1" x="2494"/>
        <item m="1" x="2511"/>
        <item m="1" x="2528"/>
        <item m="1" x="2554"/>
        <item m="1" x="6167"/>
        <item m="1" x="6193"/>
        <item m="1" x="6229"/>
        <item m="1" x="6271"/>
        <item m="1" x="6318"/>
        <item m="1" x="6345"/>
        <item m="1" x="6364"/>
        <item m="1" x="6382"/>
        <item m="1" x="6410"/>
        <item m="1" x="6439"/>
        <item m="1" x="6168"/>
        <item m="1" x="6194"/>
        <item m="1" x="6232"/>
        <item m="1" x="5253"/>
        <item m="1" x="5344"/>
        <item m="1" x="5433"/>
        <item m="1" x="5517"/>
        <item m="1" x="5566"/>
        <item m="1" x="5663"/>
        <item m="1" x="5781"/>
        <item m="1" x="5255"/>
        <item m="1" x="5346"/>
        <item m="1" x="5435"/>
        <item m="1" x="5518"/>
        <item m="1" x="5571"/>
        <item m="1" x="5665"/>
        <item m="1" x="5785"/>
        <item m="1" x="5196"/>
        <item m="1" x="5256"/>
        <item m="1" x="5350"/>
        <item m="1" x="5441"/>
        <item m="1" x="5520"/>
        <item m="1" x="5572"/>
        <item m="1" x="5669"/>
        <item m="1" x="5789"/>
        <item m="1" x="5199"/>
        <item m="1" x="5260"/>
        <item m="1" x="5353"/>
        <item m="1" x="6356"/>
        <item m="1" x="7806"/>
        <item m="1" x="1294"/>
        <item m="1" x="2840"/>
        <item m="1" x="4177"/>
        <item m="1" x="6374"/>
        <item m="1" x="7835"/>
        <item m="1" x="1318"/>
        <item m="1" x="2863"/>
        <item m="1" x="4192"/>
        <item m="1" x="6400"/>
        <item m="1" x="7865"/>
        <item m="1" x="1338"/>
        <item m="1" x="2887"/>
        <item m="1" x="4218"/>
        <item m="1" x="6431"/>
        <item m="1" x="7895"/>
        <item m="1" x="1357"/>
        <item m="1" x="2911"/>
        <item m="1" x="4247"/>
        <item m="1" x="6463"/>
        <item m="1" x="7920"/>
        <item m="1" x="1379"/>
        <item m="1" x="2935"/>
        <item m="1" x="4276"/>
        <item m="1" x="6497"/>
        <item m="1" x="7944"/>
        <item m="1" x="1394"/>
        <item m="1" x="2957"/>
        <item m="1" x="4303"/>
        <item m="1" x="6545"/>
        <item m="1" x="7966"/>
        <item m="1" x="1401"/>
        <item m="1" x="2974"/>
        <item m="1" x="4329"/>
        <item m="1" x="6585"/>
        <item m="1" x="7975"/>
        <item m="1" x="5247"/>
        <item m="1" x="6818"/>
        <item m="1" x="270"/>
        <item m="1" x="1598"/>
        <item m="1" x="3251"/>
        <item m="1" x="5271"/>
        <item m="1" x="6828"/>
        <item m="1" x="292"/>
        <item m="1" x="1617"/>
        <item m="1" x="3289"/>
        <item m="1" x="5287"/>
        <item m="1" x="6840"/>
        <item m="1" x="309"/>
        <item m="1" x="1629"/>
        <item m="1" x="3318"/>
        <item m="1" x="5309"/>
        <item m="1" x="6862"/>
        <item m="1" x="331"/>
        <item m="1" x="1651"/>
        <item m="1" x="3343"/>
        <item m="1" x="5336"/>
        <item m="1" x="6895"/>
        <item m="1" x="347"/>
        <item m="1" x="1677"/>
        <item m="1" x="3367"/>
        <item m="1" x="5365"/>
        <item m="1" x="6925"/>
        <item m="1" x="373"/>
        <item m="1" x="1699"/>
        <item m="1" x="3389"/>
        <item m="1" x="5382"/>
        <item m="1" x="6951"/>
        <item m="1" x="394"/>
        <item m="1" x="1719"/>
        <item m="1" x="3415"/>
        <item m="1" x="5401"/>
        <item m="1" x="6976"/>
        <item m="1" x="420"/>
        <item m="1" x="1753"/>
        <item m="1" x="3447"/>
        <item m="1" x="5423"/>
        <item m="1" x="6999"/>
        <item m="1" x="455"/>
        <item m="1" x="1788"/>
        <item m="1" x="5456"/>
        <item m="1" x="7027"/>
        <item m="1" x="491"/>
        <item m="1" x="5249"/>
        <item m="1" x="6820"/>
        <item m="1" x="271"/>
        <item m="1" x="1599"/>
        <item m="1" x="3255"/>
        <item m="1" x="3329"/>
        <item m="1" x="3348"/>
        <item m="1" x="3355"/>
        <item m="1" x="3370"/>
        <item m="1" x="3375"/>
        <item m="1" x="3392"/>
        <item m="1" x="3400"/>
        <item m="1" x="3418"/>
        <item m="1" x="3433"/>
        <item m="1" x="1717"/>
        <item m="1" x="1723"/>
        <item m="1" x="1750"/>
        <item m="1" x="1759"/>
        <item m="1" x="1784"/>
        <item m="1" x="1794"/>
        <item m="1" x="1812"/>
        <item m="1" x="1820"/>
        <item m="1" x="1832"/>
        <item m="1" x="1844"/>
        <item m="1" x="518"/>
        <item m="1" x="525"/>
        <item m="1" x="546"/>
        <item m="1" x="555"/>
        <item m="1" x="574"/>
        <item m="1" x="580"/>
        <item m="1" x="599"/>
        <item m="1" x="607"/>
        <item m="1" x="627"/>
        <item m="1" x="634"/>
        <item m="1" x="7124"/>
        <item m="1" x="7128"/>
        <item m="1" x="7136"/>
        <item m="1" x="7141"/>
        <item m="1" x="7153"/>
        <item m="1" x="7162"/>
        <item m="1" x="7175"/>
        <item m="1" x="7189"/>
        <item m="1" x="7202"/>
        <item m="1" x="7216"/>
        <item m="1" x="5592"/>
        <item m="1" x="5597"/>
        <item m="1" x="5602"/>
        <item m="1" x="5615"/>
        <item m="1" x="5628"/>
        <item m="1" x="5647"/>
        <item m="1" x="5666"/>
        <item m="1" x="5688"/>
        <item m="1" x="5698"/>
        <item m="1" x="4216"/>
        <item m="1" x="4235"/>
        <item m="1" x="4245"/>
        <item m="1" x="4261"/>
        <item m="1" x="4273"/>
        <item m="1" x="6115"/>
        <item m="1" x="7638"/>
        <item m="1" x="1013"/>
        <item m="1" x="2646"/>
        <item m="1" x="3205"/>
        <item m="1" x="4589"/>
        <item m="1" x="6159"/>
        <item m="1" x="7676"/>
        <item m="1" x="1061"/>
        <item m="1" x="765"/>
        <item m="1" x="206"/>
        <item m="1" x="7456"/>
        <item m="1" x="6824"/>
        <item m="1" x="6002"/>
        <item m="1" x="2449"/>
        <item m="1" x="1550"/>
        <item m="1" x="877"/>
        <item m="1" x="278"/>
        <item m="1" x="7568"/>
        <item m="1" x="3864"/>
        <item m="1" x="3136"/>
        <item m="1" x="2512"/>
        <item m="1" x="1607"/>
        <item m="1" x="946"/>
        <item m="1" x="5313"/>
        <item m="1" x="4544"/>
        <item m="1" x="3914"/>
        <item m="1" x="3266"/>
        <item m="1" x="2583"/>
        <item m="1" x="6865"/>
        <item m="1" x="6103"/>
        <item m="1" x="5399"/>
        <item m="1" x="4624"/>
        <item m="1" x="3999"/>
        <item m="1" x="334"/>
        <item m="1" x="7630"/>
        <item m="1" x="6970"/>
        <item m="1" x="6195"/>
        <item m="1" x="5485"/>
        <item m="1" x="1654"/>
        <item m="1" x="1003"/>
        <item m="1" x="417"/>
        <item m="1" x="7700"/>
        <item m="1" x="7063"/>
        <item m="1" x="3055"/>
        <item m="1" x="3060"/>
        <item m="1" x="1509"/>
        <item m="1" x="1521"/>
        <item m="1" x="1527"/>
        <item m="1" x="1540"/>
        <item m="1" x="1548"/>
        <item m="1" x="1559"/>
        <item m="1" x="1566"/>
        <item m="1" x="233"/>
        <item m="1" x="246"/>
        <item m="1" x="254"/>
        <item m="1" x="266"/>
        <item m="1" x="276"/>
        <item m="1" x="290"/>
        <item m="1" x="299"/>
        <item m="1" x="307"/>
        <item m="1" x="316"/>
        <item m="1" x="329"/>
        <item m="1" x="6843"/>
        <item m="1" x="6854"/>
        <item m="1" x="7334"/>
        <item m="1" x="7351"/>
        <item m="1" x="7362"/>
        <item m="1" x="7370"/>
        <item m="1" x="5197"/>
        <item m="1" x="5258"/>
        <item m="1" x="5352"/>
        <item m="1" x="5444"/>
        <item m="1" x="5522"/>
        <item m="1" x="5576"/>
        <item m="1" x="5673"/>
        <item m="1" x="5791"/>
        <item m="1" x="5202"/>
        <item m="1" x="5262"/>
        <item m="1" x="5356"/>
        <item m="1" x="5448"/>
        <item m="1" x="5526"/>
        <item m="1" x="5578"/>
        <item m="1" x="5676"/>
        <item m="1" x="5795"/>
        <item m="1" x="5207"/>
        <item m="1" x="5267"/>
        <item m="1" x="5362"/>
        <item m="1" x="5451"/>
        <item m="1" x="5531"/>
        <item m="1" x="5582"/>
        <item m="1" x="5679"/>
        <item m="1" x="5800"/>
        <item m="1" x="5214"/>
        <item m="1" x="5272"/>
        <item m="1" x="5367"/>
        <item m="1" x="6424"/>
        <item m="1" x="7883"/>
        <item m="1" x="1352"/>
        <item m="1" x="2905"/>
        <item m="1" x="4239"/>
        <item m="1" x="6453"/>
        <item m="1" x="7912"/>
        <item m="1" x="1370"/>
        <item m="1" x="2928"/>
        <item m="1" x="4266"/>
        <item m="1" x="6485"/>
        <item m="1" x="7935"/>
        <item m="1" x="1386"/>
        <item m="1" x="2949"/>
        <item m="1" x="4293"/>
        <item m="1" x="6533"/>
        <item m="1" x="7961"/>
        <item m="1" x="1398"/>
        <item m="1" x="2967"/>
        <item m="1" x="4320"/>
        <item m="1" x="6572"/>
        <item m="1" x="7971"/>
        <item m="1" x="1405"/>
        <item m="1" x="2976"/>
        <item m="1" x="2994"/>
        <item m="1" x="3014"/>
        <item m="1" x="3036"/>
        <item m="1" x="3050"/>
        <item m="1" x="2959"/>
        <item m="1" x="2978"/>
        <item m="1" x="2996"/>
        <item m="1" x="3017"/>
        <item m="1" x="3039"/>
        <item m="1" x="3051"/>
        <item m="1" x="2960"/>
        <item m="1" x="2979"/>
        <item m="1" x="2997"/>
        <item m="1" x="3018"/>
        <item m="1" x="3040"/>
        <item m="1" x="3052"/>
        <item m="1" x="2986"/>
        <item m="1" x="4345"/>
        <item m="1" x="6607"/>
        <item m="1" x="7989"/>
        <item m="1" x="1411"/>
        <item m="1" x="3004"/>
        <item m="1" x="4378"/>
        <item m="1" x="6645"/>
        <item m="1" x="1418"/>
        <item m="1" x="3026"/>
        <item m="1" x="6676"/>
        <item m="1" x="46"/>
        <item m="1" x="2961"/>
        <item m="1" x="2980"/>
        <item m="1" x="2998"/>
        <item m="1" x="3019"/>
        <item m="1" x="3041"/>
        <item m="1" x="3053"/>
        <item m="1" x="2963"/>
        <item m="1" x="2982"/>
        <item m="1" x="2999"/>
        <item m="1" x="3020"/>
        <item m="1" x="3042"/>
        <item m="1" x="3054"/>
        <item m="1" x="5296"/>
        <item m="1" x="6852"/>
        <item m="1" x="318"/>
        <item m="1" x="4813"/>
        <item m="1" x="4852"/>
        <item m="1" x="4896"/>
        <item m="1" x="4944"/>
        <item m="1" x="4993"/>
        <item m="1" x="4775"/>
        <item m="1" x="4815"/>
        <item m="1" x="4854"/>
        <item m="1" x="4898"/>
        <item m="1" x="4947"/>
        <item m="1" x="4996"/>
        <item m="1" x="4777"/>
        <item m="1" x="4817"/>
        <item m="1" x="4856"/>
        <item m="1" x="4900"/>
        <item m="1" x="4950"/>
        <item m="1" x="4999"/>
        <item m="1" x="4779"/>
        <item m="1" x="4820"/>
        <item m="1" x="4859"/>
        <item m="1" x="4903"/>
        <item m="1" x="4954"/>
        <item m="1" x="5003"/>
        <item m="1" x="4783"/>
        <item m="1" x="4824"/>
        <item m="1" x="4862"/>
        <item m="1" x="4907"/>
        <item m="1" x="4958"/>
        <item m="1" x="5007"/>
        <item m="1" x="4786"/>
        <item m="1" x="4827"/>
        <item m="1" x="4865"/>
        <item m="1" x="4910"/>
        <item m="1" x="4961"/>
        <item m="1" x="5010"/>
        <item m="1" x="4789"/>
        <item m="1" x="4830"/>
        <item m="1" x="4870"/>
        <item m="1" x="4915"/>
        <item m="1" x="4965"/>
        <item m="1" x="5013"/>
        <item m="1" x="4792"/>
        <item m="1" x="4833"/>
        <item m="1" x="4873"/>
        <item m="1" x="4918"/>
        <item m="1" x="4968"/>
        <item m="1" x="5016"/>
        <item m="1" x="4795"/>
        <item m="1" x="4838"/>
        <item m="1" x="4877"/>
        <item m="1" x="4922"/>
        <item m="1" x="4972"/>
        <item m="1" x="5021"/>
        <item m="1" x="4798"/>
        <item m="1" x="4841"/>
        <item m="1" x="4880"/>
        <item m="1" x="4925"/>
        <item m="1" x="4975"/>
        <item m="1" x="5024"/>
        <item m="1" x="773"/>
        <item m="1" x="800"/>
        <item m="1" x="829"/>
        <item m="1" x="861"/>
        <item m="1" x="884"/>
        <item m="1" x="745"/>
        <item m="1" x="775"/>
        <item m="1" x="802"/>
        <item m="1" x="832"/>
        <item m="1" x="863"/>
        <item m="1" x="886"/>
        <item m="1" x="747"/>
        <item m="1" x="777"/>
        <item m="1" x="804"/>
        <item m="1" x="834"/>
        <item m="1" x="865"/>
        <item m="1" x="888"/>
        <item m="1" x="749"/>
        <item m="1" x="779"/>
        <item m="1" x="806"/>
        <item m="1" x="836"/>
        <item m="1" x="868"/>
        <item m="1" x="890"/>
        <item m="1" x="753"/>
        <item m="1" x="782"/>
        <item m="1" x="809"/>
        <item m="1" x="839"/>
        <item m="1" x="871"/>
        <item m="1" x="892"/>
        <item m="1" x="755"/>
        <item m="1" x="784"/>
        <item m="1" x="812"/>
        <item m="1" x="843"/>
        <item m="1" x="874"/>
        <item m="1" x="895"/>
        <item m="1" x="758"/>
        <item m="1" x="786"/>
        <item m="1" x="813"/>
        <item m="1" x="844"/>
        <item m="1" x="875"/>
        <item m="1" x="896"/>
        <item m="1" x="759"/>
        <item m="1" x="787"/>
        <item m="1" x="814"/>
        <item m="1" x="846"/>
        <item m="1" x="876"/>
        <item m="1" x="897"/>
        <item m="1" x="760"/>
        <item m="1" x="788"/>
        <item m="1" x="817"/>
        <item m="1" x="848"/>
        <item m="1" x="879"/>
        <item m="1" x="898"/>
        <item m="1" x="762"/>
        <item m="1" x="790"/>
        <item m="1" x="820"/>
        <item m="1" x="849"/>
        <item m="1" x="880"/>
        <item m="1" x="899"/>
        <item m="1" x="1635"/>
        <item m="1" x="3326"/>
        <item m="1" x="5322"/>
        <item m="1" x="6876"/>
        <item m="1" x="341"/>
        <item m="1" x="1661"/>
        <item m="1" x="3350"/>
        <item m="1" x="5347"/>
        <item m="1" x="6904"/>
        <item m="1" x="361"/>
        <item m="1" x="1682"/>
        <item m="1" x="3372"/>
        <item m="1" x="5374"/>
        <item m="1" x="6933"/>
        <item m="1" x="385"/>
        <item m="1" x="1704"/>
        <item m="1" x="3396"/>
        <item m="1" x="5391"/>
        <item m="1" x="6957"/>
        <item m="1" x="409"/>
        <item m="1" x="1733"/>
        <item m="1" x="3430"/>
        <item m="1" x="5409"/>
        <item m="1" x="6983"/>
        <item m="1" x="444"/>
        <item m="1" x="1768"/>
        <item m="1" x="3453"/>
        <item m="1" x="5436"/>
        <item m="1" x="7007"/>
        <item m="1" x="478"/>
        <item m="1" x="1806"/>
        <item m="1" x="5467"/>
        <item m="1" x="7036"/>
        <item m="1" x="514"/>
        <item m="1" x="2747"/>
        <item m="1" x="5483"/>
        <item m="1" x="7061"/>
        <item m="1" x="1203"/>
        <item m="1" x="2770"/>
        <item m="1" x="5504"/>
        <item m="1" x="7761"/>
        <item m="1" x="1245"/>
        <item m="1" x="2800"/>
        <item m="1" x="5298"/>
        <item m="1" x="6853"/>
        <item m="1" x="319"/>
        <item m="1" x="1636"/>
        <item m="1" x="3328"/>
        <item m="1" x="6544"/>
        <item m="1" x="6584"/>
        <item m="1" x="6623"/>
        <item m="1" x="6659"/>
        <item m="1" x="6693"/>
        <item m="1" x="6500"/>
        <item m="1" x="6548"/>
        <item m="1" x="6588"/>
        <item m="1" x="6626"/>
        <item m="1" x="6662"/>
        <item m="1" x="6696"/>
        <item m="1" x="6502"/>
        <item m="1" x="6550"/>
        <item m="1" x="6590"/>
        <item m="1" x="6628"/>
        <item m="1" x="6664"/>
        <item m="1" x="6699"/>
        <item m="1" x="6503"/>
        <item m="1" x="6551"/>
        <item m="1" x="6591"/>
        <item m="1" x="6629"/>
        <item m="1" x="6665"/>
        <item m="1" x="6700"/>
        <item m="1" x="6505"/>
        <item m="1" x="6553"/>
        <item m="1" x="6592"/>
        <item m="1" x="6630"/>
        <item m="1" x="6666"/>
        <item m="1" x="6701"/>
        <item m="1" x="6506"/>
        <item m="1" x="6555"/>
        <item m="1" x="6593"/>
        <item m="1" x="6631"/>
        <item m="1" x="6667"/>
        <item m="1" x="6703"/>
        <item m="1" x="6508"/>
        <item m="1" x="6559"/>
        <item m="1" x="6597"/>
        <item m="1" x="6634"/>
        <item m="1" x="6669"/>
        <item m="1" x="6705"/>
        <item m="1" x="6510"/>
        <item m="1" x="6560"/>
        <item m="1" x="6598"/>
        <item m="1" x="6635"/>
        <item m="1" x="6671"/>
        <item m="1" x="6706"/>
        <item m="1" x="6513"/>
        <item m="1" x="6561"/>
        <item m="1" x="6599"/>
        <item m="1" x="6636"/>
        <item m="1" x="6672"/>
        <item m="1" x="6707"/>
        <item m="1" x="6515"/>
        <item m="1" x="6563"/>
        <item m="1" x="6600"/>
        <item m="1" x="6637"/>
        <item m="1" x="6673"/>
        <item m="1" x="6709"/>
        <item m="1" x="2629"/>
        <item m="1" x="2639"/>
        <item m="1" x="2658"/>
        <item m="1" x="2667"/>
        <item m="1" x="2681"/>
        <item m="1" x="2690"/>
        <item m="1" x="2705"/>
        <item m="1" x="2712"/>
        <item m="1" x="2726"/>
        <item m="1" x="1084"/>
        <item m="1" x="1108"/>
        <item m="1" x="1124"/>
        <item m="1" x="1152"/>
        <item m="1" x="1170"/>
        <item m="1" x="1195"/>
        <item m="1" x="1212"/>
        <item m="1" x="1237"/>
        <item m="1" x="1255"/>
        <item m="1" x="1267"/>
        <item m="1" x="7754"/>
        <item m="1" x="7775"/>
        <item m="1" x="7782"/>
        <item m="1" x="7803"/>
        <item m="1" x="7812"/>
        <item m="1" x="7832"/>
        <item m="1" x="7839"/>
        <item m="1" x="7863"/>
        <item m="1" x="7870"/>
        <item m="1" x="7891"/>
        <item m="1" x="6399"/>
        <item m="1" x="6423"/>
        <item m="1" x="6430"/>
        <item m="1" x="6452"/>
        <item m="1" x="6462"/>
        <item m="1" x="6484"/>
        <item m="1" x="6495"/>
        <item m="1" x="6532"/>
        <item m="1" x="6542"/>
        <item m="1" x="6571"/>
        <item m="1" x="4807"/>
        <item m="1" x="4836"/>
        <item m="1" x="4848"/>
        <item m="1" x="4875"/>
        <item m="1" x="4891"/>
        <item m="1" x="4920"/>
        <item m="1" x="4934"/>
        <item m="1" x="4970"/>
        <item m="1" x="4982"/>
        <item m="1" x="5018"/>
        <item m="1" x="3582"/>
        <item m="1" x="3588"/>
        <item m="1" x="3601"/>
        <item m="1" x="3607"/>
        <item m="1" x="3632"/>
        <item m="1" x="3637"/>
        <item m="1" x="3666"/>
        <item m="1" x="2229"/>
        <item m="1" x="2240"/>
        <item m="1" x="4569"/>
        <item m="1" x="6137"/>
        <item m="1" x="7659"/>
        <item m="1" x="1037"/>
        <item m="1" x="2672"/>
        <item m="1" x="1597"/>
        <item m="1" x="3242"/>
        <item m="1" x="4613"/>
        <item m="1" x="6183"/>
        <item m="1" x="7691"/>
        <item m="1" x="1097"/>
        <item m="1" x="1260"/>
        <item m="1" x="632"/>
        <item m="1" x="7879"/>
        <item m="1" x="7214"/>
        <item m="1" x="3496"/>
        <item m="1" x="2807"/>
        <item m="1" x="1950"/>
        <item m="1" x="1347"/>
        <item m="1" x="660"/>
        <item m="1" x="4771"/>
        <item m="1" x="4149"/>
        <item m="1" x="3538"/>
        <item m="1" x="2904"/>
        <item m="1" x="2034"/>
        <item m="1" x="6493"/>
        <item m="1" x="5641"/>
        <item m="1" x="4933"/>
        <item m="1" x="4232"/>
        <item m="1" x="3606"/>
        <item m="1" x="7943"/>
        <item m="1" x="7266"/>
        <item m="1" x="6648"/>
        <item m="1" x="5753"/>
        <item m="1" x="5101"/>
        <item m="1" x="1393"/>
        <item m="1" x="678"/>
        <item m="1" x="7323"/>
        <item m="1" x="6738"/>
        <item m="1" x="2956"/>
        <item m="1" x="2156"/>
        <item m="1" x="1421"/>
        <item m="1" x="705"/>
        <item m="1" x="123"/>
        <item m="1" x="4301"/>
        <item m="1" x="2367"/>
        <item m="1" x="2396"/>
        <item m="1" x="2408"/>
        <item m="1" x="2443"/>
        <item m="1" x="810"/>
        <item m="1" x="823"/>
        <item m="1" x="841"/>
        <item m="1" x="855"/>
        <item m="1" x="872"/>
        <item m="1" x="881"/>
        <item m="1" x="893"/>
        <item m="1" x="900"/>
        <item m="1" x="909"/>
        <item m="1" x="7505"/>
        <item m="1" x="7524"/>
        <item m="1" x="7534"/>
        <item m="1" x="7550"/>
        <item m="1" x="7564"/>
        <item m="1" x="7581"/>
        <item m="1" x="7597"/>
        <item m="1" x="7603"/>
        <item m="1" x="7620"/>
        <item m="1" x="7629"/>
        <item m="1" x="6080"/>
        <item m="1" x="6099"/>
        <item m="1" x="5881"/>
        <item m="1" x="5887"/>
        <item m="1" x="5200"/>
        <item m="1" x="5261"/>
        <item m="1" x="5354"/>
        <item m="1" x="5446"/>
        <item m="1" x="5525"/>
        <item m="1" x="5577"/>
        <item m="1" x="5674"/>
        <item m="1" x="5792"/>
        <item m="1" x="5206"/>
        <item m="1" x="5266"/>
        <item m="1" x="5361"/>
        <item m="1" x="5450"/>
        <item m="1" x="5528"/>
        <item m="1" x="5580"/>
        <item m="1" x="5678"/>
        <item m="1" x="5797"/>
        <item m="1" x="5211"/>
        <item m="1" x="5270"/>
        <item m="1" x="5364"/>
        <item m="1" x="5454"/>
        <item m="1" x="5533"/>
        <item m="1" x="5584"/>
        <item m="1" x="5683"/>
        <item m="1" x="5803"/>
        <item m="1" x="5219"/>
        <item m="1" x="5278"/>
        <item m="1" x="5370"/>
        <item m="1" x="6432"/>
        <item m="1" x="7896"/>
        <item m="1" x="1358"/>
        <item m="1" x="2912"/>
        <item m="1" x="4248"/>
        <item m="1" x="6464"/>
        <item m="1" x="7921"/>
        <item m="1" x="1380"/>
        <item m="1" x="2936"/>
        <item m="1" x="4277"/>
        <item m="1" x="6498"/>
        <item m="1" x="7945"/>
        <item m="1" x="1395"/>
        <item m="1" x="2958"/>
        <item m="1" x="4304"/>
        <item m="1" x="6546"/>
        <item m="1" x="7967"/>
        <item m="1" x="1402"/>
        <item m="1" x="2975"/>
        <item m="1" x="4330"/>
        <item m="1" x="6586"/>
        <item m="1" x="7976"/>
        <item m="1" x="1409"/>
        <item m="1" x="1432"/>
        <item m="1" x="1449"/>
        <item m="1" x="1471"/>
        <item m="1" x="1491"/>
        <item m="1" x="1514"/>
        <item m="1" x="1533"/>
        <item m="1" x="1553"/>
        <item m="1" x="1424"/>
        <item m="1" x="1434"/>
        <item m="1" x="1451"/>
        <item m="1" x="1473"/>
        <item m="1" x="1493"/>
        <item m="1" x="1516"/>
        <item m="1" x="1536"/>
        <item m="1" x="1556"/>
        <item m="1" x="1425"/>
        <item m="1" x="1435"/>
        <item m="1" x="1452"/>
        <item m="1" x="1474"/>
        <item m="1" x="1494"/>
        <item m="1" x="1518"/>
        <item m="1" x="1538"/>
        <item m="1" x="1557"/>
        <item m="1" x="2993"/>
        <item m="1" x="4361"/>
        <item m="1" x="6624"/>
        <item m="1" x="7994"/>
        <item m="1" x="1415"/>
        <item m="1" x="3013"/>
        <item m="1" x="6660"/>
        <item m="1" x="35"/>
        <item m="1" x="1428"/>
        <item m="1" x="6694"/>
        <item m="1" x="50"/>
        <item m="1" x="1426"/>
        <item m="1" x="1436"/>
        <item m="1" x="1453"/>
        <item m="1" x="1475"/>
        <item m="1" x="1495"/>
        <item m="1" x="1519"/>
        <item m="1" x="1539"/>
        <item m="1" x="1558"/>
        <item m="1" x="1427"/>
        <item m="1" x="1437"/>
        <item m="1" x="1455"/>
        <item m="1" x="1476"/>
        <item m="1" x="1496"/>
        <item m="1" x="1520"/>
        <item m="1" x="5310"/>
        <item m="1" x="6863"/>
        <item m="1" x="332"/>
        <item m="1" x="3560"/>
        <item m="1" x="3573"/>
        <item m="1" x="3591"/>
        <item m="1" x="3619"/>
        <item m="1" x="3652"/>
        <item m="1" x="3692"/>
        <item m="1" x="3733"/>
        <item m="1" x="3770"/>
        <item m="1" x="3541"/>
        <item m="1" x="3561"/>
        <item m="1" x="3574"/>
        <item m="1" x="3592"/>
        <item m="1" x="3621"/>
        <item m="1" x="3654"/>
        <item m="1" x="3695"/>
        <item m="1" x="3735"/>
        <item m="1" x="3542"/>
        <item m="1" x="3562"/>
        <item m="1" x="3575"/>
        <item m="1" x="3594"/>
        <item m="1" x="3623"/>
        <item m="1" x="3656"/>
        <item m="1" x="3697"/>
        <item m="1" x="3737"/>
        <item m="1" x="3543"/>
        <item m="1" x="3563"/>
        <item m="1" x="3576"/>
        <item m="1" x="3595"/>
        <item m="1" x="3625"/>
        <item m="1" x="3658"/>
        <item m="1" x="3699"/>
        <item m="1" x="3739"/>
        <item m="1" x="3545"/>
        <item m="1" x="3565"/>
        <item m="1" x="3577"/>
        <item m="1" x="3597"/>
        <item m="1" x="3627"/>
        <item m="1" x="3661"/>
        <item m="1" x="3702"/>
        <item m="1" x="3742"/>
        <item m="1" x="3546"/>
        <item m="1" x="3566"/>
        <item m="1" x="3578"/>
        <item m="1" x="3598"/>
        <item m="1" x="3628"/>
        <item m="1" x="3662"/>
        <item m="1" x="3703"/>
        <item m="1" x="3743"/>
        <item m="1" x="3547"/>
        <item m="1" x="3567"/>
        <item m="1" x="3580"/>
        <item m="1" x="3599"/>
        <item m="1" x="3630"/>
        <item m="1" x="3664"/>
        <item m="1" x="3704"/>
        <item m="1" x="3744"/>
        <item m="1" x="3548"/>
        <item m="1" x="3568"/>
        <item m="1" x="3581"/>
        <item m="1" x="3600"/>
        <item m="1" x="3631"/>
        <item m="1" x="3665"/>
        <item m="1" x="3705"/>
        <item m="1" x="3745"/>
        <item m="1" x="3550"/>
        <item m="1" x="3569"/>
        <item m="1" x="3583"/>
        <item m="1" x="3602"/>
        <item m="1" x="3633"/>
        <item m="1" x="3669"/>
        <item m="1" x="3709"/>
        <item m="1" x="3749"/>
        <item m="1" x="3551"/>
        <item m="1" x="3570"/>
        <item m="1" x="3584"/>
        <item m="1" x="3603"/>
        <item m="1" x="3634"/>
        <item m="1" x="3670"/>
        <item m="1" x="3710"/>
        <item m="1" x="3751"/>
        <item m="1" x="7430"/>
        <item m="1" x="7431"/>
        <item m="1" x="7433"/>
        <item m="1" x="7434"/>
        <item m="1" x="7436"/>
        <item m="1" x="7438"/>
        <item m="1" x="7441"/>
        <item m="1" x="7443"/>
        <item m="1" x="7445"/>
        <item m="1" x="7469"/>
        <item m="1" x="7498"/>
        <item m="1" x="7528"/>
        <item m="1" x="7558"/>
        <item m="1" x="7591"/>
        <item m="1" x="7615"/>
        <item m="1" x="7639"/>
        <item m="1" x="7435"/>
        <item m="1" x="7470"/>
        <item m="1" x="7500"/>
        <item m="1" x="7530"/>
        <item m="1" x="7560"/>
        <item m="1" x="7593"/>
        <item m="1" x="7616"/>
        <item m="1" x="7640"/>
        <item m="1" x="7437"/>
        <item m="1" x="7471"/>
        <item m="1" x="7502"/>
        <item m="1" x="7531"/>
        <item m="1" x="7561"/>
        <item m="1" x="7594"/>
        <item m="1" x="7617"/>
        <item m="1" x="7641"/>
        <item m="1" x="7439"/>
        <item m="1" x="7472"/>
        <item m="1" x="7503"/>
        <item m="1" x="7532"/>
        <item m="1" x="7562"/>
        <item m="1" x="7595"/>
        <item m="1" x="7618"/>
        <item m="1" x="7643"/>
        <item m="1" x="3593"/>
        <item m="1" x="3966"/>
        <item m="1" x="7442"/>
        <item m="1" x="7473"/>
        <item m="1" x="7504"/>
        <item m="1" x="7533"/>
        <item m="1" x="7563"/>
        <item m="1" x="7596"/>
        <item m="1" x="7619"/>
        <item m="1" x="7644"/>
        <item m="1" x="5073"/>
        <item m="1" x="5455"/>
        <item m="1" x="7444"/>
        <item m="1" x="7475"/>
        <item m="1" x="7506"/>
        <item m="1" x="7535"/>
        <item m="1" x="7565"/>
        <item m="1" x="7598"/>
        <item m="1" x="7621"/>
        <item m="1" x="7645"/>
        <item m="1" x="7446"/>
        <item m="1" x="7476"/>
        <item m="1" x="7507"/>
        <item m="1" x="7536"/>
        <item m="1" x="7566"/>
        <item m="1" x="7599"/>
        <item m="1" x="7622"/>
        <item m="1" x="7646"/>
        <item m="1" x="7447"/>
        <item m="1" x="7477"/>
        <item m="1" x="7508"/>
        <item m="1" x="7537"/>
        <item m="1" x="7567"/>
        <item m="1" x="7600"/>
        <item m="1" x="7623"/>
        <item m="1" x="7647"/>
        <item m="1" x="7448"/>
        <item m="1" x="7478"/>
        <item m="1" x="7511"/>
        <item m="1" x="7539"/>
        <item m="1" x="7570"/>
        <item m="1" x="7601"/>
        <item m="1" x="7624"/>
        <item m="1" x="7648"/>
        <item m="1" x="7450"/>
        <item m="1" x="7481"/>
        <item m="1" x="7514"/>
        <item m="1" x="7540"/>
        <item m="1" x="7571"/>
        <item m="1" x="7602"/>
        <item m="1" x="7628"/>
        <item m="1" x="7652"/>
        <item m="1" x="3421"/>
        <item m="1" x="3422"/>
        <item m="1" x="3424"/>
        <item m="1" x="3426"/>
        <item m="1" x="3428"/>
        <item m="1" x="1652"/>
        <item m="1" x="3344"/>
        <item m="1" x="5337"/>
        <item m="1" x="6896"/>
        <item m="1" x="348"/>
        <item m="1" x="1678"/>
        <item m="1" x="3368"/>
        <item m="1" x="5366"/>
        <item m="1" x="6926"/>
        <item m="1" x="374"/>
        <item m="1" x="1700"/>
        <item m="1" x="3390"/>
        <item m="1" x="5383"/>
        <item m="1" x="6952"/>
        <item m="1" x="395"/>
        <item m="1" x="1720"/>
        <item m="1" x="3416"/>
        <item m="1" x="5402"/>
        <item m="1" x="6977"/>
        <item m="1" x="421"/>
        <item m="1" x="1754"/>
        <item m="1" x="3448"/>
        <item m="1" x="5424"/>
        <item m="1" x="7000"/>
        <item m="1" x="456"/>
        <item m="1" x="1789"/>
        <item m="1" x="5457"/>
        <item m="1" x="7028"/>
        <item m="1" x="492"/>
        <item m="1" x="5476"/>
        <item m="1" x="7053"/>
        <item m="1" x="2758"/>
        <item m="1" x="5496"/>
        <item m="1" x="1227"/>
        <item m="1" x="2783"/>
        <item m="1" x="7778"/>
        <item m="1" x="1263"/>
        <item m="1" x="2813"/>
        <item m="1" x="5312"/>
        <item m="1" x="6864"/>
        <item m="1" x="333"/>
        <item m="1" x="1653"/>
        <item m="1" x="3346"/>
        <item m="1" x="4983"/>
        <item m="1" x="5034"/>
        <item m="1" x="5071"/>
        <item m="1" x="5110"/>
        <item m="1" x="5148"/>
        <item m="1" x="5182"/>
        <item m="1" x="5210"/>
        <item m="1" x="5228"/>
        <item m="1" x="4936"/>
        <item m="1" x="4985"/>
        <item m="1" x="5035"/>
        <item m="1" x="5072"/>
        <item m="1" x="5111"/>
        <item m="1" x="5149"/>
        <item m="1" x="5184"/>
        <item m="1" x="5212"/>
        <item m="1" x="4937"/>
        <item m="1" x="4986"/>
        <item m="1" x="5036"/>
        <item m="1" x="5074"/>
        <item m="1" x="5112"/>
        <item m="1" x="5150"/>
        <item m="1" x="5185"/>
        <item m="1" x="5213"/>
        <item m="1" x="4938"/>
        <item m="1" x="4987"/>
        <item m="1" x="5037"/>
        <item m="1" x="5075"/>
        <item m="1" x="5113"/>
        <item m="1" x="5151"/>
        <item m="1" x="5186"/>
        <item m="1" x="5216"/>
        <item m="1" x="4939"/>
        <item m="1" x="4988"/>
        <item m="1" x="5038"/>
        <item m="1" x="5078"/>
        <item m="1" x="5115"/>
        <item m="1" x="5153"/>
        <item m="1" x="5187"/>
        <item m="1" x="5218"/>
        <item m="1" x="4940"/>
        <item m="1" x="4989"/>
        <item m="1" x="5039"/>
        <item m="1" x="5079"/>
        <item m="1" x="5116"/>
        <item m="1" x="5154"/>
        <item m="1" x="5188"/>
        <item m="1" x="5220"/>
        <item m="1" x="4941"/>
        <item m="1" x="4990"/>
        <item m="1" x="5041"/>
        <item m="1" x="5081"/>
        <item m="1" x="5118"/>
        <item m="1" x="5156"/>
        <item m="1" x="5190"/>
        <item m="1" x="5221"/>
        <item m="1" x="4942"/>
        <item m="1" x="4991"/>
        <item m="1" x="5042"/>
        <item m="1" x="5082"/>
        <item m="1" x="5120"/>
        <item m="1" x="5157"/>
        <item m="1" x="5191"/>
        <item m="1" x="5223"/>
        <item m="1" x="4945"/>
        <item m="1" x="4994"/>
        <item m="1" x="5043"/>
        <item m="1" x="5083"/>
        <item m="1" x="5121"/>
        <item m="1" x="5159"/>
        <item m="1" x="5193"/>
        <item m="1" x="5224"/>
        <item m="1" x="4948"/>
        <item m="1" x="4997"/>
        <item m="1" x="5044"/>
        <item m="1" x="5084"/>
        <item m="1" x="5122"/>
        <item m="1" x="5160"/>
        <item m="1" x="5194"/>
        <item m="1" x="5225"/>
        <item m="1" x="857"/>
        <item m="1" x="858"/>
        <item m="1" x="859"/>
        <item m="1" x="7474"/>
        <item m="1" x="7479"/>
        <item m="1" x="3429"/>
        <item m="1" x="7187"/>
        <item m="1" x="1724"/>
        <item m="1" x="1751"/>
        <item m="1" x="1760"/>
        <item m="1" x="1785"/>
        <item m="1" x="1795"/>
        <item m="1" x="1813"/>
        <item m="1" x="1821"/>
        <item m="1" x="1833"/>
        <item m="1" x="1845"/>
        <item m="1" x="519"/>
        <item m="1" x="526"/>
        <item m="1" x="547"/>
        <item m="1" x="556"/>
        <item m="1" x="575"/>
        <item m="1" x="581"/>
        <item m="1" x="600"/>
        <item m="1" x="608"/>
        <item m="1" x="628"/>
        <item m="1" x="635"/>
        <item m="1" x="7125"/>
        <item m="1" x="7129"/>
        <item m="1" x="7137"/>
        <item m="1" x="7142"/>
        <item m="1" x="7154"/>
        <item m="1" x="7163"/>
        <item m="1" x="7176"/>
        <item m="1" x="7190"/>
        <item m="1" x="7203"/>
        <item m="1" x="7217"/>
        <item m="1" x="5587"/>
        <item m="1" x="5593"/>
        <item m="1" x="5598"/>
        <item m="1" x="5603"/>
        <item m="1" x="5616"/>
        <item m="1" x="5629"/>
        <item m="1" x="5648"/>
        <item m="1" x="5667"/>
        <item m="1" x="5689"/>
        <item m="1" x="5699"/>
        <item m="1" x="4176"/>
        <item m="1" x="4188"/>
        <item m="1" x="4191"/>
        <item m="1" x="4208"/>
        <item m="1" x="4217"/>
        <item m="1" x="4236"/>
        <item m="1" x="4246"/>
        <item m="1" x="4262"/>
        <item m="1" x="4274"/>
        <item m="1" x="2971"/>
        <item m="1" x="2983"/>
        <item m="1" x="2990"/>
        <item m="1" x="3000"/>
        <item m="1" x="3009"/>
        <item m="1" x="3206"/>
        <item m="1" x="4590"/>
        <item m="1" x="6160"/>
        <item m="1" x="7677"/>
        <item m="1" x="1062"/>
        <item m="1" x="2696"/>
        <item m="1" x="288"/>
        <item m="1" x="1614"/>
        <item m="1" x="3279"/>
        <item m="1" x="4635"/>
        <item m="1" x="6212"/>
        <item m="1" x="7705"/>
        <item m="1" x="1138"/>
        <item m="1" x="2450"/>
        <item m="1" x="1551"/>
        <item m="1" x="878"/>
        <item m="1" x="279"/>
        <item m="1" x="7569"/>
        <item m="1" x="3865"/>
        <item m="1" x="3137"/>
        <item m="1" x="2513"/>
        <item m="1" x="1608"/>
        <item m="1" x="947"/>
        <item m="1" x="5314"/>
        <item m="1" x="4545"/>
        <item m="1" x="3915"/>
        <item m="1" x="3267"/>
        <item m="1" x="2584"/>
        <item m="1" x="6866"/>
        <item m="1" x="6104"/>
        <item m="1" x="5400"/>
        <item m="1" x="4625"/>
        <item m="1" x="4000"/>
        <item m="1" x="335"/>
        <item m="1" x="7631"/>
        <item m="1" x="6971"/>
        <item m="1" x="6196"/>
        <item m="1" x="5486"/>
        <item m="1" x="1655"/>
        <item m="1" x="1004"/>
        <item m="1" x="418"/>
        <item m="1" x="7701"/>
        <item m="1" x="7064"/>
        <item m="1" x="3347"/>
        <item m="1" x="2637"/>
        <item m="1" x="1749"/>
        <item m="1" x="1121"/>
        <item m="1" x="545"/>
        <item m="1" x="1522"/>
        <item m="1" x="1528"/>
        <item m="1" x="1541"/>
        <item m="1" x="1549"/>
        <item m="1" x="1560"/>
        <item m="1" x="1567"/>
        <item m="1" x="234"/>
        <item m="1" x="247"/>
        <item m="1" x="255"/>
        <item m="1" x="267"/>
        <item m="1" x="277"/>
        <item m="1" x="291"/>
        <item m="1" x="300"/>
        <item m="1" x="308"/>
        <item m="1" x="317"/>
        <item m="1" x="330"/>
        <item m="1" x="6844"/>
        <item m="1" x="6855"/>
        <item m="1" x="6867"/>
        <item m="1" x="6883"/>
        <item m="1" x="6897"/>
        <item m="1" x="6911"/>
        <item m="1" x="6928"/>
        <item m="1" x="6939"/>
        <item m="1" x="6954"/>
        <item m="1" x="6964"/>
        <item m="1" x="5381"/>
        <item m="1" x="5390"/>
        <item m="1" x="5203"/>
        <item m="1" x="5263"/>
        <item m="1" x="5357"/>
        <item m="1" x="5449"/>
        <item m="1" x="5527"/>
        <item m="1" x="5579"/>
        <item m="1" x="5677"/>
        <item m="1" x="5796"/>
        <item m="1" x="5208"/>
        <item m="1" x="5268"/>
        <item m="1" x="5363"/>
        <item m="1" x="5452"/>
        <item m="1" x="5532"/>
        <item m="1" x="5583"/>
        <item m="1" x="5680"/>
        <item m="1" x="5801"/>
        <item m="1" x="5215"/>
        <item m="1" x="5273"/>
        <item m="1" x="5368"/>
        <item m="1" x="5458"/>
        <item m="1" x="5534"/>
        <item m="1" x="5585"/>
        <item m="1" x="5686"/>
        <item m="1" x="5805"/>
        <item m="1" x="5222"/>
        <item m="1" x="5280"/>
        <item m="1" x="5372"/>
        <item m="1" x="6454"/>
        <item m="1" x="7913"/>
        <item m="1" x="1371"/>
        <item m="1" x="2929"/>
        <item m="1" x="4267"/>
        <item m="1" x="6486"/>
        <item m="1" x="7936"/>
        <item m="1" x="1387"/>
        <item m="1" x="2950"/>
        <item m="1" x="4294"/>
        <item m="1" x="6534"/>
        <item m="1" x="7962"/>
        <item m="1" x="1399"/>
        <item m="1" x="2968"/>
        <item m="1" x="4321"/>
        <item m="1" x="6573"/>
        <item m="1" x="7972"/>
        <item m="1" x="1406"/>
        <item m="1" x="2987"/>
        <item m="1" x="4346"/>
        <item m="1" x="6608"/>
        <item m="1" x="7990"/>
        <item m="1" x="1412"/>
        <item m="1" x="154"/>
        <item m="1" x="179"/>
        <item m="1" x="205"/>
        <item m="1" x="219"/>
        <item m="1" x="240"/>
        <item m="1" x="260"/>
        <item m="1" x="281"/>
        <item m="1" x="302"/>
        <item m="1" x="322"/>
        <item m="1" x="126"/>
        <item m="1" x="157"/>
        <item m="1" x="182"/>
        <item m="1" x="208"/>
        <item m="1" x="222"/>
        <item m="1" x="242"/>
        <item m="1" x="262"/>
        <item m="1" x="283"/>
        <item m="1" x="304"/>
        <item m="1" x="325"/>
        <item m="1" x="127"/>
        <item m="1" x="159"/>
        <item m="1" x="183"/>
        <item m="1" x="209"/>
        <item m="1" x="223"/>
        <item m="1" x="243"/>
        <item m="1" x="264"/>
        <item m="1" x="285"/>
        <item m="1" x="305"/>
        <item m="1" x="327"/>
        <item m="1" x="3005"/>
        <item m="1" x="4379"/>
        <item m="1" x="6646"/>
        <item m="1" x="1419"/>
        <item m="1" x="3027"/>
        <item m="1" x="6677"/>
        <item m="1" x="47"/>
        <item m="1" x="1430"/>
        <item m="1" x="3791"/>
        <item m="1" x="6714"/>
        <item m="1" x="71"/>
        <item m="1" x="128"/>
        <item m="1" x="160"/>
        <item m="1" x="184"/>
        <item m="1" x="210"/>
        <item m="1" x="224"/>
        <item m="1" x="244"/>
        <item m="1" x="265"/>
        <item m="1" x="287"/>
        <item m="1" x="306"/>
        <item m="1" x="328"/>
        <item m="1" x="129"/>
        <item m="1" x="161"/>
        <item m="1" x="186"/>
        <item m="1" x="211"/>
        <item m="1" x="225"/>
        <item m="1" x="245"/>
        <item m="1" x="5323"/>
        <item m="1" x="6877"/>
        <item m="1" x="342"/>
        <item m="1" x="2077"/>
        <item m="1" x="2118"/>
        <item m="1" x="2165"/>
        <item m="1" x="2206"/>
        <item m="1" x="2245"/>
        <item m="1" x="2284"/>
        <item m="1" x="2326"/>
        <item m="1" x="2369"/>
        <item m="1" x="2417"/>
        <item m="1" x="2038"/>
        <item m="1" x="2079"/>
        <item m="1" x="2120"/>
        <item m="1" x="2167"/>
        <item m="1" x="2208"/>
        <item m="1" x="2247"/>
        <item m="1" x="2287"/>
        <item m="1" x="2328"/>
        <item m="1" x="2371"/>
        <item m="1" x="2419"/>
        <item m="1" x="2040"/>
        <item m="1" x="2081"/>
        <item m="1" x="2122"/>
        <item m="1" x="2169"/>
        <item m="1" x="2210"/>
        <item m="1" x="2249"/>
        <item m="1" x="2289"/>
        <item m="1" x="2330"/>
        <item m="1" x="2373"/>
        <item m="1" x="2421"/>
        <item m="1" x="2042"/>
        <item m="1" x="2084"/>
        <item m="1" x="2125"/>
        <item m="1" x="2172"/>
        <item m="1" x="2214"/>
        <item m="1" x="2253"/>
        <item m="1" x="2293"/>
        <item m="1" x="2334"/>
        <item m="1" x="2377"/>
        <item m="1" x="2424"/>
        <item m="1" x="2045"/>
        <item m="1" x="2087"/>
        <item m="1" x="2128"/>
        <item m="1" x="2176"/>
        <item m="1" x="2218"/>
        <item m="1" x="2257"/>
        <item m="1" x="2297"/>
        <item m="1" x="2338"/>
        <item m="1" x="2380"/>
        <item m="1" x="2427"/>
        <item m="1" x="2048"/>
        <item m="1" x="2090"/>
        <item m="1" x="2131"/>
        <item m="1" x="2179"/>
        <item m="1" x="2221"/>
        <item m="1" x="2260"/>
        <item m="1" x="2300"/>
        <item m="1" x="2341"/>
        <item m="1" x="2383"/>
        <item m="1" x="2430"/>
        <item m="1" x="2051"/>
        <item m="1" x="2093"/>
        <item m="1" x="2135"/>
        <item m="1" x="2182"/>
        <item m="1" x="2224"/>
        <item m="1" x="2263"/>
        <item m="1" x="2303"/>
        <item m="1" x="2344"/>
        <item m="1" x="2386"/>
        <item m="1" x="2433"/>
        <item m="1" x="2054"/>
        <item m="1" x="2096"/>
        <item m="1" x="2138"/>
        <item m="1" x="2185"/>
        <item m="1" x="2227"/>
        <item m="1" x="2266"/>
        <item m="1" x="2306"/>
        <item m="1" x="2347"/>
        <item m="1" x="2389"/>
        <item m="1" x="2436"/>
        <item m="1" x="2057"/>
        <item m="1" x="2099"/>
        <item m="1" x="2141"/>
        <item m="1" x="2188"/>
        <item m="1" x="2231"/>
        <item m="1" x="2271"/>
        <item m="1" x="2311"/>
        <item m="1" x="2352"/>
        <item m="1" x="2394"/>
        <item m="1" x="2441"/>
        <item m="1" x="2061"/>
        <item m="1" x="2103"/>
        <item m="1" x="2146"/>
        <item m="1" x="2192"/>
        <item m="1" x="2234"/>
        <item m="1" x="2274"/>
        <item m="1" x="2314"/>
        <item m="1" x="2356"/>
        <item m="1" x="2398"/>
        <item m="1" x="2445"/>
        <item m="1" x="5963"/>
        <item m="1" x="6013"/>
        <item m="1" x="6059"/>
        <item m="1" x="5965"/>
        <item m="1" x="6015"/>
        <item m="1" x="6061"/>
        <item m="1" x="5967"/>
        <item m="1" x="6017"/>
        <item m="1" x="6063"/>
        <item m="1" x="5970"/>
        <item m="1" x="6023"/>
        <item m="1" x="6068"/>
        <item m="1" x="5973"/>
        <item m="1" x="6026"/>
        <item m="1" x="6071"/>
        <item m="1" x="5976"/>
        <item m="1" x="6029"/>
        <item m="1" x="6074"/>
        <item m="1" x="5979"/>
        <item m="1" x="6032"/>
        <item m="1" x="6077"/>
        <item m="1" x="5983"/>
        <item m="1" x="6036"/>
        <item m="1" x="6081"/>
        <item m="1" x="5986"/>
        <item m="1" x="6039"/>
        <item m="1" x="6084"/>
        <item m="1" x="5990"/>
        <item m="1" x="6042"/>
        <item m="1" x="6087"/>
        <item m="1" x="6019"/>
        <item m="1" x="6065"/>
        <item m="1" x="6102"/>
        <item m="1" x="6127"/>
        <item m="1" x="6148"/>
        <item m="1" x="6174"/>
        <item m="1" x="6201"/>
        <item m="1" x="6243"/>
        <item m="1" x="6285"/>
        <item m="1" x="5972"/>
        <item m="1" x="6025"/>
        <item m="1" x="6070"/>
        <item m="1" x="6106"/>
        <item m="1" x="6129"/>
        <item m="1" x="6150"/>
        <item m="1" x="6176"/>
        <item m="1" x="6203"/>
        <item m="1" x="6245"/>
        <item m="1" x="6288"/>
        <item m="1" x="5975"/>
        <item m="1" x="6028"/>
        <item m="1" x="6073"/>
        <item m="1" x="6108"/>
        <item m="1" x="6131"/>
        <item m="1" x="6152"/>
        <item m="1" x="6178"/>
        <item m="1" x="6205"/>
        <item m="1" x="6247"/>
        <item m="1" x="6290"/>
        <item m="1" x="5978"/>
        <item m="1" x="6031"/>
        <item m="1" x="6076"/>
        <item m="1" x="6111"/>
        <item m="1" x="6133"/>
        <item m="1" x="6156"/>
        <item m="1" x="6180"/>
        <item m="1" x="6209"/>
        <item m="1" x="6250"/>
        <item m="1" x="6293"/>
        <item m="1" x="5981"/>
        <item m="1" x="6034"/>
        <item m="1" x="6079"/>
        <item m="1" x="6114"/>
        <item m="1" x="6136"/>
        <item m="1" x="6158"/>
        <item m="1" x="6182"/>
        <item m="1" x="6211"/>
        <item m="1" x="6252"/>
        <item m="1" x="6296"/>
        <item m="1" x="5985"/>
        <item m="1" x="6038"/>
        <item m="1" x="6083"/>
        <item m="1" x="6117"/>
        <item m="1" x="6139"/>
        <item m="1" x="6162"/>
        <item m="1" x="6185"/>
        <item m="1" x="6216"/>
        <item m="1" x="6255"/>
        <item m="1" x="6299"/>
        <item m="1" x="5989"/>
        <item m="1" x="6041"/>
        <item m="1" x="6086"/>
        <item m="1" x="6119"/>
        <item m="1" x="6140"/>
        <item m="1" x="6163"/>
        <item m="1" x="6186"/>
        <item m="1" x="6217"/>
        <item m="1" x="6256"/>
        <item m="1" x="6300"/>
        <item m="1" x="5992"/>
        <item m="1" x="6044"/>
        <item m="1" x="6089"/>
        <item m="1" x="6121"/>
        <item m="1" x="6141"/>
        <item m="1" x="6164"/>
        <item m="1" x="6187"/>
        <item m="1" x="6218"/>
        <item m="1" x="6257"/>
        <item m="1" x="6301"/>
        <item m="1" x="5994"/>
        <item m="1" x="6046"/>
        <item m="1" x="6091"/>
        <item m="1" x="6123"/>
        <item m="1" x="6142"/>
        <item m="1" x="6258"/>
        <item m="1" x="6302"/>
        <item m="1" x="5998"/>
        <item m="1" x="6051"/>
        <item m="1" x="6097"/>
        <item m="1" x="6125"/>
        <item m="1" x="6143"/>
        <item m="1" x="6165"/>
        <item m="1" x="6191"/>
        <item m="1" x="6222"/>
        <item m="1" x="6262"/>
        <item m="1" x="6306"/>
        <item m="1" x="1835"/>
        <item m="1" x="1858"/>
        <item m="1" x="1889"/>
        <item m="1" x="1836"/>
        <item m="1" x="1859"/>
        <item m="1" x="1891"/>
        <item m="1" x="1838"/>
        <item m="1" x="1861"/>
        <item m="1" x="1893"/>
        <item m="1" x="1839"/>
        <item m="1" x="1862"/>
        <item m="1" x="1894"/>
        <item m="1" x="1840"/>
        <item m="1" x="1863"/>
        <item m="1" x="1896"/>
        <item m="1" x="1841"/>
        <item m="1" x="1864"/>
        <item m="1" x="1897"/>
        <item m="1" x="1842"/>
        <item m="1" x="1865"/>
        <item m="1" x="1898"/>
        <item m="1" x="1662"/>
        <item m="1" x="3351"/>
        <item m="1" x="5348"/>
        <item m="1" x="6905"/>
        <item m="1" x="362"/>
        <item m="1" x="1683"/>
        <item m="1" x="3373"/>
        <item m="1" x="5375"/>
        <item m="1" x="6934"/>
        <item m="1" x="386"/>
        <item m="1" x="1705"/>
        <item m="1" x="3397"/>
        <item m="1" x="5392"/>
        <item m="1" x="6958"/>
        <item m="1" x="410"/>
        <item m="1" x="1734"/>
        <item m="1" x="3431"/>
        <item m="1" x="5410"/>
        <item m="1" x="6984"/>
        <item m="1" x="445"/>
        <item m="1" x="1769"/>
        <item m="1" x="3454"/>
        <item m="1" x="5437"/>
        <item m="1" x="7008"/>
        <item m="1" x="479"/>
        <item m="1" x="1807"/>
        <item m="1" x="5468"/>
        <item m="1" x="7037"/>
        <item m="1" x="515"/>
        <item m="1" x="2748"/>
        <item m="1" x="5484"/>
        <item m="1" x="7062"/>
        <item m="1" x="1204"/>
        <item m="1" x="2771"/>
        <item m="1" x="5505"/>
        <item m="1" x="7762"/>
        <item m="1" x="1246"/>
        <item m="1" x="2801"/>
        <item m="1" x="6344"/>
        <item m="1" x="7789"/>
        <item m="1" x="1275"/>
        <item m="1" x="2826"/>
        <item m="1" x="5325"/>
        <item m="1" x="6878"/>
        <item m="1" x="343"/>
        <item m="1" x="1664"/>
        <item m="1" x="3354"/>
        <item m="1" x="3640"/>
        <item m="1" x="3678"/>
        <item m="1" x="3720"/>
        <item m="1" x="3759"/>
        <item m="1" x="3783"/>
        <item m="1" x="3802"/>
        <item m="1" x="3816"/>
        <item m="1" x="3834"/>
        <item m="1" x="3850"/>
        <item m="1" x="3610"/>
        <item m="1" x="3642"/>
        <item m="1" x="3680"/>
        <item m="1" x="3722"/>
        <item m="1" x="3761"/>
        <item m="1" x="3785"/>
        <item m="1" x="3805"/>
        <item m="1" x="3818"/>
        <item m="1" x="3836"/>
        <item m="1" x="3852"/>
        <item m="1" x="3613"/>
        <item m="1" x="3645"/>
        <item m="1" x="3683"/>
        <item m="1" x="3725"/>
        <item m="1" x="3763"/>
        <item m="1" x="3787"/>
        <item m="1" x="3807"/>
        <item m="1" x="3820"/>
        <item m="1" x="3837"/>
        <item m="1" x="3853"/>
        <item m="1" x="3614"/>
        <item m="1" x="3646"/>
        <item m="1" x="3684"/>
        <item m="1" x="3726"/>
        <item m="1" x="3764"/>
        <item m="1" x="3788"/>
        <item m="1" x="3808"/>
        <item m="1" x="3821"/>
        <item m="1" x="3838"/>
        <item m="1" x="3855"/>
        <item m="1" x="3615"/>
        <item m="1" x="3648"/>
        <item m="1" x="3686"/>
        <item m="1" x="3728"/>
        <item m="1" x="3765"/>
        <item m="1" x="3789"/>
        <item m="1" x="3809"/>
        <item m="1" x="3822"/>
        <item m="1" x="3839"/>
        <item m="1" x="3857"/>
        <item m="1" x="3616"/>
        <item m="1" x="3649"/>
        <item m="1" x="3687"/>
        <item m="1" x="3729"/>
        <item m="1" x="3766"/>
        <item m="1" x="3790"/>
        <item m="1" x="3810"/>
        <item m="1" x="3824"/>
        <item m="1" x="3841"/>
        <item m="1" x="3859"/>
        <item m="1" x="3617"/>
        <item m="1" x="3650"/>
        <item m="1" x="3689"/>
        <item m="1" x="3730"/>
        <item m="1" x="3767"/>
        <item m="1" x="3792"/>
        <item m="1" x="3811"/>
        <item m="1" x="3825"/>
        <item m="1" x="3842"/>
        <item m="1" x="3860"/>
        <item m="1" x="3618"/>
        <item m="1" x="3651"/>
        <item m="1" x="3690"/>
        <item m="1" x="3731"/>
        <item m="1" x="3768"/>
        <item m="1" x="3793"/>
        <item m="1" x="3812"/>
        <item m="1" x="3826"/>
        <item m="1" x="3843"/>
        <item m="1" x="3861"/>
        <item m="1" x="3620"/>
        <item m="1" x="3653"/>
        <item m="1" x="3693"/>
        <item m="1" x="3734"/>
        <item m="1" x="3771"/>
        <item m="1" x="3794"/>
        <item m="1" x="3813"/>
        <item m="1" x="3827"/>
        <item m="1" x="3844"/>
        <item m="1" x="3862"/>
        <item m="1" x="3622"/>
        <item m="1" x="3655"/>
        <item m="1" x="3696"/>
        <item m="1" x="3736"/>
        <item m="1" x="3772"/>
        <item m="1" x="3795"/>
        <item m="1" x="3814"/>
        <item m="1" x="3828"/>
        <item m="1" x="3845"/>
        <item m="1" x="3863"/>
        <item m="1" x="7553"/>
        <item m="1" x="7584"/>
        <item m="1" x="7604"/>
        <item m="1" x="7554"/>
        <item m="1" x="7585"/>
        <item m="1" x="7605"/>
        <item m="1" x="7555"/>
        <item m="1" x="7586"/>
        <item m="1" x="7606"/>
        <item m="1" x="7021"/>
        <item m="1" x="7033"/>
        <item m="1" x="7047"/>
        <item m="1" x="3160"/>
        <item m="1" x="3178"/>
        <item m="1" x="3193"/>
        <item m="1" x="3220"/>
        <item m="1" x="3232"/>
        <item m="1" x="3258"/>
        <item m="1" x="3269"/>
        <item m="1" x="3296"/>
        <item m="1" x="3305"/>
        <item m="1" x="1613"/>
        <item m="1" x="1624"/>
        <item m="1" x="1628"/>
        <item m="1" x="1634"/>
        <item m="1" x="1650"/>
        <item m="1" x="1660"/>
        <item m="1" x="1676"/>
        <item m="1" x="1681"/>
        <item m="1" x="1698"/>
        <item m="1" x="1703"/>
        <item m="1" x="366"/>
        <item m="1" x="376"/>
        <item m="1" x="390"/>
        <item m="1" x="399"/>
        <item m="1" x="414"/>
        <item m="1" x="424"/>
        <item m="1" x="450"/>
        <item m="1" x="459"/>
        <item m="1" x="485"/>
        <item m="1" x="495"/>
        <item m="1" x="7005"/>
        <item m="1" x="7024"/>
        <item m="1" x="7035"/>
        <item m="1" x="7050"/>
        <item m="1" x="7060"/>
        <item m="1" x="7075"/>
        <item m="1" x="7084"/>
        <item m="1" x="7096"/>
        <item m="1" x="7103"/>
        <item m="1" x="7116"/>
        <item m="1" x="5513"/>
        <item m="1" x="5521"/>
        <item m="1" x="5536"/>
        <item m="1" x="5539"/>
        <item m="1" x="5544"/>
        <item m="1" x="5548"/>
        <item m="1" x="5557"/>
        <item m="1" x="5562"/>
        <item m="1" x="5565"/>
        <item m="1" x="5573"/>
        <item m="1" x="4080"/>
        <item m="1" x="4083"/>
        <item m="1" x="4091"/>
        <item m="1" x="4094"/>
        <item m="1" x="4104"/>
        <item m="1" x="4108"/>
        <item m="1" x="4119"/>
        <item m="1" x="4130"/>
        <item m="1" x="4145"/>
        <item m="1" x="4156"/>
        <item m="1" x="2796"/>
        <item m="1" x="2810"/>
        <item m="1" x="2822"/>
        <item m="1" x="2835"/>
        <item m="1" x="2847"/>
        <item m="1" x="2861"/>
        <item m="1" x="2873"/>
        <item m="1" x="2885"/>
        <item m="1" x="2897"/>
        <item m="1" x="3381"/>
        <item m="1" x="2683"/>
        <item m="1" x="1801"/>
        <item m="1" x="1198"/>
        <item m="1" x="5495"/>
        <item m="1" x="4687"/>
        <item m="1" x="4072"/>
        <item m="1" x="3474"/>
        <item m="1" x="2767"/>
        <item m="1" x="7078"/>
        <item m="1" x="6353"/>
        <item m="1" x="5550"/>
        <item m="1" x="4744"/>
        <item m="1" x="4111"/>
        <item m="1" x="553"/>
        <item m="1" x="7799"/>
        <item m="1" x="7140"/>
        <item m="1" x="6445"/>
        <item m="1" x="5601"/>
        <item m="1" x="1857"/>
        <item m="1" x="1286"/>
        <item m="1" x="638"/>
        <item m="1" x="7908"/>
        <item m="1" x="7235"/>
        <item m="1" x="3509"/>
        <item m="1" x="2832"/>
        <item m="1" x="1978"/>
        <item m="1" x="1365"/>
        <item m="1" x="667"/>
        <item m="1" x="4810"/>
        <item m="1" x="4172"/>
        <item m="1" x="3559"/>
        <item m="1" x="2927"/>
        <item m="1" x="2075"/>
        <item m="1" x="6540"/>
        <item m="1" x="3074"/>
        <item m="1" x="3088"/>
        <item m="1" x="3104"/>
        <item m="1" x="3121"/>
        <item m="1" x="3140"/>
        <item m="1" x="3167"/>
        <item m="1" x="3203"/>
        <item m="1" x="3240"/>
        <item m="1" x="3277"/>
        <item m="1" x="3058"/>
        <item m="1" x="3076"/>
        <item m="1" x="3090"/>
        <item m="1" x="3105"/>
        <item m="1" x="3122"/>
        <item m="1" x="3141"/>
        <item m="1" x="3169"/>
        <item m="1" x="3208"/>
        <item m="1" x="3243"/>
        <item m="1" x="3281"/>
        <item m="1" x="3061"/>
        <item m="1" x="3077"/>
        <item m="1" x="3091"/>
        <item m="1" x="3106"/>
        <item m="1" x="3123"/>
        <item m="1" x="3142"/>
        <item m="1" x="3170"/>
        <item m="1" x="3210"/>
        <item m="1" x="3245"/>
        <item m="1" x="3283"/>
        <item m="1" x="3062"/>
        <item m="1" x="3078"/>
        <item m="1" x="3092"/>
        <item m="1" x="3107"/>
        <item m="1" x="3124"/>
        <item m="1" x="3143"/>
        <item m="1" x="3171"/>
        <item m="1" x="3212"/>
        <item m="1" x="3247"/>
        <item m="1" x="3285"/>
        <item m="1" x="3063"/>
        <item m="1" x="3079"/>
        <item m="1" x="3093"/>
        <item m="1" x="3108"/>
        <item m="1" x="3125"/>
        <item m="1" x="3144"/>
        <item m="1" x="3172"/>
        <item m="1" x="3214"/>
        <item m="1" x="3249"/>
        <item m="1" x="3287"/>
        <item m="1" x="3064"/>
        <item m="1" x="3080"/>
        <item m="1" x="3094"/>
        <item m="1" x="3110"/>
        <item m="1" x="3128"/>
        <item m="1" x="3148"/>
        <item m="1" x="3176"/>
        <item m="1" x="3216"/>
        <item m="1" x="3253"/>
        <item m="1" x="3291"/>
        <item m="1" x="3065"/>
        <item m="1" x="3081"/>
        <item m="1" x="3095"/>
        <item m="1" x="3112"/>
        <item m="1" x="3130"/>
        <item m="1" x="3149"/>
        <item m="1" x="3177"/>
        <item m="1" x="3218"/>
        <item m="1" x="3256"/>
        <item m="1" x="3294"/>
        <item m="1" x="3066"/>
        <item m="1" x="3082"/>
        <item m="1" x="3096"/>
        <item m="1" x="3113"/>
        <item m="1" x="3131"/>
        <item m="1" x="3150"/>
        <item m="1" x="3179"/>
        <item m="1" x="3221"/>
        <item m="1" x="3259"/>
        <item m="1" x="3297"/>
        <item m="1" x="3068"/>
        <item m="1" x="3083"/>
        <item m="1" x="3097"/>
        <item m="1" x="3114"/>
        <item m="1" x="3132"/>
        <item m="1" x="3151"/>
        <item m="1" x="3180"/>
        <item m="1" x="3222"/>
        <item m="1" x="3260"/>
        <item m="1" x="3298"/>
        <item m="1" x="3069"/>
        <item m="1" x="3084"/>
        <item m="1" x="3098"/>
        <item m="1" x="3115"/>
        <item m="1" x="3133"/>
        <item m="1" x="3152"/>
        <item m="1" x="3182"/>
        <item m="1" x="3224"/>
        <item m="1" x="3261"/>
        <item m="1" x="3299"/>
        <item m="1" x="7002"/>
        <item m="1" x="7031"/>
        <item m="1" x="7056"/>
        <item m="1" x="7082"/>
        <item m="1" x="7101"/>
        <item m="1" x="7122"/>
        <item m="1" x="7134"/>
        <item m="1" x="7147"/>
        <item m="1" x="7169"/>
        <item m="1" x="7196"/>
        <item m="1" x="7003"/>
        <item m="1" x="7032"/>
        <item m="1" x="7058"/>
        <item m="1" x="4746"/>
        <item m="1" x="4884"/>
        <item m="1" x="5060"/>
        <item m="1" x="5198"/>
        <item m="1" x="5259"/>
        <item m="1" x="4686"/>
        <item m="1" x="4750"/>
        <item m="1" x="4886"/>
        <item m="1" x="5066"/>
        <item m="1" x="5205"/>
        <item m="1" x="5265"/>
        <item m="1" x="4688"/>
        <item m="1" x="4752"/>
        <item m="1" x="4890"/>
        <item m="1" x="5069"/>
        <item m="1" x="5209"/>
        <item m="1" x="5269"/>
        <item m="1" x="4692"/>
        <item m="1" x="4755"/>
        <item m="1" x="4894"/>
        <item m="1" x="5076"/>
        <item m="1" x="5217"/>
        <item m="1" x="4736"/>
        <item m="1" x="6427"/>
        <item m="1" x="7893"/>
        <item m="1" x="1356"/>
        <item m="1" x="2910"/>
        <item m="1" x="4753"/>
        <item m="1" x="6455"/>
        <item m="1" x="7917"/>
        <item m="1" x="1375"/>
        <item m="1" x="2933"/>
        <item m="1" x="4768"/>
        <item m="1" x="6489"/>
        <item m="1" x="7941"/>
        <item m="1" x="1392"/>
        <item m="1" x="2955"/>
        <item m="1" x="4808"/>
        <item m="1" x="6536"/>
        <item m="1" x="7965"/>
        <item m="1" x="1400"/>
        <item m="1" x="2973"/>
        <item m="1" x="4849"/>
        <item m="1" x="6575"/>
        <item m="1" x="7974"/>
        <item m="1" x="1407"/>
        <item m="1" x="2992"/>
        <item m="1" x="4892"/>
        <item m="1" x="6612"/>
        <item m="1" x="7993"/>
        <item m="1" x="1414"/>
        <item m="1" x="3011"/>
        <item m="1" x="4935"/>
        <item m="1" x="6649"/>
        <item m="1" x="1422"/>
        <item m="1" x="3033"/>
        <item m="1" x="4984"/>
        <item m="1" x="6681"/>
        <item m="1" x="3854"/>
        <item m="1" x="5302"/>
        <item m="1" x="6858"/>
        <item m="1" x="4562"/>
        <item m="1" x="4578"/>
        <item m="1" x="4603"/>
        <item m="1" x="4626"/>
        <item m="1" x="4646"/>
        <item m="1" x="4563"/>
        <item m="1" x="4579"/>
        <item m="1" x="4604"/>
        <item m="1" x="4627"/>
        <item m="1" x="4647"/>
        <item m="1" x="4564"/>
        <item m="1" x="4580"/>
        <item m="1" x="4605"/>
        <item m="1" x="4628"/>
        <item m="1" x="4648"/>
        <item m="1" x="324"/>
        <item m="1" x="1645"/>
        <item m="1" x="3872"/>
        <item m="1" x="5329"/>
        <item m="1" x="6889"/>
        <item m="1" x="346"/>
        <item m="1" x="1673"/>
        <item m="1" x="3885"/>
        <item m="1" x="5355"/>
        <item m="1" x="6917"/>
        <item m="1" x="370"/>
        <item m="1" x="1693"/>
        <item m="1" x="3902"/>
        <item m="1" x="5378"/>
        <item m="1" x="6944"/>
        <item m="1" x="392"/>
        <item m="1" x="1714"/>
        <item m="1" x="3913"/>
        <item m="1" x="5398"/>
        <item m="1" x="6968"/>
        <item m="1" x="416"/>
        <item m="1" x="1746"/>
        <item m="1" x="3929"/>
        <item m="1" x="5417"/>
        <item m="1" x="6993"/>
        <item m="1" x="452"/>
        <item m="1" x="1781"/>
        <item m="1" x="3956"/>
        <item m="1" x="5447"/>
        <item m="1" x="7019"/>
        <item m="1" x="487"/>
        <item m="1" x="1811"/>
        <item m="1" x="3982"/>
        <item m="1" x="5474"/>
        <item m="1" x="7045"/>
        <item m="1" x="523"/>
        <item m="1" x="1831"/>
        <item m="1" x="4006"/>
        <item m="1" x="5490"/>
        <item m="1" x="7072"/>
        <item m="1" x="551"/>
        <item m="1" x="1856"/>
        <item m="1" x="4025"/>
        <item m="1" x="5509"/>
        <item m="1" x="7093"/>
        <item m="1" x="579"/>
        <item m="1" x="1879"/>
        <item m="1" x="3856"/>
        <item m="1" x="5305"/>
        <item m="1" x="6859"/>
        <item m="1" x="326"/>
        <item m="1" x="1647"/>
        <item m="1" x="1525"/>
        <item m="1" x="1531"/>
        <item m="1" x="1544"/>
        <item m="1" x="1552"/>
        <item m="1" x="1564"/>
        <item m="1" x="1569"/>
        <item m="1" x="1576"/>
        <item m="1" x="1584"/>
        <item m="1" x="1592"/>
        <item m="1" x="239"/>
        <item m="1" x="250"/>
        <item m="1" x="258"/>
        <item m="1" x="272"/>
        <item m="1" x="280"/>
        <item m="1" x="295"/>
        <item m="1" x="301"/>
        <item m="1" x="312"/>
        <item m="1" x="321"/>
        <item m="1" x="337"/>
        <item m="1" x="6849"/>
        <item m="1" x="6860"/>
        <item m="1" x="6872"/>
        <item m="1" x="6891"/>
        <item m="1" x="6902"/>
        <item m="1" x="6921"/>
        <item m="1" x="6931"/>
        <item m="1" x="6948"/>
        <item m="1" x="6956"/>
        <item m="1" x="6973"/>
        <item m="1" x="5385"/>
        <item m="1" x="5394"/>
        <item m="1" x="5403"/>
        <item m="1" x="5412"/>
        <item m="1" x="5425"/>
        <item m="1" x="5440"/>
        <item m="1" x="5460"/>
        <item m="1" x="5472"/>
        <item m="1" x="5479"/>
        <item m="1" x="5489"/>
        <item m="1" x="3986"/>
        <item m="1" x="3997"/>
        <item m="1" x="4008"/>
        <item m="1" x="4020"/>
        <item m="1" x="4027"/>
        <item m="1" x="4036"/>
        <item m="1" x="4047"/>
        <item m="1" x="4055"/>
        <item m="1" x="4062"/>
        <item m="1" x="4068"/>
        <item m="1" x="2656"/>
        <item m="1" x="2664"/>
        <item m="1" x="2679"/>
        <item m="1" x="2687"/>
        <item m="1" x="2703"/>
        <item m="1" x="2709"/>
        <item m="1" x="2724"/>
        <item m="1" x="2731"/>
        <item m="1" x="2745"/>
        <item m="1" x="2753"/>
        <item m="1" x="1148"/>
        <item m="1" x="1167"/>
        <item m="1" x="1192"/>
        <item m="1" x="1209"/>
        <item m="1" x="1234"/>
        <item m="1" x="1252"/>
        <item m="1" x="1265"/>
        <item m="1" x="1281"/>
        <item m="1" x="1290"/>
        <item m="1" x="6978"/>
        <item m="1" x="426"/>
        <item m="1" x="1755"/>
        <item m="1" x="3449"/>
        <item m="1" x="4725"/>
        <item m="1" x="6401"/>
        <item m="1" x="3968"/>
        <item m="1" x="5462"/>
        <item m="1" x="7029"/>
        <item m="1" x="497"/>
        <item m="1" x="1817"/>
        <item m="1" x="3485"/>
        <item m="1" x="4762"/>
        <item m="1" x="4270"/>
        <item m="1" x="3647"/>
        <item m="1" x="3002"/>
        <item m="1" x="2243"/>
        <item m="1" x="1456"/>
        <item m="1" x="5802"/>
        <item m="1" x="5143"/>
        <item m="1" x="4369"/>
        <item m="1" x="3779"/>
        <item m="1" x="3070"/>
        <item m="1" x="7346"/>
        <item m="1" x="6751"/>
        <item m="1" x="5867"/>
        <item m="1" x="5231"/>
        <item m="1" x="4444"/>
        <item m="1" x="715"/>
        <item m="1" x="158"/>
        <item m="1" x="7396"/>
        <item m="1" x="6801"/>
        <item m="1" x="5927"/>
        <item m="1" x="2362"/>
        <item m="1" x="1513"/>
        <item m="1" x="818"/>
        <item m="1" x="238"/>
        <item m="1" x="7512"/>
        <item m="1" x="3831"/>
        <item m="1" x="3102"/>
        <item m="1" x="2479"/>
        <item m="1" x="1580"/>
        <item m="1" x="907"/>
        <item m="1" x="5277"/>
        <item m="1" x="4489"/>
        <item m="1" x="3889"/>
        <item m="1" x="3192"/>
        <item m="1" x="2547"/>
        <item m="1" x="7978"/>
        <item m="1" x="7995"/>
        <item m="1" x="36"/>
        <item m="1" x="51"/>
        <item m="1" x="76"/>
        <item m="1" x="101"/>
        <item m="1" x="133"/>
        <item m="1" x="167"/>
        <item m="1" x="193"/>
        <item m="1" x="7979"/>
        <item m="1" x="7996"/>
        <item m="1" x="37"/>
        <item m="1" x="53"/>
        <item m="1" x="78"/>
        <item m="1" x="103"/>
        <item m="1" x="135"/>
        <item m="1" x="168"/>
        <item m="1" x="194"/>
        <item m="1" x="7981"/>
        <item m="1" x="7997"/>
        <item m="1" x="38"/>
        <item m="1" x="55"/>
        <item m="1" x="80"/>
        <item m="1" x="105"/>
        <item m="1" x="137"/>
        <item m="1" x="169"/>
        <item m="1" x="195"/>
        <item m="1" x="7982"/>
        <item m="1" x="39"/>
        <item m="1" x="57"/>
        <item m="1" x="82"/>
        <item m="1" x="107"/>
        <item m="1" x="139"/>
        <item m="1" x="170"/>
        <item m="1" x="196"/>
        <item m="1" x="7983"/>
        <item m="1" x="40"/>
        <item m="1" x="60"/>
        <item m="1" x="85"/>
        <item m="1" x="111"/>
        <item m="1" x="141"/>
        <item m="1" x="171"/>
        <item m="1" x="197"/>
        <item m="1" x="7984"/>
        <item m="1" x="41"/>
        <item m="1" x="62"/>
        <item m="1" x="87"/>
        <item m="1" x="113"/>
        <item m="1" x="143"/>
        <item m="1" x="172"/>
        <item m="1" x="198"/>
        <item m="1" x="7985"/>
        <item m="1" x="42"/>
        <item m="1" x="64"/>
        <item m="1" x="89"/>
        <item m="1" x="115"/>
        <item m="1" x="145"/>
        <item m="1" x="173"/>
        <item m="1" x="199"/>
        <item m="1" x="7986"/>
        <item m="1" x="43"/>
        <item m="1" x="5147"/>
        <item m="1" x="5171"/>
        <item m="1" x="66"/>
        <item m="1" x="92"/>
        <item m="1" x="118"/>
        <item m="1" x="148"/>
        <item m="1" x="175"/>
        <item m="1" x="201"/>
        <item m="1" x="7987"/>
        <item m="1" x="44"/>
        <item m="1" x="68"/>
        <item m="1" x="95"/>
        <item m="1" x="120"/>
        <item m="1" x="150"/>
        <item m="1" x="176"/>
        <item m="1" x="202"/>
        <item m="1" x="7988"/>
        <item m="1" x="45"/>
        <item m="1" x="70"/>
        <item m="1" x="97"/>
        <item m="1" x="122"/>
        <item m="1" x="152"/>
        <item m="1" x="177"/>
        <item m="1" x="203"/>
        <item m="1" x="3870"/>
        <item m="1" x="3882"/>
        <item m="1" x="3899"/>
        <item m="1" x="3911"/>
        <item m="1" x="3924"/>
        <item m="1" x="3949"/>
        <item m="1" x="3976"/>
        <item m="1" x="4001"/>
        <item m="1" x="4023"/>
        <item m="1" x="4043"/>
        <item m="1" x="3871"/>
        <item m="1" x="3883"/>
        <item m="1" x="3900"/>
        <item m="1" x="6309"/>
        <item m="1" x="6402"/>
        <item m="1" x="6554"/>
        <item m="1" x="6702"/>
        <item m="1" x="6763"/>
        <item m="1" x="6809"/>
        <item m="1" x="6873"/>
        <item m="1" x="6981"/>
        <item m="1" x="6314"/>
        <item m="1" x="6406"/>
        <item m="1" x="6562"/>
        <item m="1" x="6708"/>
        <item m="1" x="6764"/>
        <item m="1" x="6810"/>
        <item m="1" x="6875"/>
        <item m="1" x="6982"/>
        <item m="1" x="6321"/>
        <item m="1" x="6416"/>
        <item m="1" x="6569"/>
        <item m="1" x="6712"/>
        <item m="1" x="6765"/>
        <item m="1" x="6813"/>
        <item m="1" x="6879"/>
        <item m="1" x="6986"/>
        <item m="1" x="6328"/>
        <item m="1" x="6425"/>
        <item m="1" x="6574"/>
        <item m="1" x="7126"/>
        <item m="1" x="614"/>
        <item m="1" x="1936"/>
        <item m="1" x="3533"/>
        <item m="1" x="4928"/>
        <item m="1" x="7138"/>
        <item m="1" x="636"/>
        <item m="1" x="1972"/>
        <item m="1" x="3555"/>
        <item m="1" x="7157"/>
        <item m="1" x="642"/>
        <item m="1" x="1996"/>
        <item m="1" x="4219"/>
        <item m="1" x="7180"/>
        <item m="1" x="648"/>
        <item m="1" x="2918"/>
        <item m="1" x="4249"/>
        <item m="1" x="7209"/>
        <item m="1" x="1382"/>
        <item m="1" x="2942"/>
        <item m="1" x="4278"/>
        <item m="1" x="7948"/>
        <item m="1" x="1396"/>
        <item m="1" x="2962"/>
        <item m="1" x="4305"/>
        <item m="1" x="6558"/>
        <item m="1" x="7970"/>
        <item m="1" x="1403"/>
        <item m="1" x="2981"/>
        <item m="1" x="4332"/>
        <item m="1" x="6596"/>
        <item m="1" x="7980"/>
        <item m="1" x="1410"/>
        <item m="1" x="5915"/>
        <item m="1" x="7499"/>
        <item m="1" x="901"/>
        <item m="1" x="2533"/>
        <item m="1" x="3943"/>
        <item m="1" x="5944"/>
        <item m="1" x="7529"/>
        <item m="1" x="915"/>
        <item m="1" x="2562"/>
        <item m="1" x="5995"/>
        <item m="1" x="7559"/>
        <item m="1" x="941"/>
        <item m="1" x="3322"/>
        <item m="1" x="6048"/>
        <item m="1" x="7592"/>
        <item m="1" x="1656"/>
        <item m="1" x="3349"/>
        <item m="1" x="6094"/>
        <item m="1" x="350"/>
        <item m="1" x="1679"/>
        <item m="1" x="3371"/>
        <item m="1" x="6927"/>
        <item m="1" x="377"/>
        <item m="1" x="1701"/>
        <item m="1" x="3393"/>
        <item m="1" x="5389"/>
        <item m="1" x="6953"/>
        <item m="1" x="401"/>
        <item m="1" x="1721"/>
        <item m="1" x="3420"/>
        <item m="1" x="5407"/>
        <item m="1" x="6979"/>
        <item m="1" x="427"/>
        <item m="1" x="1756"/>
        <item m="1" x="3450"/>
        <item m="1" x="5431"/>
        <item m="1" x="7001"/>
        <item m="1" x="461"/>
        <item m="1" x="1790"/>
        <item m="1" x="3470"/>
        <item m="1" x="5465"/>
        <item m="1" x="7030"/>
        <item m="1" x="498"/>
        <item m="1" x="1818"/>
        <item m="1" x="3486"/>
        <item m="1" x="5919"/>
        <item m="1" x="7501"/>
        <item m="1" x="904"/>
        <item m="1" x="2535"/>
        <item m="1" x="3945"/>
        <item m="1" x="7451"/>
        <item m="1" x="866"/>
        <item m="1" x="2510"/>
        <item m="1" x="3912"/>
        <item m="1" x="5396"/>
        <item m="1" x="6962"/>
        <item m="1" x="415"/>
        <item m="1" x="1741"/>
        <item m="1" x="5928"/>
        <item m="1" x="7515"/>
        <item m="1" x="908"/>
        <item m="1" x="2553"/>
        <item m="1" x="3950"/>
        <item m="1" x="5443"/>
        <item m="1" x="7014"/>
        <item m="1" x="675"/>
        <item m="1" x="7318"/>
        <item m="1" x="6736"/>
        <item m="1" x="2954"/>
        <item m="1" x="2144"/>
        <item m="1" x="1417"/>
        <item m="1" x="702"/>
        <item m="1" x="109"/>
        <item m="1" x="4300"/>
        <item m="1" x="3694"/>
        <item m="1" x="3025"/>
        <item m="1" x="2285"/>
        <item m="1" x="1482"/>
        <item m="1" x="5828"/>
        <item m="1" x="5183"/>
        <item m="1" x="4405"/>
        <item m="1" x="3803"/>
        <item m="1" x="3085"/>
        <item m="1" x="7361"/>
        <item m="1" x="6770"/>
        <item m="1" x="5880"/>
        <item m="1" x="5243"/>
        <item m="1" x="4464"/>
        <item m="1" x="739"/>
        <item m="1" x="187"/>
        <item m="1" x="7425"/>
        <item m="1" x="6815"/>
        <item m="1" x="5955"/>
        <item m="1" x="2403"/>
        <item m="1" x="1532"/>
        <item m="1" x="851"/>
        <item m="1" x="259"/>
        <item m="1" x="7542"/>
        <item m="1" x="3847"/>
        <item m="1" x="1112"/>
        <item m="1" x="1158"/>
        <item m="1" x="1201"/>
        <item m="1" x="1243"/>
        <item m="1" x="1273"/>
        <item m="1" x="1300"/>
        <item m="1" x="1321"/>
        <item m="1" x="1341"/>
        <item m="1" x="1361"/>
        <item m="1" x="1075"/>
        <item m="1" x="1113"/>
        <item m="1" x="1159"/>
        <item m="1" x="1202"/>
        <item m="1" x="1244"/>
        <item m="1" x="1274"/>
        <item m="1" x="1301"/>
        <item m="1" x="1322"/>
        <item m="1" x="1342"/>
        <item m="1" x="1362"/>
        <item m="1" x="1076"/>
        <item m="1" x="1114"/>
        <item m="1" x="1160"/>
        <item m="1" x="1205"/>
        <item m="1" x="1248"/>
        <item m="1" x="1277"/>
        <item m="1" x="1303"/>
        <item m="1" x="1324"/>
        <item m="1" x="1344"/>
        <item m="1" x="1363"/>
        <item m="1" x="1077"/>
        <item m="1" x="1115"/>
        <item m="1" x="1161"/>
        <item m="1" x="1206"/>
        <item m="1" x="1249"/>
        <item m="1" x="1278"/>
        <item m="1" x="1304"/>
        <item m="1" x="1325"/>
        <item m="1" x="1345"/>
        <item m="1" x="1364"/>
        <item m="1" x="1078"/>
        <item m="1" x="1116"/>
        <item m="1" x="1162"/>
        <item m="1" x="1207"/>
        <item m="1" x="1250"/>
        <item m="1" x="1279"/>
        <item m="1" x="1306"/>
        <item m="1" x="1329"/>
        <item m="1" x="1348"/>
        <item m="1" x="1366"/>
        <item m="1" x="1079"/>
        <item m="1" x="1117"/>
        <item m="1" x="1164"/>
        <item m="1" x="1208"/>
        <item m="1" x="1251"/>
        <item m="1" x="1280"/>
        <item m="1" x="1308"/>
        <item m="1" x="1330"/>
        <item m="1" x="1349"/>
        <item m="1" x="1367"/>
        <item m="1" x="1082"/>
        <item m="1" x="1120"/>
        <item m="1" x="1168"/>
        <item m="1" x="1210"/>
        <item m="1" x="1253"/>
        <item m="1" x="1282"/>
        <item m="1" x="1309"/>
        <item m="1" x="1331"/>
        <item m="1" x="1350"/>
        <item m="1" x="1368"/>
        <item m="1" x="1085"/>
        <item m="1" x="1125"/>
        <item m="1" x="1171"/>
        <item m="1" x="1213"/>
        <item m="1" x="5884"/>
        <item m="1" x="5886"/>
        <item m="1" x="5895"/>
        <item m="1" x="5903"/>
        <item m="1" x="5924"/>
        <item m="1" x="5938"/>
        <item m="1" x="5949"/>
        <item m="1" x="5961"/>
        <item m="1" x="6001"/>
        <item m="1" x="4465"/>
        <item m="1" x="4471"/>
        <item m="1" x="4484"/>
        <item m="1" x="4491"/>
        <item m="1" x="4509"/>
        <item m="1" x="4517"/>
        <item m="1" x="4539"/>
        <item m="1" x="4548"/>
        <item m="1" x="4561"/>
        <item m="1" x="4570"/>
        <item m="1" x="3153"/>
        <item m="1" x="3162"/>
        <item m="1" x="3183"/>
        <item m="1" x="3195"/>
        <item m="1" x="3225"/>
        <item m="1" x="3233"/>
        <item m="1" x="3262"/>
        <item m="1" x="3270"/>
        <item m="1" x="3300"/>
        <item m="1" x="3306"/>
        <item m="1" x="1616"/>
        <item m="1" x="1625"/>
        <item m="1" x="1256"/>
        <item m="1" x="1283"/>
        <item m="1" x="1310"/>
        <item m="1" x="1332"/>
        <item m="1" x="1351"/>
        <item m="1" x="1369"/>
        <item m="1" x="1087"/>
        <item m="1" x="1127"/>
        <item m="1" x="1173"/>
        <item m="1" x="1215"/>
        <item m="1" x="1257"/>
        <item m="1" x="1284"/>
        <item m="1" x="1311"/>
        <item m="1" x="1333"/>
        <item m="1" x="1353"/>
        <item m="1" x="1372"/>
        <item m="1" x="1088"/>
        <item m="1" x="1128"/>
        <item m="1" x="1175"/>
        <item m="1" x="1216"/>
        <item m="1" x="1258"/>
        <item m="1" x="1285"/>
        <item m="1" x="1314"/>
        <item m="1" x="1334"/>
        <item m="1" x="1355"/>
        <item m="1" x="1373"/>
        <item m="1" x="5030"/>
        <item m="1" x="5064"/>
        <item m="1" x="5106"/>
        <item m="1" x="5142"/>
        <item m="1" x="5179"/>
        <item m="1" x="5204"/>
        <item m="1" x="5227"/>
        <item m="1" x="5233"/>
        <item m="1" x="5245"/>
        <item m="1" x="5264"/>
        <item m="1" x="5032"/>
        <item m="1" x="5068"/>
        <item m="1" x="5108"/>
        <item m="1" x="717"/>
        <item m="1" x="825"/>
        <item m="1" x="916"/>
        <item m="1" x="1018"/>
        <item m="1" x="1150"/>
        <item m="1" x="1291"/>
        <item m="1" x="1378"/>
        <item m="1" x="719"/>
        <item m="1" x="827"/>
        <item m="1" x="920"/>
        <item m="1" x="1019"/>
        <item m="1" x="1155"/>
        <item m="1" x="1295"/>
        <item m="1" x="1381"/>
        <item m="1" x="723"/>
        <item m="1" x="830"/>
        <item m="1" x="922"/>
        <item m="1" x="1021"/>
        <item m="1" x="1156"/>
        <item m="1" x="1296"/>
        <item m="1" x="1383"/>
        <item m="1" x="724"/>
        <item m="1" x="840"/>
        <item m="1" x="2821"/>
        <item m="1" x="4160"/>
        <item m="1" x="5668"/>
        <item m="1" x="7269"/>
        <item m="1" x="681"/>
        <item m="1" x="2846"/>
        <item m="1" x="4178"/>
        <item m="1" x="5701"/>
        <item m="1" x="7285"/>
        <item m="1" x="690"/>
        <item m="1" x="2872"/>
        <item m="1" x="4193"/>
        <item m="1" x="5723"/>
        <item m="1" x="7302"/>
        <item m="1" x="697"/>
        <item m="1" x="2896"/>
        <item m="1" x="4220"/>
        <item m="1" x="5751"/>
        <item m="1" x="7319"/>
        <item m="1" x="703"/>
        <item m="1" x="2921"/>
        <item m="1" x="4250"/>
        <item m="1" x="5788"/>
        <item m="1" x="7335"/>
        <item m="1" x="710"/>
        <item m="1" x="2945"/>
        <item m="1" x="4279"/>
        <item m="1" x="5818"/>
        <item m="1" x="7354"/>
        <item m="1" x="725"/>
        <item m="1" x="2964"/>
        <item m="1" x="4306"/>
        <item m="1" x="5832"/>
        <item m="1" x="7365"/>
        <item m="1" x="756"/>
        <item m="1" x="2984"/>
        <item m="1" x="4333"/>
        <item m="1" x="5841"/>
        <item m="1" x="7374"/>
        <item m="1" x="785"/>
        <item m="1" x="3001"/>
        <item m="1" x="4366"/>
        <item m="1" x="5866"/>
        <item m="1" x="7390"/>
        <item m="1" x="1587"/>
        <item m="1" x="3226"/>
        <item m="1" x="4597"/>
        <item m="1" x="6166"/>
        <item m="1" x="4664"/>
        <item m="1" x="4670"/>
        <item m="1" x="4678"/>
        <item m="1" x="4684"/>
        <item m="1" x="4694"/>
        <item m="1" x="4701"/>
        <item m="1" x="4707"/>
        <item m="1" x="4717"/>
        <item m="1" x="4724"/>
        <item m="1" x="3423"/>
        <item m="1" x="3445"/>
        <item m="1" x="3451"/>
        <item m="1" x="3468"/>
        <item m="1" x="3472"/>
        <item m="1" x="3479"/>
        <item m="1" x="3488"/>
        <item m="1" x="3494"/>
        <item m="1" x="3502"/>
        <item m="1" x="3508"/>
        <item m="1" x="1837"/>
        <item m="1" x="1855"/>
        <item m="1" x="1860"/>
        <item m="1" x="1877"/>
        <item m="1" x="1892"/>
        <item m="1" x="1913"/>
        <item m="1" x="1931"/>
        <item m="1" x="1947"/>
        <item m="1" x="1966"/>
        <item m="1" x="1976"/>
        <item m="1" x="633"/>
        <item m="1" x="637"/>
        <item m="1" x="639"/>
        <item m="1" x="643"/>
        <item m="1" x="646"/>
        <item m="1" x="649"/>
        <item m="1" x="655"/>
        <item m="1" x="658"/>
        <item m="1" x="663"/>
        <item m="1" x="666"/>
        <item m="1" x="7215"/>
        <item m="1" x="7220"/>
        <item m="1" x="7236"/>
        <item m="1" x="7251"/>
        <item m="1" x="7255"/>
        <item m="1" x="7268"/>
        <item m="1" x="7271"/>
        <item m="1" x="7284"/>
        <item m="1" x="7287"/>
        <item m="1" x="7301"/>
        <item m="1" x="5706"/>
        <item m="1" x="5720"/>
        <item m="1" x="5731"/>
        <item m="1" x="5747"/>
        <item m="1" x="5757"/>
        <item m="1" x="5784"/>
        <item m="1" x="5799"/>
        <item m="1" x="5814"/>
        <item m="1" x="5823"/>
        <item m="1" x="4334"/>
        <item m="1" x="4352"/>
        <item m="1" x="4367"/>
        <item m="1" x="4384"/>
        <item m="1" x="4396"/>
        <item m="1" x="3659"/>
        <item m="1" x="3866"/>
        <item m="1" x="4016"/>
        <item m="1" x="4124"/>
        <item m="1" x="2789"/>
        <item m="1" x="3671"/>
        <item m="1" x="3867"/>
        <item m="1" x="4019"/>
        <item m="1" x="4129"/>
        <item m="1" x="2794"/>
        <item m="1" x="3673"/>
        <item m="1" x="3869"/>
        <item m="1" x="4022"/>
        <item m="1" x="4134"/>
        <item m="1" x="2802"/>
        <item m="1" x="3685"/>
        <item m="1" x="3873"/>
        <item m="1" x="4026"/>
        <item m="1" x="4144"/>
        <item m="1" x="2808"/>
        <item m="1" x="3700"/>
        <item m="1" x="3876"/>
        <item m="1" x="4031"/>
        <item m="1" x="4150"/>
        <item m="1" x="2815"/>
        <item m="1" x="3711"/>
        <item m="1" x="3878"/>
        <item m="1" x="4035"/>
        <item m="1" x="4155"/>
        <item m="1" x="2819"/>
        <item m="1" x="3714"/>
        <item m="1" x="3881"/>
        <item m="1" x="4042"/>
        <item m="1" x="4159"/>
        <item m="1" x="2828"/>
        <item m="1" x="3727"/>
        <item m="1" x="3888"/>
        <item m="1" x="4046"/>
        <item m="1" x="4170"/>
        <item m="1" x="2833"/>
        <item m="1" x="3740"/>
        <item m="1" x="3893"/>
        <item m="1" x="4051"/>
        <item m="1" x="4173"/>
        <item m="1" x="2839"/>
        <item m="1" x="3752"/>
        <item m="1" x="3895"/>
        <item m="1" x="4054"/>
        <item m="1" x="1917"/>
        <item m="1" x="3007"/>
        <item m="1" x="3138"/>
        <item m="1" x="3386"/>
        <item m="1" x="3525"/>
        <item m="1" x="1927"/>
        <item m="1" x="3012"/>
        <item m="1" x="3147"/>
        <item m="1" x="3391"/>
        <item m="1" x="3528"/>
        <item m="1" x="1932"/>
        <item m="1" x="3015"/>
        <item m="1" x="3156"/>
        <item m="1" x="3394"/>
        <item m="1" x="3531"/>
        <item m="1" x="1942"/>
        <item m="1" x="3022"/>
        <item m="1" x="3159"/>
        <item m="1" x="3398"/>
        <item m="1" x="3534"/>
        <item m="1" x="1951"/>
        <item m="1" x="3028"/>
        <item m="1" x="3164"/>
        <item m="1" x="3411"/>
        <item m="1" x="3539"/>
        <item m="1" x="1961"/>
        <item m="1" x="3034"/>
        <item m="1" x="3175"/>
        <item m="1" x="3417"/>
        <item m="1" x="3549"/>
        <item m="1" x="1969"/>
        <item m="1" x="3037"/>
        <item m="1" x="3187"/>
        <item m="1" x="2865"/>
        <item m="1" x="2889"/>
        <item m="1" x="2913"/>
        <item m="1" x="2937"/>
        <item m="1" x="2866"/>
        <item m="1" x="2890"/>
        <item m="1" x="2914"/>
        <item m="1" x="2938"/>
        <item m="1" x="2867"/>
        <item m="1" x="2891"/>
        <item m="1" x="2915"/>
        <item m="1" x="2939"/>
        <item m="1" x="2868"/>
        <item m="1" x="2892"/>
        <item m="1" x="2916"/>
        <item m="1" x="2940"/>
        <item m="1" x="2842"/>
        <item m="1" x="2869"/>
        <item m="1" x="2893"/>
        <item m="1" x="2917"/>
        <item m="1" x="2941"/>
        <item m="1" x="2843"/>
        <item m="1" x="2870"/>
        <item m="1" x="2894"/>
        <item m="1" x="2919"/>
        <item m="1" x="2943"/>
        <item m="1" x="2845"/>
        <item m="1" x="2871"/>
        <item m="1" x="2895"/>
        <item m="1" x="2920"/>
        <item m="1" x="2944"/>
        <item m="1" x="2848"/>
        <item m="1" x="2874"/>
        <item m="1" x="2898"/>
        <item m="1" x="2922"/>
        <item m="1" x="2946"/>
        <item m="1" x="2852"/>
        <item m="1" x="2877"/>
        <item m="1" x="2901"/>
        <item m="1" x="2925"/>
        <item m="1" x="2947"/>
        <item m="1" x="2853"/>
        <item m="1" x="2878"/>
        <item m="1" x="6457"/>
        <item m="1" x="6475"/>
        <item m="1" x="6491"/>
        <item m="1" x="6523"/>
        <item m="1" x="6539"/>
        <item m="1" x="4887"/>
        <item m="1" x="4905"/>
        <item m="1" x="4931"/>
        <item m="1" x="4956"/>
        <item m="1" x="4981"/>
        <item m="1" x="5005"/>
        <item m="1" x="5031"/>
        <item m="1" x="5048"/>
        <item m="1" x="5067"/>
        <item m="1" x="3585"/>
        <item m="1" x="3596"/>
        <item m="1" x="3604"/>
        <item m="1" x="3626"/>
        <item m="1" x="3636"/>
        <item m="1" x="3660"/>
        <item m="1" x="3674"/>
        <item m="1" x="3701"/>
        <item m="1" x="3715"/>
        <item m="1" x="3741"/>
        <item m="1" x="2160"/>
        <item m="1" x="2174"/>
        <item m="1" x="2204"/>
        <item m="1" x="2216"/>
        <item m="1" x="2239"/>
        <item m="1" x="2255"/>
        <item m="1" x="2279"/>
        <item m="1" x="2295"/>
        <item m="1" x="2319"/>
        <item m="1" x="2336"/>
        <item m="1" x="706"/>
        <item m="1" x="709"/>
        <item m="1" x="714"/>
        <item m="1" x="722"/>
        <item m="1" x="733"/>
        <item m="1" x="742"/>
        <item m="1" x="766"/>
        <item m="1" x="771"/>
        <item m="1" x="793"/>
        <item m="1" x="798"/>
        <item m="1" x="7375"/>
        <item m="1" x="7384"/>
        <item m="1" x="7394"/>
        <item m="1" x="7409"/>
        <item m="1" x="7416"/>
        <item m="1" x="7432"/>
        <item m="1" x="7457"/>
        <item m="1" x="7468"/>
        <item m="1" x="7486"/>
        <item m="1" x="7497"/>
        <item m="1" x="5896"/>
        <item m="1" x="6679"/>
        <item m="1" x="6680"/>
        <item m="1" x="6682"/>
        <item m="1" x="6689"/>
        <item m="1" x="6697"/>
        <item m="1" x="6704"/>
        <item m="1" x="6710"/>
        <item m="1" x="6713"/>
        <item m="1" x="6716"/>
        <item m="1" x="6717"/>
        <item m="1" x="5790"/>
        <item m="1" x="5794"/>
        <item m="1" x="5798"/>
        <item m="1" x="5804"/>
        <item m="1" x="5810"/>
        <item m="1" x="5811"/>
        <item m="1" x="5813"/>
        <item m="1" x="5815"/>
        <item m="1" x="5819"/>
        <item m="1" x="5821"/>
        <item m="1" x="393"/>
        <item m="1" x="419"/>
        <item m="1" x="454"/>
        <item m="1" x="490"/>
        <item m="1" x="396"/>
        <item m="1" x="422"/>
        <item m="1" x="457"/>
        <item m="1" x="493"/>
        <item m="1" x="398"/>
        <item m="1" x="423"/>
        <item m="1" x="458"/>
        <item m="1" x="494"/>
        <item m="1" x="400"/>
        <item m="1" x="425"/>
        <item m="1" x="460"/>
        <item m="1" x="496"/>
        <item m="1" x="5102"/>
        <item m="1" x="5119"/>
        <item m="1" x="5138"/>
        <item m="1" x="7653"/>
        <item m="1" x="6294"/>
        <item m="1" x="5530"/>
        <item m="1" x="4716"/>
        <item m="1" x="4089"/>
        <item m="1" x="3501"/>
        <item m="1" x="7748"/>
        <item m="1" x="7118"/>
        <item m="1" x="6395"/>
        <item m="1" x="5575"/>
        <item m="1" x="4801"/>
        <item m="1" x="1228"/>
        <item m="1" x="606"/>
        <item m="1" x="7856"/>
        <item m="1" x="7188"/>
        <item m="1" x="6518"/>
        <item m="1" x="2784"/>
        <item m="1" x="1922"/>
        <item m="1" x="1335"/>
        <item m="1" x="653"/>
        <item m="1" x="7955"/>
        <item m="1" x="4127"/>
        <item m="1" x="3527"/>
        <item m="1" x="2884"/>
        <item m="1" x="2020"/>
        <item m="1" x="1397"/>
        <item m="1" x="5623"/>
        <item m="1" x="4893"/>
        <item m="1" x="4213"/>
        <item m="1" x="3590"/>
        <item m="1" x="2965"/>
        <item m="1" x="6617"/>
        <item m="1" x="5733"/>
        <item m="1" x="5065"/>
        <item m="1" x="4311"/>
        <item m="1" x="945"/>
        <item m="1" x="7389"/>
        <item m="1" x="7412"/>
        <item m="1" x="7453"/>
        <item m="1" x="7483"/>
        <item m="1" x="7516"/>
        <item m="1" x="7541"/>
        <item m="1" x="7572"/>
        <item m="1" x="7391"/>
        <item m="1" x="7413"/>
        <item m="1" x="7454"/>
        <item m="1" x="7484"/>
        <item m="1" x="7517"/>
        <item m="1" x="7543"/>
        <item m="1" x="7573"/>
        <item m="1" x="7392"/>
        <item m="1" x="7414"/>
        <item m="1" x="7455"/>
        <item m="1" x="7485"/>
        <item m="1" x="7518"/>
        <item m="1" x="7544"/>
        <item m="1" x="7574"/>
        <item m="1" x="7395"/>
        <item m="1" x="7417"/>
        <item m="1" x="7458"/>
        <item m="1" x="7487"/>
        <item m="1" x="7519"/>
        <item m="1" x="7545"/>
        <item m="1" x="7575"/>
        <item m="1" x="7397"/>
        <item m="1" x="7418"/>
        <item m="1" x="7459"/>
        <item m="1" x="7488"/>
        <item m="1" x="7520"/>
        <item m="1" x="7546"/>
        <item m="1" x="7576"/>
        <item m="1" x="7398"/>
        <item m="1" x="7419"/>
        <item m="1" x="7460"/>
        <item m="1" x="7489"/>
        <item m="1" x="7521"/>
        <item m="1" x="7547"/>
        <item m="1" x="7577"/>
        <item m="1" x="7400"/>
        <item m="1" x="7421"/>
        <item m="1" x="7461"/>
        <item m="1" x="7490"/>
        <item m="1" x="7522"/>
        <item m="1" x="7548"/>
        <item m="1" x="7578"/>
        <item m="1" x="7377"/>
        <item m="1" x="7401"/>
        <item m="1" x="970"/>
        <item m="1" x="975"/>
        <item m="1" x="994"/>
        <item m="1" x="1000"/>
        <item m="1" x="1020"/>
        <item m="1" x="1027"/>
        <item m="1" x="1044"/>
        <item m="1" x="1050"/>
        <item m="1" x="1073"/>
        <item m="1" x="7665"/>
        <item m="1" x="7678"/>
        <item m="1" x="7685"/>
        <item m="1" x="7692"/>
        <item m="1" x="7699"/>
        <item m="1" x="7707"/>
        <item m="1" x="7716"/>
        <item m="1" x="7723"/>
        <item m="1" x="7733"/>
        <item m="1" x="7749"/>
        <item m="1" x="6308"/>
        <item m="1" x="6329"/>
        <item m="1" x="6336"/>
        <item m="1" x="6352"/>
        <item m="1" x="6357"/>
        <item m="1" x="6372"/>
        <item m="1" x="6375"/>
        <item m="1" x="6396"/>
        <item m="1" x="7423"/>
        <item m="1" x="7462"/>
        <item m="1" x="7491"/>
        <item m="1" x="7523"/>
        <item m="1" x="7549"/>
        <item m="1" x="7580"/>
        <item m="1" x="7380"/>
        <item m="1" x="7404"/>
        <item m="1" x="7424"/>
        <item m="1" x="7463"/>
        <item m="1" x="7492"/>
        <item m="1" x="7525"/>
        <item m="1" x="7551"/>
        <item m="1" x="7582"/>
        <item m="1" x="7381"/>
        <item m="1" x="7405"/>
        <item m="1" x="7426"/>
        <item m="1" x="7464"/>
        <item m="1" x="7493"/>
        <item m="1" x="7526"/>
        <item m="1" x="7552"/>
        <item m="1" x="7583"/>
        <item m="1" x="3307"/>
        <item m="1" x="3336"/>
        <item m="1" x="3361"/>
        <item m="1" x="3383"/>
        <item m="1" x="3408"/>
        <item m="1" x="3440"/>
        <item m="1" x="3462"/>
        <item m="1" x="3477"/>
        <item m="1" x="3491"/>
        <item m="1" x="3505"/>
        <item m="1" x="3308"/>
        <item m="1" x="3338"/>
        <item m="1" x="3363"/>
        <item m="1" x="726"/>
        <item m="1" x="845"/>
        <item m="1" x="924"/>
        <item m="1" x="1023"/>
        <item m="1" x="1163"/>
        <item m="1" x="1307"/>
        <item m="1" x="1385"/>
        <item m="1" x="729"/>
        <item m="1" x="850"/>
        <item m="1" x="928"/>
        <item m="1" x="1025"/>
        <item m="1" x="1174"/>
        <item m="1" x="1313"/>
        <item m="1" x="1388"/>
        <item m="1" x="731"/>
        <item m="1" x="852"/>
        <item m="1" x="929"/>
        <item m="1" x="1028"/>
        <item m="1" x="1177"/>
        <item m="1" x="1315"/>
        <item m="1" x="1390"/>
        <item m="1" x="735"/>
        <item m="1" x="853"/>
        <item m="1" x="2908"/>
        <item m="1" x="4244"/>
        <item m="1" x="5770"/>
        <item m="1" x="7333"/>
        <item m="1" x="707"/>
        <item m="1" x="2931"/>
        <item m="1" x="4272"/>
        <item m="1" x="5809"/>
        <item m="1" x="7350"/>
        <item m="1" x="716"/>
        <item m="1" x="2953"/>
        <item m="1" x="4299"/>
        <item m="1" x="5827"/>
        <item m="1" x="7360"/>
        <item m="1" x="738"/>
        <item m="1" x="2972"/>
        <item m="1" x="4326"/>
        <item m="1" x="5837"/>
        <item m="1" x="7369"/>
        <item m="1" x="768"/>
        <item m="1" x="2991"/>
        <item m="1" x="4351"/>
        <item m="1" x="5850"/>
        <item m="1" x="7383"/>
        <item m="1" x="795"/>
        <item m="1" x="3010"/>
        <item m="1" x="4383"/>
        <item m="1" x="5871"/>
        <item m="1" x="7408"/>
        <item m="1" x="824"/>
        <item m="1" x="3032"/>
        <item m="1" x="4410"/>
        <item m="1" x="5883"/>
        <item m="1" x="7429"/>
        <item m="1" x="856"/>
        <item m="1" x="3048"/>
        <item m="1" x="4422"/>
        <item m="1" x="5889"/>
        <item m="1" x="7467"/>
        <item m="1" x="882"/>
        <item m="1" x="3059"/>
        <item m="1" x="4433"/>
        <item m="1" x="5909"/>
        <item m="1" x="7496"/>
        <item m="1" x="7897"/>
        <item m="1" x="7914"/>
        <item m="1" x="7922"/>
        <item m="1" x="7937"/>
        <item m="1" x="7946"/>
        <item m="1" x="7963"/>
        <item m="1" x="7968"/>
        <item m="1" x="7973"/>
        <item m="1" x="7977"/>
        <item m="1" x="6564"/>
        <item m="1" x="6576"/>
        <item m="1" x="6601"/>
        <item m="1" x="6613"/>
        <item m="1" x="6638"/>
        <item m="1" x="6650"/>
        <item m="1" x="6674"/>
        <item m="1" x="6683"/>
        <item m="1" x="6711"/>
        <item m="1" x="6718"/>
        <item m="1" x="5062"/>
        <item m="1" x="5085"/>
        <item m="1" x="5104"/>
        <item m="1" x="5123"/>
        <item m="1" x="5140"/>
        <item m="1" x="5161"/>
        <item m="1" x="5178"/>
        <item m="1" x="3777"/>
        <item m="1" x="3796"/>
        <item m="1" x="3799"/>
        <item m="1" x="3691"/>
        <item m="1" x="3875"/>
        <item m="1" x="4030"/>
        <item m="1" x="4146"/>
        <item m="1" x="2814"/>
        <item m="1" x="3706"/>
        <item m="1" x="3877"/>
        <item m="1" x="4034"/>
        <item m="1" x="4153"/>
        <item m="1" x="2818"/>
        <item m="1" x="3712"/>
        <item m="1" x="3880"/>
        <item m="1" x="4041"/>
        <item m="1" x="4157"/>
        <item m="1" x="2827"/>
        <item m="1" x="3716"/>
        <item m="1" x="3884"/>
        <item m="1" x="4044"/>
        <item m="1" x="4167"/>
        <item m="1" x="2831"/>
        <item m="1" x="3732"/>
        <item m="1" x="3891"/>
        <item m="1" x="4050"/>
        <item m="1" x="4171"/>
        <item m="1" x="2838"/>
        <item m="1" x="3746"/>
        <item m="1" x="3894"/>
        <item m="1" x="4053"/>
        <item m="1" x="2841"/>
        <item m="1" x="3753"/>
        <item m="1" x="3897"/>
        <item m="1" x="4058"/>
        <item m="1" x="2854"/>
        <item m="1" x="3755"/>
        <item m="1" x="3901"/>
        <item m="1" x="4059"/>
        <item m="1" x="2860"/>
        <item m="1" x="3769"/>
        <item m="1" x="3905"/>
        <item m="1" x="4065"/>
        <item m="1" x="3774"/>
        <item m="1" x="3907"/>
        <item m="1" x="4066"/>
        <item m="1" x="1948"/>
        <item m="1" x="3024"/>
        <item m="1" x="3161"/>
        <item m="1" x="3405"/>
        <item m="1" x="3536"/>
        <item m="1" x="1956"/>
        <item m="1" x="3030"/>
        <item m="1" x="3168"/>
        <item m="1" x="3414"/>
        <item m="1" x="3544"/>
        <item m="1" x="1967"/>
        <item m="1" x="3035"/>
        <item m="1" x="3181"/>
        <item m="1" x="3419"/>
        <item m="1" x="3552"/>
        <item m="1" x="1973"/>
        <item m="1" x="3043"/>
        <item m="1" x="3189"/>
        <item m="1" x="3425"/>
        <item m="1" x="3556"/>
        <item m="1" x="1977"/>
        <item m="1" x="3045"/>
        <item m="1" x="3194"/>
        <item m="1" x="3437"/>
        <item m="1" x="3558"/>
        <item m="1" x="1985"/>
        <item m="1" x="3047"/>
        <item m="1" x="3207"/>
        <item m="1" x="3446"/>
        <item m="1" x="3564"/>
        <item m="1" x="1994"/>
        <item m="1" x="3049"/>
        <item m="1" x="3223"/>
        <item m="1" x="2970"/>
        <item m="1" x="2977"/>
        <item m="1" x="2989"/>
        <item m="1" x="2995"/>
        <item m="1" x="3008"/>
        <item m="1" x="3016"/>
        <item m="1" x="3029"/>
        <item m="1" x="3038"/>
        <item m="1" x="3046"/>
        <item m="1" x="1423"/>
        <item m="1" x="1429"/>
        <item m="1" x="1433"/>
        <item m="1" x="1445"/>
        <item m="1" x="1450"/>
        <item m="1" x="1466"/>
        <item m="1" x="1472"/>
        <item m="1" x="1487"/>
        <item m="1" x="1492"/>
        <item m="1" x="1506"/>
        <item m="1" x="125"/>
        <item m="1" x="131"/>
        <item m="1" x="156"/>
        <item m="1" x="165"/>
        <item m="1" x="181"/>
        <item m="1" x="192"/>
        <item m="1" x="207"/>
        <item m="1" x="216"/>
        <item m="1" x="221"/>
        <item m="1" x="231"/>
        <item m="1" x="6789"/>
        <item m="1" x="6793"/>
        <item m="1" x="6800"/>
        <item m="1" x="6804"/>
        <item m="1" x="6812"/>
        <item m="1" x="6819"/>
        <item m="1" x="6825"/>
        <item m="1" x="6829"/>
        <item m="1" x="6836"/>
        <item m="1" x="6841"/>
        <item m="1" x="5281"/>
        <item m="1" x="5285"/>
        <item m="1" x="5293"/>
        <item m="1" x="5304"/>
        <item m="1" x="5319"/>
        <item m="1" x="5331"/>
        <item m="1" x="5343"/>
        <item m="1" x="5358"/>
        <item m="1" x="5373"/>
        <item m="1" x="5379"/>
        <item m="1" x="3892"/>
        <item m="1" x="3898"/>
        <item m="1" x="3906"/>
        <item m="1" x="3910"/>
        <item m="1" x="3918"/>
        <item m="1" x="3923"/>
        <item m="1" x="3938"/>
        <item m="1" x="3946"/>
        <item m="1" x="3967"/>
        <item m="1" x="3974"/>
        <item m="1" x="2556"/>
        <item m="1" x="2561"/>
        <item m="1" x="2567"/>
        <item m="1" x="2580"/>
        <item m="1" x="2587"/>
        <item m="1" x="2603"/>
        <item m="1" x="2608"/>
        <item m="1" x="2623"/>
        <item m="1" x="2631"/>
        <item m="1" x="2649"/>
        <item m="1" x="995"/>
        <item m="1" x="5288"/>
        <item m="1" x="5291"/>
        <item m="1" x="5292"/>
        <item m="1" x="5295"/>
        <item m="1" x="5297"/>
        <item m="1" x="5301"/>
        <item m="1" x="5303"/>
        <item m="1" x="5307"/>
        <item m="1" x="5311"/>
        <item m="1" x="5317"/>
        <item m="1" x="4512"/>
        <item m="1" x="4516"/>
        <item m="1" x="4518"/>
        <item m="1" x="4527"/>
        <item m="1" x="4532"/>
        <item m="1" x="4538"/>
        <item m="1" x="4540"/>
        <item m="1" x="4542"/>
        <item m="1" x="4543"/>
        <item m="1" x="4547"/>
        <item m="1" x="4713"/>
        <item m="1" x="4721"/>
        <item m="1" x="4730"/>
        <item m="1" x="971"/>
        <item m="1" x="978"/>
        <item m="1" x="996"/>
        <item m="1" x="1005"/>
        <item m="1" x="1022"/>
        <item m="1" x="1031"/>
        <item m="1" x="1045"/>
        <item m="1" x="1053"/>
        <item m="1" x="1074"/>
        <item m="1" x="7668"/>
        <item m="1" x="7679"/>
        <item m="1" x="7686"/>
        <item m="1" x="7693"/>
        <item m="1" x="7702"/>
        <item m="1" x="7708"/>
        <item m="1" x="7721"/>
        <item m="1" x="7724"/>
        <item m="1" x="7738"/>
        <item m="1" x="7750"/>
        <item m="1" x="6266"/>
        <item m="1" x="6286"/>
        <item m="1" x="6312"/>
        <item m="1" x="6331"/>
        <item m="1" x="6339"/>
        <item m="1" x="6354"/>
        <item m="1" x="6360"/>
        <item m="1" x="6373"/>
        <item m="1" x="6378"/>
        <item m="1" x="6397"/>
        <item m="1" x="4705"/>
        <item m="1" x="4714"/>
        <item m="1" x="4722"/>
        <item m="1" x="4731"/>
        <item m="1" x="4738"/>
        <item m="1" x="4747"/>
        <item m="1" x="4760"/>
        <item m="1" x="4766"/>
        <item m="1" x="4772"/>
        <item m="1" x="4804"/>
        <item m="1" x="3492"/>
        <item m="1" x="3499"/>
        <item m="1" x="3506"/>
        <item m="1" x="3512"/>
        <item m="1" x="3517"/>
        <item m="1" x="3519"/>
        <item m="1" x="3526"/>
        <item m="1" x="3532"/>
        <item m="1" x="3540"/>
        <item m="1" x="3554"/>
        <item m="1" x="1943"/>
        <item m="1" x="1962"/>
        <item m="1" x="1974"/>
        <item m="1" x="1990"/>
        <item m="1" x="1998"/>
        <item m="1" x="2009"/>
        <item m="1" x="2019"/>
        <item m="1" x="2029"/>
        <item m="1" x="2035"/>
        <item m="1" x="2072"/>
        <item m="1" x="656"/>
        <item m="1" x="661"/>
        <item m="1" x="664"/>
        <item m="1" x="668"/>
        <item m="1" x="671"/>
        <item m="1" x="674"/>
        <item m="1" x="680"/>
        <item m="1" x="683"/>
        <item m="1" x="686"/>
        <item m="1" x="3402"/>
        <item m="1" x="4699"/>
        <item m="1" x="6371"/>
        <item m="1" x="7825"/>
        <item m="1" x="1312"/>
        <item m="1" x="2858"/>
        <item m="1" x="4189"/>
        <item m="1" x="5707"/>
        <item m="1" x="7295"/>
        <item m="1" x="1774"/>
        <item m="1" x="3457"/>
        <item m="1" x="4732"/>
        <item m="1" x="6426"/>
        <item m="1" x="7884"/>
        <item m="1" x="1354"/>
        <item m="1" x="2907"/>
        <item m="1" x="4241"/>
        <item m="1" x="5758"/>
        <item m="1" x="289"/>
        <item m="1" x="7939"/>
        <item m="1" x="7579"/>
        <item m="1" x="7256"/>
        <item m="1" x="6909"/>
        <item m="1" x="6643"/>
        <item m="1" x="6144"/>
        <item m="1" x="5748"/>
        <item m="1" x="5434"/>
        <item m="1" x="2006"/>
        <item m="1" x="1615"/>
        <item m="1" x="1389"/>
        <item m="1" x="951"/>
        <item m="1" x="673"/>
        <item m="1" x="368"/>
        <item m="1" x="7998"/>
        <item m="1" x="7664"/>
        <item m="1" x="7317"/>
        <item m="1" x="7006"/>
        <item m="1" x="3579"/>
        <item m="1" x="3280"/>
        <item m="1" x="2952"/>
        <item m="1" x="2588"/>
        <item m="1" x="2133"/>
        <item m="1" x="1688"/>
        <item m="1" x="1416"/>
        <item m="1" x="1046"/>
        <item m="1" x="701"/>
        <item m="1" x="469"/>
        <item m="1" x="5040"/>
        <item m="1" x="4636"/>
        <item m="1" x="4298"/>
        <item m="1" x="4014"/>
        <item m="1" x="3688"/>
        <item m="1" x="3379"/>
        <item m="1" x="3023"/>
        <item m="1" x="2682"/>
        <item m="1" x="2282"/>
        <item m="1" x="1799"/>
        <item m="1" x="6723"/>
        <item m="1" x="6213"/>
        <item m="1" x="5824"/>
        <item m="1" x="5493"/>
        <item m="1" x="5180"/>
        <item m="1" x="4685"/>
        <item m="1" x="4400"/>
        <item m="1" x="4071"/>
        <item m="1" x="3800"/>
        <item m="1" x="3473"/>
        <item m="1" x="74"/>
        <item m="1" x="7706"/>
        <item m="1" x="7359"/>
        <item m="1" x="7077"/>
        <item m="1" x="6769"/>
        <item m="1" x="6351"/>
        <item m="1" x="5879"/>
        <item m="1" x="5549"/>
        <item m="1" x="5241"/>
        <item m="1" x="4743"/>
        <item m="1" x="1454"/>
        <item m="1" x="1139"/>
        <item m="1" x="734"/>
        <item m="1" x="552"/>
        <item m="1" x="185"/>
        <item m="1" x="7797"/>
        <item m="1" x="7420"/>
        <item m="1" x="7139"/>
        <item m="1" x="6814"/>
        <item m="1" x="6442"/>
        <item m="1" x="3067"/>
        <item m="1" x="6906"/>
        <item m="1" x="6935"/>
        <item m="1" x="6959"/>
        <item m="1" x="6985"/>
        <item m="1" x="7011"/>
        <item m="1" x="7038"/>
        <item m="1" x="7065"/>
        <item m="1" x="7085"/>
        <item m="1" x="7104"/>
        <item m="1" x="6880"/>
        <item m="1" x="6907"/>
        <item m="1" x="6936"/>
        <item m="1" x="6960"/>
        <item m="1" x="6987"/>
        <item m="1" x="7012"/>
        <item m="1" x="7039"/>
        <item m="1" x="7066"/>
        <item m="1" x="7086"/>
        <item m="1" x="7105"/>
        <item m="1" x="6881"/>
        <item m="1" x="6908"/>
        <item m="1" x="6937"/>
        <item m="1" x="6961"/>
        <item m="1" x="6988"/>
        <item m="1" x="7013"/>
        <item m="1" x="7040"/>
        <item m="1" x="7067"/>
        <item m="1" x="7087"/>
        <item m="1" x="7106"/>
        <item m="1" x="6882"/>
        <item m="1" x="6910"/>
        <item m="1" x="6938"/>
        <item m="1" x="6963"/>
        <item m="1" x="6989"/>
        <item m="1" x="7015"/>
        <item m="1" x="7041"/>
        <item m="1" x="7068"/>
        <item m="1" x="7088"/>
        <item m="1" x="7107"/>
        <item m="1" x="6884"/>
        <item m="1" x="6912"/>
        <item m="1" x="6940"/>
        <item m="1" x="6965"/>
        <item m="1" x="6990"/>
        <item m="1" x="7016"/>
        <item m="1" x="7042"/>
        <item m="1" x="7069"/>
        <item m="1" x="7089"/>
        <item m="1" x="7108"/>
        <item m="1" x="6885"/>
        <item m="1" x="6913"/>
        <item m="1" x="6941"/>
        <item m="1" x="6966"/>
        <item m="1" x="6991"/>
        <item m="1" x="7017"/>
        <item m="1" x="7043"/>
        <item m="1" x="7070"/>
        <item m="1" x="7091"/>
        <item m="1" x="7112"/>
        <item m="1" x="6887"/>
        <item m="1" x="6915"/>
        <item m="1" x="6942"/>
        <item m="1" x="6967"/>
        <item m="1" x="6992"/>
        <item m="1" x="7018"/>
        <item m="1" x="7044"/>
        <item m="1" x="7071"/>
        <item m="1" x="7092"/>
        <item m="1" x="7113"/>
        <item m="1" x="6890"/>
        <item m="1" x="6918"/>
        <item m="1" x="6945"/>
        <item m="1" x="6969"/>
        <item m="1" x="708"/>
        <item m="1" x="712"/>
        <item m="1" x="720"/>
        <item m="1" x="730"/>
        <item m="1" x="741"/>
        <item m="1" x="764"/>
        <item m="1" x="770"/>
        <item m="1" x="792"/>
        <item m="1" x="797"/>
        <item m="1" x="7373"/>
        <item m="1" x="7382"/>
        <item m="1" x="7388"/>
        <item m="1" x="7407"/>
        <item m="1" x="7411"/>
        <item m="1" x="7428"/>
        <item m="1" x="7452"/>
        <item m="1" x="7466"/>
        <item m="1" x="7482"/>
        <item m="1" x="7495"/>
        <item m="1" x="5894"/>
        <item m="1" x="5902"/>
        <item m="1" x="5923"/>
        <item m="1" x="5937"/>
        <item m="1" x="5948"/>
        <item m="1" x="5960"/>
        <item m="1" x="6000"/>
        <item m="1" x="6011"/>
        <item m="1" x="6054"/>
        <item m="1" x="6057"/>
        <item m="1" x="4490"/>
        <item m="1" x="4508"/>
        <item m="1" x="6994"/>
        <item m="1" x="7020"/>
        <item m="1" x="7046"/>
        <item m="1" x="7073"/>
        <item m="1" x="7094"/>
        <item m="1" x="7114"/>
        <item m="1" x="6892"/>
        <item m="1" x="6922"/>
        <item m="1" x="6949"/>
        <item m="1" x="6974"/>
        <item m="1" x="6996"/>
        <item m="1" x="7023"/>
        <item m="1" x="7049"/>
        <item m="1" x="7074"/>
        <item m="1" x="7095"/>
        <item m="1" x="7115"/>
        <item m="1" x="6894"/>
        <item m="1" x="6924"/>
        <item m="1" x="6950"/>
        <item m="1" x="6975"/>
        <item m="1" x="6997"/>
        <item m="1" x="7025"/>
        <item m="1" x="7051"/>
        <item m="1" x="7076"/>
        <item m="1" x="7097"/>
        <item m="1" x="7117"/>
        <item m="1" x="2803"/>
        <item m="1" x="2829"/>
        <item m="1" x="2857"/>
        <item m="1" x="2883"/>
        <item m="1" x="2906"/>
        <item m="1" x="2930"/>
        <item m="1" x="2951"/>
        <item m="1" x="2969"/>
        <item m="1" x="2988"/>
        <item m="1" x="3006"/>
        <item m="1" x="2804"/>
        <item m="1" x="2830"/>
        <item m="1" x="2859"/>
        <item m="1" x="1600"/>
        <item m="1" x="1791"/>
        <item m="1" x="1895"/>
        <item m="1" x="2013"/>
        <item m="1" x="2161"/>
        <item m="1" x="2320"/>
        <item m="1" x="2462"/>
        <item m="1" x="2534"/>
        <item m="1" x="1543"/>
        <item m="1" x="1604"/>
        <item m="1" x="1793"/>
        <item m="1" x="1900"/>
        <item m="1" x="2014"/>
        <item m="1" x="2162"/>
        <item m="1" x="2323"/>
        <item m="1" x="2467"/>
        <item m="1" x="2540"/>
        <item m="1" x="1545"/>
        <item m="1" x="1606"/>
        <item m="1" x="1802"/>
        <item m="1" x="1905"/>
        <item m="1" x="2015"/>
        <item m="1" x="2163"/>
        <item m="1" x="2324"/>
        <item m="1" x="2472"/>
        <item m="1" x="2548"/>
        <item m="1" x="1547"/>
        <item m="1" x="1609"/>
        <item m="1" x="1809"/>
        <item m="1" x="1910"/>
        <item m="1" x="3521"/>
        <item m="1" x="4169"/>
        <item m="1" x="4885"/>
        <item m="1" x="5675"/>
        <item m="1" x="6609"/>
        <item m="1" x="7273"/>
        <item m="1" x="7991"/>
        <item m="1" x="682"/>
        <item m="1" x="1413"/>
        <item m="1" x="2855"/>
        <item m="1" x="3535"/>
        <item m="1" x="4186"/>
        <item m="1" x="4930"/>
        <item m="1" x="5705"/>
        <item m="1" x="6647"/>
        <item m="1" x="7289"/>
        <item m="1" x="7999"/>
        <item m="1" x="691"/>
        <item m="1" x="1420"/>
        <item m="1" x="2879"/>
        <item m="1" x="3557"/>
        <item m="1" x="4203"/>
        <item m="1" x="4979"/>
        <item m="1" x="5727"/>
        <item m="1" x="6678"/>
        <item m="1" x="7305"/>
        <item m="1" x="48"/>
        <item m="1" x="698"/>
        <item m="1" x="1431"/>
        <item m="1" x="2902"/>
        <item m="1" x="3572"/>
        <item m="1" x="4230"/>
        <item m="1" x="5028"/>
        <item m="1" x="5752"/>
        <item m="1" x="6715"/>
        <item m="1" x="7322"/>
        <item m="1" x="72"/>
        <item m="1" x="704"/>
        <item m="1" x="1448"/>
        <item m="1" x="2926"/>
        <item m="1" x="3589"/>
        <item m="1" x="4258"/>
        <item m="1" x="5061"/>
        <item m="1" x="5793"/>
        <item m="1" x="6727"/>
        <item m="1" x="7337"/>
        <item m="1" x="98"/>
        <item m="1" x="711"/>
        <item m="1" x="1470"/>
        <item m="1" x="2948"/>
        <item m="1" x="3611"/>
        <item m="1" x="4287"/>
        <item m="1" x="5103"/>
        <item m="1" x="5820"/>
        <item m="1" x="6739"/>
        <item m="1" x="7355"/>
        <item m="1" x="124"/>
        <item m="1" x="728"/>
        <item m="1" x="1490"/>
        <item m="1" x="2966"/>
        <item m="1" x="3643"/>
        <item m="1" x="6614"/>
        <item m="1" x="6651"/>
        <item m="1" x="6684"/>
        <item m="1" x="6719"/>
        <item m="1" x="6728"/>
        <item m="1" x="6741"/>
        <item m="1" x="6753"/>
        <item m="1" x="6771"/>
        <item m="1" x="6780"/>
        <item m="1" x="6578"/>
        <item m="1" x="6616"/>
        <item m="1" x="6653"/>
        <item m="1" x="6686"/>
        <item m="1" x="6720"/>
        <item m="1" x="6729"/>
        <item m="1" x="6742"/>
        <item m="1" x="6754"/>
        <item m="1" x="6772"/>
        <item m="1" x="6781"/>
        <item m="1" x="6579"/>
        <item m="1" x="6618"/>
        <item m="1" x="6654"/>
        <item m="1" x="6687"/>
        <item m="1" x="6721"/>
        <item m="1" x="6731"/>
        <item m="1" x="6744"/>
        <item m="1" x="6756"/>
        <item m="1" x="6773"/>
        <item m="1" x="6782"/>
        <item m="1" x="6580"/>
        <item m="1" x="6619"/>
        <item m="1" x="4314"/>
        <item m="1" x="5139"/>
        <item m="1" x="5833"/>
        <item m="1" x="6750"/>
        <item m="1" x="7366"/>
        <item m="1" x="153"/>
        <item m="1" x="763"/>
        <item m="1" x="1510"/>
        <item m="1" x="2985"/>
        <item m="1" x="3681"/>
        <item m="1" x="4339"/>
        <item m="1" x="5177"/>
        <item m="1" x="5843"/>
        <item m="1" x="6767"/>
        <item m="1" x="7376"/>
        <item m="1" x="178"/>
        <item m="1" x="791"/>
        <item m="1" x="1529"/>
        <item m="1" x="3003"/>
        <item m="1" x="3723"/>
        <item m="1" x="4372"/>
        <item m="1" x="5201"/>
        <item m="1" x="5868"/>
        <item m="1" x="6779"/>
        <item m="1" x="7399"/>
        <item m="1" x="204"/>
        <item m="1" x="821"/>
        <item m="1" x="6655"/>
        <item m="1" x="6688"/>
        <item m="1" x="6722"/>
        <item m="1" x="6732"/>
        <item m="1" x="6745"/>
        <item m="1" x="6757"/>
        <item m="1" x="6774"/>
        <item m="1" x="6783"/>
        <item m="1" x="6581"/>
        <item m="1" x="6620"/>
        <item m="1" x="6656"/>
        <item m="1" x="6690"/>
        <item m="1" x="6724"/>
        <item m="1" x="6733"/>
        <item m="1" x="6746"/>
        <item m="1" x="6758"/>
        <item m="1" x="6775"/>
        <item m="1" x="6784"/>
        <item m="1" x="6837"/>
        <item m="1" x="6845"/>
        <item m="1" x="6856"/>
        <item m="1" x="6868"/>
        <item m="1" x="6886"/>
        <item m="1" x="6898"/>
        <item m="1" x="6914"/>
        <item m="1" x="7642"/>
        <item m="1" x="7654"/>
        <item m="1" x="7660"/>
        <item m="1" x="7669"/>
        <item m="1" x="7680"/>
        <item m="1" x="7687"/>
        <item m="1" x="7694"/>
        <item m="1" x="7703"/>
        <item m="1" x="7709"/>
        <item m="1" x="6192"/>
        <item m="1" x="6207"/>
        <item m="1" x="6227"/>
        <item m="1" x="6248"/>
        <item m="1" x="6269"/>
        <item m="1" x="6291"/>
        <item m="1" x="6316"/>
        <item m="1" x="6332"/>
        <item m="1" x="6342"/>
        <item m="1" x="6355"/>
        <item m="1" x="4677"/>
        <item m="1" x="4683"/>
        <item m="1" x="4693"/>
        <item m="1" x="4700"/>
        <item m="1" x="4706"/>
        <item m="1" x="4715"/>
        <item m="1" x="4723"/>
        <item m="1" x="4733"/>
        <item m="1" x="4740"/>
        <item m="1" x="4749"/>
        <item m="1" x="3467"/>
        <item m="1" x="3471"/>
        <item m="1" x="3478"/>
        <item m="1" x="3487"/>
        <item m="1" x="3493"/>
        <item m="1" x="3500"/>
        <item m="1" x="3507"/>
        <item m="1" x="3513"/>
        <item m="1" x="3518"/>
        <item m="1" x="3520"/>
        <item m="1" x="1876"/>
        <item m="1" x="1890"/>
        <item m="1" x="1912"/>
        <item m="1" x="1930"/>
        <item m="1" x="1946"/>
        <item m="1" x="1965"/>
        <item m="1" x="1975"/>
        <item m="1" x="1993"/>
        <item m="1" x="1999"/>
        <item m="1" x="2012"/>
        <item m="1" x="641"/>
        <item m="1" x="645"/>
        <item m="1" x="647"/>
        <item m="1" x="654"/>
        <item m="1" x="657"/>
        <item m="1" x="662"/>
        <item m="1" x="665"/>
        <item m="1" x="669"/>
        <item m="1" x="672"/>
        <item m="1" x="676"/>
        <item m="1" x="7270"/>
        <item m="1" x="7283"/>
        <item m="1" x="7286"/>
        <item m="1" x="7300"/>
        <item m="1" x="7303"/>
        <item m="1" x="7316"/>
        <item m="1" x="7320"/>
        <item m="1" x="5730"/>
        <item m="1" x="5746"/>
        <item m="1" x="5755"/>
        <item m="1" x="5782"/>
        <item m="1" x="5077"/>
        <item m="1" x="5276"/>
        <item m="1" x="5459"/>
        <item m="1" x="5586"/>
        <item m="1" x="5806"/>
        <item m="1" x="5939"/>
        <item m="1" x="6214"/>
        <item m="1" x="6456"/>
        <item m="1" x="6730"/>
        <item m="1" x="4763"/>
        <item m="1" x="5089"/>
        <item m="1" x="5282"/>
        <item m="1" x="5466"/>
        <item m="1" x="5588"/>
        <item m="1" x="5812"/>
        <item m="1" x="5947"/>
        <item m="1" x="6223"/>
        <item m="1" x="6465"/>
        <item m="1" x="6735"/>
        <item m="1" x="4765"/>
        <item m="1" x="5099"/>
        <item m="1" x="5283"/>
        <item m="1" x="5470"/>
        <item m="1" x="5816"/>
        <item m="1" x="5953"/>
        <item m="1" x="6231"/>
        <item m="1" x="6474"/>
        <item m="1" x="6737"/>
        <item m="1" x="4767"/>
        <item m="1" x="5107"/>
        <item m="1" x="5286"/>
        <item m="1" x="5475"/>
        <item m="1" x="5822"/>
        <item m="1" x="5959"/>
        <item m="1" x="6240"/>
        <item m="1" x="6487"/>
        <item m="1" x="6740"/>
        <item m="1" x="4769"/>
        <item m="1" x="5114"/>
        <item m="1" x="5290"/>
        <item m="1" x="5477"/>
        <item m="1" x="5825"/>
        <item m="1" x="5982"/>
        <item m="1" x="6253"/>
        <item m="1" x="6490"/>
        <item m="1" x="6743"/>
        <item m="1" x="4781"/>
        <item m="1" x="5127"/>
        <item m="1" x="5294"/>
        <item m="1" x="5482"/>
        <item m="1" x="5829"/>
        <item m="1" x="5999"/>
        <item m="1" x="6263"/>
        <item m="1" x="6504"/>
        <item m="1" x="6747"/>
        <item m="1" x="4803"/>
        <item m="1" x="5137"/>
        <item m="1" x="5299"/>
        <item m="1" x="5487"/>
        <item m="1" x="5830"/>
        <item m="1" x="6005"/>
        <item m="1" x="6273"/>
        <item m="1" x="6522"/>
        <item m="1" x="6748"/>
        <item m="1" x="4805"/>
        <item m="1" x="5144"/>
        <item m="1" x="5306"/>
        <item m="1" x="5491"/>
        <item m="1" x="5606"/>
        <item m="1" x="5834"/>
        <item m="1" x="6010"/>
        <item m="1" x="6281"/>
        <item m="1" x="6535"/>
        <item m="1" x="6752"/>
        <item m="1" x="4809"/>
        <item m="1" x="5152"/>
        <item m="1" x="5315"/>
        <item m="1" x="5497"/>
        <item m="1" x="5614"/>
        <item m="1" x="5836"/>
        <item m="1" x="6035"/>
        <item m="1" x="6297"/>
        <item m="1" x="6538"/>
        <item m="1" x="6755"/>
        <item m="1" x="4822"/>
        <item m="1" x="5164"/>
        <item m="1" x="5320"/>
        <item m="1" x="5502"/>
        <item m="1" x="5626"/>
        <item m="1" x="5839"/>
        <item m="1" x="6053"/>
        <item m="1" x="6307"/>
        <item m="1" x="6552"/>
        <item m="1" x="6762"/>
        <item m="1" x="4120"/>
        <item m="1" x="4324"/>
        <item m="1" x="4488"/>
        <item m="1" x="4662"/>
        <item m="1" x="4806"/>
        <item m="1" x="5145"/>
        <item m="1" x="5308"/>
        <item m="1" x="5494"/>
        <item m="1" x="5607"/>
        <item m="1" x="5835"/>
        <item m="1" x="4128"/>
        <item m="1" x="4327"/>
        <item m="1" x="4494"/>
        <item m="1" x="4663"/>
        <item m="1" x="4811"/>
        <item m="1" x="5158"/>
        <item m="1" x="5318"/>
        <item m="1" x="5501"/>
        <item m="1" x="5624"/>
        <item m="1" x="5838"/>
        <item m="1" x="4133"/>
        <item m="1" x="4331"/>
        <item m="1" x="4505"/>
        <item m="1" x="4665"/>
        <item m="1" x="4835"/>
        <item m="1" x="5169"/>
        <item m="1" x="5321"/>
        <item m="1" x="5503"/>
        <item m="1" x="5627"/>
        <item m="1" x="5840"/>
        <item m="1" x="4142"/>
        <item m="1" x="4336"/>
        <item m="1" x="4511"/>
        <item m="1" x="4669"/>
        <item m="1" x="4845"/>
        <item m="1" x="5176"/>
        <item m="1" x="5328"/>
        <item m="1" x="5507"/>
        <item m="1" x="5633"/>
        <item m="1" x="5842"/>
        <item m="1" x="4147"/>
        <item m="1" x="4349"/>
        <item m="1" x="4514"/>
        <item m="1" x="4672"/>
        <item m="1" x="4847"/>
        <item m="1" x="5181"/>
        <item m="1" x="5333"/>
        <item m="1" x="5511"/>
        <item m="1" x="5637"/>
        <item m="1" x="5846"/>
        <item m="1" x="4154"/>
        <item m="1" x="4353"/>
        <item m="1" x="4522"/>
        <item m="1" x="4676"/>
        <item m="1" x="4850"/>
        <item m="1" x="5192"/>
        <item m="1" x="5341"/>
        <item m="1" x="5516"/>
        <item m="1" x="5658"/>
        <item m="1" x="5857"/>
        <item m="1" x="4158"/>
        <item m="1" x="4364"/>
        <item m="1" x="4535"/>
        <item m="1" x="4679"/>
        <item m="1" x="5195"/>
        <item m="1" x="5345"/>
        <item m="1" x="4385"/>
        <item m="1" x="4411"/>
        <item m="1" x="4423"/>
        <item m="1" x="4434"/>
        <item m="1" x="4450"/>
        <item m="1" x="4473"/>
        <item m="1" x="4492"/>
        <item m="1" x="4519"/>
        <item m="1" x="4549"/>
        <item m="1" x="4354"/>
        <item m="1" x="4386"/>
        <item m="1" x="4412"/>
        <item m="1" x="4424"/>
        <item m="1" x="4435"/>
        <item m="1" x="4451"/>
        <item m="1" x="4474"/>
        <item m="1" x="4495"/>
        <item m="1" x="4523"/>
        <item m="1" x="4552"/>
        <item m="1" x="4355"/>
        <item m="1" x="4387"/>
        <item m="1" x="4413"/>
        <item m="1" x="4425"/>
        <item m="1" x="4436"/>
        <item m="1" x="4452"/>
        <item m="1" x="4475"/>
        <item m="1" x="4497"/>
        <item m="1" x="4525"/>
        <item m="1" x="4553"/>
        <item m="1" x="4356"/>
        <item m="1" x="4388"/>
        <item m="1" x="4414"/>
        <item m="1" x="4426"/>
        <item m="1" x="4437"/>
        <item m="1" x="4453"/>
        <item m="1" x="4476"/>
        <item m="1" x="4498"/>
        <item m="1" x="4526"/>
        <item m="1" x="4554"/>
        <item m="1" x="4357"/>
        <item m="1" x="4389"/>
        <item m="1" x="4415"/>
        <item m="1" x="4427"/>
        <item m="1" x="4438"/>
        <item m="1" x="4455"/>
        <item m="1" x="4478"/>
        <item m="1" x="4499"/>
        <item m="1" x="4528"/>
        <item m="1" x="4555"/>
        <item m="1" x="4359"/>
        <item m="1" x="4391"/>
        <item m="1" x="4417"/>
        <item m="1" x="4428"/>
        <item m="1" x="4440"/>
        <item m="1" x="4456"/>
        <item m="1" x="4479"/>
        <item m="1" x="4500"/>
        <item m="1" x="4529"/>
        <item m="1" x="4556"/>
        <item m="1" x="4360"/>
        <item m="1" x="4392"/>
        <item m="1" x="4418"/>
        <item m="1" x="4429"/>
        <item m="1" x="4441"/>
        <item m="1" x="4457"/>
        <item m="1" x="4480"/>
        <item m="1" x="4501"/>
        <item m="1" x="4530"/>
        <item m="1" x="4362"/>
        <item m="1" x="4393"/>
        <item m="1" x="4419"/>
        <item m="1" x="4430"/>
        <item m="1" x="4442"/>
        <item m="1" x="4458"/>
        <item m="1" x="4481"/>
        <item m="1" x="4502"/>
        <item m="1" x="4531"/>
        <item m="1" x="4363"/>
        <item m="1" x="4394"/>
        <item m="1" x="4420"/>
        <item m="1" x="4431"/>
        <item m="1" x="4443"/>
        <item m="1" x="4461"/>
        <item m="1" x="4482"/>
        <item m="1" x="4503"/>
        <item m="1" x="4533"/>
        <item m="1" x="4365"/>
        <item m="1" x="4395"/>
        <item m="1" x="4421"/>
        <item m="1" x="4432"/>
        <item m="1" x="4445"/>
        <item m="1" x="4462"/>
        <item m="1" x="4483"/>
        <item m="1" x="4506"/>
        <item m="1" x="4537"/>
        <item m="1" x="354"/>
        <item m="1" x="378"/>
        <item m="1" x="430"/>
        <item m="1" x="464"/>
        <item m="1" x="501"/>
        <item m="1" x="529"/>
        <item m="1" x="559"/>
        <item m="1" x="584"/>
        <item m="1" x="611"/>
        <item m="1" x="355"/>
        <item m="1" x="379"/>
        <item m="1" x="432"/>
        <item m="1" x="466"/>
        <item m="1" x="503"/>
        <item m="1" x="531"/>
        <item m="1" x="561"/>
        <item m="1" x="586"/>
        <item m="1" x="613"/>
        <item m="1" x="356"/>
        <item m="1" x="380"/>
        <item m="1" x="434"/>
        <item m="1" x="468"/>
        <item m="1" x="505"/>
        <item m="1" x="533"/>
        <item m="1" x="563"/>
        <item m="1" x="588"/>
        <item m="1" x="616"/>
        <item m="1" x="357"/>
        <item m="1" x="381"/>
        <item m="1" x="437"/>
        <item m="1" x="471"/>
        <item m="1" x="507"/>
        <item m="1" x="535"/>
        <item m="1" x="565"/>
        <item m="1" x="590"/>
        <item m="1" x="618"/>
        <item m="1" x="358"/>
        <item m="1" x="382"/>
        <item m="1" x="439"/>
        <item m="1" x="473"/>
        <item m="1" x="509"/>
        <item m="1" x="537"/>
        <item m="1" x="567"/>
        <item m="1" x="592"/>
        <item m="1" x="620"/>
        <item m="1" x="359"/>
        <item m="1" x="383"/>
        <item m="1" x="441"/>
        <item m="1" x="475"/>
        <item m="1" x="511"/>
        <item m="1" x="539"/>
        <item m="1" x="569"/>
        <item m="1" x="594"/>
        <item m="1" x="622"/>
        <item m="1" x="360"/>
        <item m="1" x="384"/>
        <item m="1" x="443"/>
        <item m="1" x="477"/>
        <item m="1" x="513"/>
        <item m="1" x="541"/>
        <item m="1" x="571"/>
        <item m="1" x="596"/>
        <item m="1" x="624"/>
        <item m="1" x="363"/>
        <item m="1" x="387"/>
        <item m="1" x="447"/>
        <item m="1" x="481"/>
        <item m="1" x="517"/>
        <item m="1" x="544"/>
        <item m="1" x="573"/>
        <item m="1" x="598"/>
        <item m="1" x="626"/>
        <item m="1" x="365"/>
        <item m="1" x="389"/>
        <item m="1" x="449"/>
        <item m="1" x="484"/>
        <item m="1" x="521"/>
        <item m="1" x="549"/>
        <item m="1" x="577"/>
        <item m="1" x="602"/>
        <item m="1" x="630"/>
        <item m="1" x="367"/>
        <item m="1" x="391"/>
        <item m="1" x="451"/>
        <item m="1" x="486"/>
        <item m="1" x="522"/>
        <item m="1" x="550"/>
        <item m="1" x="2707"/>
        <item m="1" x="2722"/>
        <item m="1" x="2729"/>
        <item m="1" x="2743"/>
        <item m="1" x="2750"/>
        <item m="1" x="2766"/>
        <item m="1" x="2772"/>
        <item m="1" x="2793"/>
        <item m="1" x="2805"/>
        <item m="1" x="1229"/>
        <item m="1" x="1247"/>
        <item m="1" x="1264"/>
        <item m="1" x="1276"/>
        <item m="1" x="1289"/>
        <item m="1" x="1302"/>
        <item m="1" x="1317"/>
        <item m="1" x="1323"/>
        <item m="1" x="1337"/>
        <item m="1" x="1343"/>
        <item m="1" x="7857"/>
        <item m="1" x="7866"/>
        <item m="1" x="7886"/>
        <item m="1" x="7898"/>
        <item m="1" x="7915"/>
        <item m="1" x="7923"/>
        <item m="1" x="7938"/>
        <item m="1" x="7947"/>
        <item m="1" x="7964"/>
        <item m="1" x="7969"/>
        <item m="1" x="6519"/>
        <item m="1" x="6537"/>
        <item m="1" x="6566"/>
        <item m="1" x="6577"/>
        <item m="1" x="6603"/>
        <item m="1" x="6615"/>
        <item m="1" x="6640"/>
        <item m="1" x="6652"/>
        <item m="1" x="6675"/>
        <item m="1" x="6685"/>
        <item m="1" x="4952"/>
        <item m="1" x="4980"/>
        <item m="1" x="5001"/>
        <item m="1" x="5029"/>
        <item m="1" x="5046"/>
        <item m="1" x="5063"/>
        <item m="1" x="5087"/>
        <item m="1" x="5105"/>
        <item m="1" x="5125"/>
        <item m="1" x="5141"/>
        <item m="1" x="3624"/>
        <item m="1" x="3635"/>
        <item m="1" x="3657"/>
        <item m="1" x="3672"/>
        <item m="1" x="3698"/>
        <item m="1" x="3713"/>
        <item m="1" x="3738"/>
        <item m="1" x="3754"/>
        <item m="1" x="3773"/>
        <item m="1" x="3778"/>
        <item m="1" x="2212"/>
        <item m="1" x="2238"/>
        <item m="1" x="2251"/>
        <item m="1" x="2278"/>
        <item m="1" x="2291"/>
        <item m="1" x="2318"/>
        <item m="1" x="2332"/>
        <item m="1" x="2363"/>
        <item m="1" x="2375"/>
        <item m="1" x="2404"/>
        <item m="1" x="721"/>
        <item m="1" x="5546"/>
        <item m="1" x="5547"/>
        <item m="1" x="5551"/>
        <item m="1" x="5552"/>
        <item m="1" x="5555"/>
        <item m="1" x="5556"/>
        <item m="1" x="5558"/>
        <item m="1" x="5559"/>
        <item m="1" x="5561"/>
        <item m="1" x="5236"/>
        <item m="1" x="5237"/>
        <item m="1" x="5239"/>
        <item m="1" x="5242"/>
        <item m="1" x="5244"/>
        <item m="1" x="5246"/>
        <item m="1" x="5248"/>
        <item m="1" x="5251"/>
        <item m="1" x="5252"/>
        <item m="1" x="5254"/>
        <item m="1" x="4739"/>
        <item m="1" x="4741"/>
        <item m="1" x="4742"/>
        <item m="1" x="4745"/>
        <item m="1" x="4748"/>
        <item m="1" x="4751"/>
        <item m="1" x="4754"/>
        <item m="1" x="4756"/>
        <item m="1" x="4761"/>
        <item m="1" x="4764"/>
        <item m="1" x="4449"/>
        <item m="1" x="4454"/>
        <item m="1" x="4460"/>
        <item m="1" x="4463"/>
        <item m="1" x="4466"/>
        <item m="1" x="4468"/>
        <item m="1" x="4469"/>
        <item m="1" x="4470"/>
        <item m="1" x="4472"/>
        <item m="1" x="4477"/>
        <item m="1" x="4107"/>
        <item m="1" x="6582"/>
        <item m="1" x="6621"/>
        <item m="1" x="6657"/>
        <item m="1" x="6691"/>
        <item m="1" x="6725"/>
        <item m="1" x="6734"/>
        <item m="1" x="5721"/>
        <item m="1" x="5738"/>
        <item m="1" x="5749"/>
        <item m="1" x="5767"/>
        <item m="1" x="5786"/>
        <item m="1" x="5807"/>
        <item m="1" x="5817"/>
        <item m="1" x="5826"/>
        <item m="1" x="5831"/>
        <item m="1" x="4290"/>
        <item m="1" x="4302"/>
        <item m="1" x="4317"/>
        <item m="1" x="4328"/>
        <item m="1" x="4342"/>
        <item m="1" x="4358"/>
        <item m="1" x="4375"/>
        <item m="1" x="4390"/>
        <item m="1" x="4403"/>
        <item m="1" x="4416"/>
        <item m="1" x="3021"/>
        <item m="1" x="3031"/>
        <item m="1" x="3044"/>
        <item m="1" x="1918"/>
        <item m="1" x="1952"/>
        <item m="1" x="1981"/>
        <item m="1" x="2000"/>
        <item m="1" x="2021"/>
        <item m="1" x="2058"/>
        <item m="1" x="2100"/>
        <item m="1" x="2142"/>
        <item m="1" x="2189"/>
        <item m="1" x="1880"/>
        <item m="1" x="1919"/>
        <item m="1" x="1953"/>
        <item m="1" x="1982"/>
        <item m="1" x="2001"/>
        <item m="1" x="2022"/>
        <item m="1" x="2062"/>
        <item m="1" x="2104"/>
        <item m="1" x="2147"/>
        <item m="1" x="2193"/>
        <item m="1" x="1881"/>
        <item m="1" x="1920"/>
        <item m="1" x="1954"/>
        <item m="1" x="1983"/>
        <item m="1" x="2002"/>
        <item m="1" x="2023"/>
        <item m="1" x="2064"/>
        <item m="1" x="2106"/>
        <item m="1" x="2149"/>
        <item m="1" x="2195"/>
        <item m="1" x="1882"/>
        <item m="1" x="1921"/>
        <item m="1" x="1955"/>
        <item m="1" x="1984"/>
        <item m="1" x="2003"/>
        <item m="1" x="2024"/>
        <item m="1" x="2066"/>
        <item m="1" x="2108"/>
        <item m="1" x="2151"/>
        <item m="1" x="2197"/>
        <item m="1" x="1883"/>
        <item m="1" x="1923"/>
        <item m="1" x="1957"/>
        <item m="1" x="1986"/>
        <item m="1" x="2004"/>
        <item m="1" x="2025"/>
        <item m="1" x="2068"/>
        <item m="1" x="2110"/>
        <item m="1" x="2153"/>
        <item m="1" x="2199"/>
        <item m="1" x="1884"/>
        <item m="1" x="1924"/>
        <item m="1" x="1958"/>
        <item m="1" x="1987"/>
        <item m="1" x="2005"/>
        <item m="1" x="2026"/>
        <item m="1" x="2069"/>
        <item m="1" x="2111"/>
        <item m="1" x="2154"/>
        <item m="1" x="2200"/>
        <item m="1" x="1885"/>
        <item m="1" x="1925"/>
        <item m="1" x="1959"/>
        <item m="1" x="1988"/>
        <item m="1" x="2007"/>
        <item m="1" x="2027"/>
        <item m="1" x="2070"/>
        <item m="1" x="2113"/>
        <item m="1" x="2155"/>
        <item m="1" x="2201"/>
        <item m="1" x="1886"/>
        <item m="1" x="1926"/>
        <item m="1" x="1960"/>
        <item m="1" x="1989"/>
        <item m="1" x="2008"/>
        <item m="1" x="2028"/>
        <item m="1" x="2071"/>
        <item m="1" x="2114"/>
        <item m="1" x="2157"/>
        <item m="1" x="2202"/>
        <item m="1" x="1887"/>
        <item m="1" x="1928"/>
        <item m="1" x="1963"/>
        <item m="1" x="1991"/>
        <item m="1" x="2010"/>
        <item m="1" x="2030"/>
        <item m="1" x="2073"/>
        <item m="1" x="2115"/>
        <item m="1" x="2158"/>
        <item m="1" x="2203"/>
        <item m="1" x="1888"/>
        <item m="1" x="1929"/>
        <item m="1" x="1964"/>
        <item m="1" x="1992"/>
        <item m="1" x="2011"/>
        <item m="1" x="2031"/>
        <item m="1" x="2074"/>
        <item m="1" x="2116"/>
        <item m="1" x="2159"/>
        <item m="1" x="5851"/>
        <item m="1" x="5872"/>
        <item m="1" x="5890"/>
        <item m="1" x="5910"/>
        <item m="1" x="5941"/>
        <item m="1" x="5987"/>
        <item m="1" x="6040"/>
        <item m="1" x="6085"/>
        <item m="1" x="6118"/>
        <item m="1" x="5854"/>
        <item m="1" x="5873"/>
        <item m="1" x="5891"/>
        <item m="1" x="5913"/>
        <item m="1" x="5942"/>
        <item m="1" x="5991"/>
        <item m="1" x="6043"/>
        <item m="1" x="6088"/>
        <item m="1" x="6120"/>
        <item m="1" x="5855"/>
        <item m="1" x="5874"/>
        <item m="1" x="5892"/>
        <item m="1" x="5914"/>
        <item m="1" x="5943"/>
        <item m="1" x="5993"/>
        <item m="1" x="6045"/>
        <item m="1" x="6090"/>
        <item m="1" x="6122"/>
        <item m="1" x="5858"/>
        <item m="1" x="5875"/>
        <item m="1" x="5893"/>
        <item m="1" x="5918"/>
        <item m="1" x="5946"/>
        <item m="1" x="5997"/>
        <item m="1" x="6050"/>
        <item m="1" x="6096"/>
        <item m="1" x="6124"/>
        <item m="1" x="5859"/>
        <item m="1" x="5876"/>
        <item m="1" x="679"/>
        <item m="1" x="34"/>
        <item m="1" x="692"/>
        <item m="1" x="6670"/>
        <item m="1" x="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673">
        <item m="1" x="189"/>
        <item m="1" x="522"/>
        <item m="1" x="101"/>
        <item m="1" x="532"/>
        <item m="1" x="517"/>
        <item m="1" x="350"/>
        <item m="1" x="419"/>
        <item m="1" x="58"/>
        <item m="1" x="377"/>
        <item m="1" x="104"/>
        <item m="1" x="585"/>
        <item m="1" x="343"/>
        <item m="1" x="455"/>
        <item m="1" x="520"/>
        <item m="1" x="411"/>
        <item m="1" x="134"/>
        <item m="1" x="379"/>
        <item m="1" x="220"/>
        <item m="1" x="467"/>
        <item m="1" x="42"/>
        <item m="1" x="417"/>
        <item m="1" x="160"/>
        <item m="1" x="124"/>
        <item m="1" x="527"/>
        <item m="1" x="198"/>
        <item m="1" x="353"/>
        <item m="1" x="403"/>
        <item m="1" x="67"/>
        <item m="1" x="432"/>
        <item m="1" x="485"/>
        <item m="1" x="500"/>
        <item m="1" x="521"/>
        <item m="1" x="613"/>
        <item m="1" x="407"/>
        <item m="1" x="518"/>
        <item m="1" x="562"/>
        <item m="1" x="108"/>
        <item m="1" x="106"/>
        <item m="1" x="493"/>
        <item m="1" x="512"/>
        <item m="1" x="501"/>
        <item m="1" x="472"/>
        <item m="1" x="143"/>
        <item m="1" x="463"/>
        <item m="1" x="575"/>
        <item m="1" x="373"/>
        <item m="1" x="498"/>
        <item m="1" x="612"/>
        <item m="1" x="560"/>
        <item m="1" x="617"/>
        <item m="1" x="239"/>
        <item m="1" x="62"/>
        <item m="1" x="523"/>
        <item m="1" x="446"/>
        <item m="1" x="542"/>
        <item m="1" x="443"/>
        <item m="1" x="645"/>
        <item m="1" x="191"/>
        <item m="1" x="367"/>
        <item m="1" x="173"/>
        <item m="1" x="666"/>
        <item m="1" x="245"/>
        <item m="1" x="148"/>
        <item m="1" x="412"/>
        <item m="1" x="537"/>
        <item m="1" x="144"/>
        <item m="1" x="626"/>
        <item m="1" x="57"/>
        <item m="1" x="534"/>
        <item m="1" x="64"/>
        <item m="1" x="378"/>
        <item m="1" x="333"/>
        <item m="1" x="230"/>
        <item m="1" x="561"/>
        <item m="1" x="116"/>
        <item m="1" x="187"/>
        <item m="1" x="620"/>
        <item m="1" x="163"/>
        <item m="1" x="233"/>
        <item m="1" x="238"/>
        <item m="1" x="475"/>
        <item m="1" x="607"/>
        <item m="1" x="573"/>
        <item m="1" x="669"/>
        <item m="1" x="646"/>
        <item m="1" x="54"/>
        <item m="1" x="73"/>
        <item m="1" x="321"/>
        <item m="1" x="651"/>
        <item m="1" x="193"/>
        <item m="1" x="337"/>
        <item m="1" x="667"/>
        <item m="1" x="60"/>
        <item m="1" x="184"/>
        <item m="1" x="656"/>
        <item m="1" x="252"/>
        <item m="1" x="509"/>
        <item m="1" x="622"/>
        <item m="1" x="593"/>
        <item m="1" x="192"/>
        <item m="1" x="130"/>
        <item m="1" x="372"/>
        <item m="1" x="61"/>
        <item m="1" x="599"/>
        <item m="1" x="486"/>
        <item m="1" x="293"/>
        <item m="1" x="659"/>
        <item m="1" x="178"/>
        <item m="1" x="401"/>
        <item m="1" x="558"/>
        <item m="1" x="438"/>
        <item m="1" x="427"/>
        <item m="1" x="535"/>
        <item m="1" x="513"/>
        <item m="1" x="237"/>
        <item m="1" x="261"/>
        <item m="1" x="657"/>
        <item m="1" x="544"/>
        <item m="1" x="111"/>
        <item m="1" x="563"/>
        <item m="1" x="49"/>
        <item m="1" x="180"/>
        <item m="1" x="76"/>
        <item m="1" x="655"/>
        <item m="1" x="567"/>
        <item m="1" x="78"/>
        <item m="1" x="565"/>
        <item m="1" x="375"/>
        <item m="1" x="425"/>
        <item m="1" x="366"/>
        <item m="1" x="546"/>
        <item m="1" x="91"/>
        <item m="1" x="328"/>
        <item m="1" x="128"/>
        <item m="1" x="614"/>
        <item m="1" x="434"/>
        <item m="1" x="668"/>
        <item m="1" x="141"/>
        <item m="1" x="195"/>
        <item m="1" x="490"/>
        <item m="1" x="538"/>
        <item m="1" x="305"/>
        <item m="1" x="533"/>
        <item m="1" x="435"/>
        <item m="1" x="242"/>
        <item m="1" x="99"/>
        <item m="1" x="458"/>
        <item m="1" x="437"/>
        <item m="1" x="450"/>
        <item m="1" x="181"/>
        <item m="1" x="278"/>
        <item m="1" x="247"/>
        <item m="1" x="43"/>
        <item m="1" x="418"/>
        <item m="1" x="38"/>
        <item m="1" x="65"/>
        <item m="1" x="554"/>
        <item m="1" x="454"/>
        <item m="1" x="363"/>
        <item m="1" x="183"/>
        <item m="1" x="44"/>
        <item m="1" x="307"/>
        <item m="1" x="339"/>
        <item m="1" x="59"/>
        <item m="1" x="186"/>
        <item m="1" x="265"/>
        <item m="1" x="598"/>
        <item m="1" x="474"/>
        <item m="1" x="133"/>
        <item m="1" x="625"/>
        <item m="1" x="663"/>
        <item m="1" x="356"/>
        <item m="1" x="588"/>
        <item m="1" x="549"/>
        <item m="1" x="365"/>
        <item m="1" x="541"/>
        <item m="1" x="301"/>
        <item m="1" x="285"/>
        <item m="1" x="74"/>
        <item m="1" x="492"/>
        <item m="1" x="408"/>
        <item m="1" x="291"/>
        <item m="1" x="205"/>
        <item m="1" x="487"/>
        <item m="1" x="271"/>
        <item m="1" x="484"/>
        <item m="1" x="324"/>
        <item m="1" x="465"/>
        <item m="1" x="494"/>
        <item m="1" x="165"/>
        <item m="1" x="433"/>
        <item m="1" x="227"/>
        <item m="1" x="354"/>
        <item m="1" x="157"/>
        <item m="1" x="623"/>
        <item m="1" x="75"/>
        <item m="1" x="273"/>
        <item m="1" x="226"/>
        <item m="1" x="640"/>
        <item m="1" x="82"/>
        <item m="1" x="369"/>
        <item m="1" x="510"/>
        <item m="1" x="319"/>
        <item m="1" x="477"/>
        <item m="1" x="644"/>
        <item m="1" x="53"/>
        <item m="1" x="528"/>
        <item m="1" x="507"/>
        <item m="1" x="556"/>
        <item m="1" x="536"/>
        <item m="1" x="196"/>
        <item m="1" x="113"/>
        <item m="1" x="94"/>
        <item m="1" x="40"/>
        <item m="1" x="107"/>
        <item m="1" x="100"/>
        <item m="1" x="497"/>
        <item m="1" x="611"/>
        <item m="1" x="240"/>
        <item m="1" x="548"/>
        <item m="1" x="142"/>
        <item m="1" x="671"/>
        <item m="1" x="169"/>
        <item m="1" x="270"/>
        <item m="1" x="102"/>
        <item m="1" x="385"/>
        <item m="1" x="478"/>
        <item m="1" x="308"/>
        <item m="1" x="471"/>
        <item m="1" x="559"/>
        <item m="1" x="636"/>
        <item m="1" x="589"/>
        <item m="1" x="572"/>
        <item m="1" x="103"/>
        <item m="1" x="125"/>
        <item m="1" x="348"/>
        <item m="1" x="629"/>
        <item m="1" x="420"/>
        <item m="1" x="470"/>
        <item m="1" x="284"/>
        <item m="1" x="380"/>
        <item m="1" x="329"/>
        <item m="1" x="370"/>
        <item m="1" x="135"/>
        <item m="1" x="204"/>
        <item m="1" x="442"/>
        <item m="1" x="212"/>
        <item m="1" x="368"/>
        <item m="1" x="392"/>
        <item m="1" x="564"/>
        <item m="1" x="552"/>
        <item m="1" x="578"/>
        <item m="1" x="122"/>
        <item m="1" x="310"/>
        <item m="1" x="371"/>
        <item m="1" x="495"/>
        <item m="1" x="473"/>
        <item m="1" x="286"/>
        <item m="1" x="203"/>
        <item m="1" x="505"/>
        <item m="1" x="171"/>
        <item m="1" x="515"/>
        <item m="1" x="551"/>
        <item m="1" x="480"/>
        <item m="1" x="95"/>
        <item m="1" x="266"/>
        <item m="1" x="332"/>
        <item m="1" x="283"/>
        <item m="1" x="641"/>
        <item m="1" x="600"/>
        <item m="1" x="543"/>
        <item m="1" x="139"/>
        <item m="1" x="331"/>
        <item m="1" x="214"/>
        <item m="1" x="330"/>
        <item m="1" x="55"/>
        <item m="1" x="313"/>
        <item m="1" x="244"/>
        <item m="1" x="489"/>
        <item m="1" x="68"/>
        <item m="1" x="115"/>
        <item m="1" x="243"/>
        <item m="1" x="441"/>
        <item m="1" x="603"/>
        <item m="1" x="229"/>
        <item m="1" x="117"/>
        <item m="1" x="361"/>
        <item m="1" x="140"/>
        <item m="1" x="648"/>
        <item m="1" x="87"/>
        <item m="1" x="545"/>
        <item m="1" x="649"/>
        <item m="1" x="315"/>
        <item m="1" x="476"/>
        <item m="1" x="327"/>
        <item m="1" x="391"/>
        <item m="1" x="423"/>
        <item m="1" x="314"/>
        <item m="1" x="352"/>
        <item m="1" x="456"/>
        <item m="1" x="590"/>
        <item m="1" x="90"/>
        <item m="1" x="153"/>
        <item m="1" x="571"/>
        <item m="1" x="255"/>
        <item m="1" x="63"/>
        <item m="1" x="41"/>
        <item m="1" x="376"/>
        <item m="1" x="506"/>
        <item m="1" x="402"/>
        <item m="1" x="267"/>
        <item m="1" x="654"/>
        <item m="1" x="248"/>
        <item m="1" x="303"/>
        <item m="1" x="340"/>
        <item m="1" x="84"/>
        <item m="1" x="624"/>
        <item m="1" x="72"/>
        <item m="1" x="206"/>
        <item m="1" x="105"/>
        <item m="1" x="430"/>
        <item m="1" x="89"/>
        <item m="1" x="602"/>
        <item m="1" x="326"/>
        <item m="1" x="235"/>
        <item m="1" x="298"/>
        <item m="1" x="618"/>
        <item m="1" x="502"/>
        <item m="1" x="459"/>
        <item m="1" x="201"/>
        <item m="1" x="50"/>
        <item m="1" x="156"/>
        <item m="1" x="404"/>
        <item m="1" x="36"/>
        <item m="1" x="347"/>
        <item m="1" x="79"/>
        <item m="1" x="222"/>
        <item m="1" x="39"/>
        <item m="1" x="529"/>
        <item m="1" x="257"/>
        <item m="1" x="416"/>
        <item m="1" x="168"/>
        <item m="1" x="246"/>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498"/>
        <item m="1" x="617"/>
        <item m="1" x="618"/>
        <item m="1" x="118"/>
        <item m="1" x="596"/>
        <item m="1" x="508"/>
        <item m="1" x="509"/>
        <item m="1" x="422"/>
        <item m="1" x="559"/>
        <item m="1" x="314"/>
        <item m="1" x="628"/>
        <item m="1" x="231"/>
        <item m="1" x="630"/>
        <item m="1" x="307"/>
        <item m="1" x="411"/>
        <item m="1" x="526"/>
        <item m="1" x="613"/>
        <item m="1" x="376"/>
        <item m="1" x="74"/>
        <item m="1" x="492"/>
        <item m="1" x="142"/>
        <item m="1" x="143"/>
        <item m="1" x="530"/>
        <item m="1" x="409"/>
        <item m="1" x="313"/>
        <item m="1" x="697"/>
        <item m="1" x="494"/>
        <item m="1" x="454"/>
        <item m="1" x="131"/>
        <item m="1" x="73"/>
        <item m="1" x="662"/>
        <item m="1" x="473"/>
        <item m="1" x="472"/>
        <item m="1" x="379"/>
        <item m="1" x="609"/>
        <item m="1" x="403"/>
        <item m="1" x="233"/>
        <item m="1" x="179"/>
        <item m="1" x="752"/>
        <item m="1" x="405"/>
        <item m="1" x="578"/>
        <item m="1" x="545"/>
        <item m="1" x="619"/>
        <item m="1" x="298"/>
        <item m="1" x="542"/>
        <item m="1" x="154"/>
        <item m="1" x="252"/>
        <item m="1" x="287"/>
        <item m="1" x="388"/>
        <item m="1" x="482"/>
        <item m="1" x="378"/>
        <item m="1" x="332"/>
        <item m="1" x="726"/>
        <item m="1" x="674"/>
        <item m="1" x="112"/>
        <item m="1" x="595"/>
        <item m="1" x="270"/>
        <item m="1" x="371"/>
        <item m="1" x="235"/>
        <item m="1" x="669"/>
        <item m="1" x="322"/>
        <item m="1" x="135"/>
        <item m="1" x="541"/>
        <item m="1" x="414"/>
        <item m="1" x="573"/>
        <item m="1" x="209"/>
        <item m="1" x="684"/>
        <item m="1" x="50"/>
        <item m="1" x="566"/>
        <item m="1" x="794"/>
        <item m="1" x="204"/>
        <item m="1" x="527"/>
        <item m="1" x="751"/>
        <item m="1" x="695"/>
        <item m="1" x="353"/>
        <item m="1" x="136"/>
        <item m="1" x="213"/>
        <item m="1" x="772"/>
        <item m="1" x="279"/>
        <item m="1" x="175"/>
        <item m="1" x="141"/>
        <item m="1" x="415"/>
        <item m="1" x="203"/>
        <item m="1" x="764"/>
        <item m="1" x="354"/>
        <item m="1" x="300"/>
        <item m="1" x="562"/>
        <item m="1" x="128"/>
        <item m="1" x="681"/>
        <item m="1" x="217"/>
        <item m="1" x="408"/>
        <item m="1" x="165"/>
        <item m="1" x="560"/>
        <item m="1" x="216"/>
        <item m="1" x="103"/>
        <item m="1" x="265"/>
        <item m="1" x="342"/>
        <item m="1" x="501"/>
        <item m="1" x="621"/>
        <item m="1" x="708"/>
        <item m="1" x="648"/>
        <item m="1" x="620"/>
        <item m="1" x="717"/>
        <item m="1" x="689"/>
        <item m="1" x="780"/>
        <item m="1" x="779"/>
        <item m="1" x="500"/>
        <item m="1" x="594"/>
        <item m="1" x="268"/>
        <item m="1" x="487"/>
        <item m="1" x="561"/>
        <item m="1" x="325"/>
        <item m="1" x="123"/>
        <item m="1" x="280"/>
        <item m="1" x="499"/>
        <item m="1" x="59"/>
        <item m="1" x="105"/>
        <item m="1" x="64"/>
        <item m="1" x="170"/>
        <item m="1" x="199"/>
        <item m="1" x="41"/>
        <item m="1" x="602"/>
        <item m="1" x="791"/>
        <item m="1" x="393"/>
        <item m="1" x="46"/>
        <item m="1" x="297"/>
        <item m="1" x="305"/>
        <item m="1" x="455"/>
        <item m="1" x="690"/>
        <item m="1" x="336"/>
        <item m="1" x="383"/>
        <item m="1" x="627"/>
        <item m="1" x="283"/>
        <item m="1" x="399"/>
        <item m="1" x="712"/>
        <item m="1" x="348"/>
        <item m="1" x="522"/>
        <item m="1" x="576"/>
        <item m="1" x="152"/>
        <item m="1" x="743"/>
        <item m="1" x="584"/>
        <item m="1" x="339"/>
        <item m="1" x="137"/>
        <item m="1" x="677"/>
        <item m="1" x="151"/>
        <item m="1" x="338"/>
        <item m="1" x="517"/>
        <item m="1" x="60"/>
        <item m="1" x="819"/>
        <item m="1" x="667"/>
        <item m="1" x="793"/>
        <item m="1" x="139"/>
        <item m="1" x="706"/>
        <item m="1" x="374"/>
        <item m="1" x="368"/>
        <item m="1" x="251"/>
        <item m="1" x="721"/>
        <item m="1" x="400"/>
        <item m="1" x="407"/>
        <item m="1" x="504"/>
        <item m="1" x="670"/>
        <item m="1" x="713"/>
        <item m="1" x="236"/>
        <item m="1" x="683"/>
        <item m="1" x="544"/>
        <item m="1" x="469"/>
        <item m="1" x="47"/>
        <item m="1" x="633"/>
        <item m="1" x="276"/>
        <item m="1" x="580"/>
        <item m="1" x="652"/>
        <item m="1" x="398"/>
        <item m="1" x="337"/>
        <item m="1" x="172"/>
        <item m="1" x="810"/>
        <item m="1" x="146"/>
        <item m="1" x="286"/>
        <item m="1" x="416"/>
        <item m="1" x="815"/>
        <item m="1" x="192"/>
        <item m="1" x="277"/>
        <item m="1" x="524"/>
        <item m="1" x="523"/>
        <item m="1" x="358"/>
        <item m="1" x="762"/>
        <item m="1" x="470"/>
        <item m="1" x="90"/>
        <item m="1" x="528"/>
        <item m="1" x="223"/>
        <item m="1" x="746"/>
        <item m="1" x="538"/>
        <item m="1" x="177"/>
        <item m="1" x="750"/>
        <item m="1" x="480"/>
        <item m="1" x="616"/>
        <item m="1" x="798"/>
        <item m="1" x="245"/>
        <item m="1" x="710"/>
        <item m="1" x="145"/>
        <item m="1" x="582"/>
        <item m="1" x="359"/>
        <item m="1" x="506"/>
        <item m="1" x="476"/>
        <item m="1" x="808"/>
        <item m="1" x="304"/>
        <item m="1" x="369"/>
        <item m="1" x="185"/>
        <item m="1" x="264"/>
        <item m="1" x="299"/>
        <item m="1" x="334"/>
        <item m="1" x="611"/>
        <item m="1" x="520"/>
        <item m="1" x="421"/>
        <item m="1" x="129"/>
        <item m="1" x="130"/>
        <item m="1" x="402"/>
        <item m="1" x="555"/>
        <item m="1" x="601"/>
        <item m="1" x="682"/>
        <item m="1" x="603"/>
        <item m="1" x="323"/>
        <item m="1" x="756"/>
        <item m="1" x="719"/>
        <item m="1" x="71"/>
        <item m="1" x="466"/>
        <item m="1" x="437"/>
        <item m="1" x="513"/>
        <item m="1" x="248"/>
        <item m="1" x="699"/>
        <item m="1" x="37"/>
        <item m="1" x="536"/>
        <item m="1" x="740"/>
        <item m="1" x="644"/>
        <item m="1" x="590"/>
        <item m="1" x="766"/>
        <item m="1" x="767"/>
        <item m="1" x="117"/>
        <item m="1" x="778"/>
        <item m="1" x="518"/>
        <item m="1" x="802"/>
        <item m="1" x="551"/>
        <item m="1" x="70"/>
        <item m="1" x="715"/>
        <item m="1" x="387"/>
        <item m="1" x="232"/>
        <item m="1" x="430"/>
        <item m="1" x="606"/>
        <item m="1" x="228"/>
        <item m="1" x="548"/>
        <item m="1" x="278"/>
        <item m="1" x="85"/>
        <item m="1" x="301"/>
        <item m="1" x="727"/>
        <item m="1" x="795"/>
        <item m="1" x="588"/>
        <item m="1" x="546"/>
        <item m="1" x="162"/>
        <item m="1" x="571"/>
        <item m="1" x="591"/>
        <item m="1" x="554"/>
        <item m="1" x="360"/>
        <item m="1" x="66"/>
        <item m="1" x="671"/>
        <item m="1" x="673"/>
        <item m="1" x="413"/>
        <item m="1" x="38"/>
        <item m="1" x="39"/>
        <item m="1" x="115"/>
        <item m="1" x="433"/>
        <item m="1" x="352"/>
        <item m="1" x="237"/>
        <item m="1" x="505"/>
        <item m="1" x="731"/>
        <item m="1" x="259"/>
        <item m="1" x="171"/>
        <item m="1" x="219"/>
        <item m="1" x="461"/>
        <item m="1" x="462"/>
        <item m="1" x="826"/>
        <item m="1" x="827"/>
        <item m="1" x="126"/>
        <item m="1" x="404"/>
        <item m="1" x="749"/>
        <item m="1" x="788"/>
        <item m="1" x="429"/>
        <item m="1" x="79"/>
        <item m="1" x="361"/>
        <item m="1" x="275"/>
        <item m="1" x="604"/>
        <item m="1" x="574"/>
        <item m="1" x="600"/>
        <item m="1" x="394"/>
        <item m="1" x="254"/>
        <item m="1" x="163"/>
        <item m="1" x="83"/>
        <item m="1" x="76"/>
        <item m="1" x="812"/>
        <item m="1" x="201"/>
        <item m="1" x="206"/>
        <item m="1" x="401"/>
        <item m="1" x="273"/>
        <item m="1" x="598"/>
        <item m="1" x="637"/>
        <item m="1" x="113"/>
        <item m="1" x="114"/>
        <item m="1" x="68"/>
        <item m="1" x="787"/>
        <item m="1" x="69"/>
        <item m="1" x="806"/>
        <item m="1" x="804"/>
        <item m="1" x="447"/>
        <item m="1" x="48"/>
        <item m="1" x="502"/>
        <item m="1" x="333"/>
        <item m="1" x="660"/>
        <item m="1" x="583"/>
        <item m="1" x="220"/>
        <item m="1" x="331"/>
        <item m="1" x="161"/>
        <item m="1" x="57"/>
        <item m="1" x="589"/>
        <item m="1" x="107"/>
        <item m="1" x="809"/>
        <item m="1" x="104"/>
        <item m="1" x="631"/>
        <item m="1" x="666"/>
        <item m="1" x="539"/>
        <item m="1" x="668"/>
        <item m="1" x="563"/>
        <item m="1" x="825"/>
        <item m="1" x="324"/>
        <item m="1" x="87"/>
        <item m="1" x="650"/>
        <item m="1" x="294"/>
        <item m="1" x="686"/>
        <item m="1" x="579"/>
        <item m="1" x="759"/>
        <item m="1" x="67"/>
        <item m="1" x="672"/>
        <item m="1" x="651"/>
        <item m="1" x="88"/>
        <item m="1" x="75"/>
        <item m="1" x="676"/>
        <item m="1" x="688"/>
        <item m="1" x="818"/>
        <item m="1" x="661"/>
        <item m="1" x="255"/>
        <item m="1" x="282"/>
        <item m="1" x="471"/>
        <item m="1" x="540"/>
        <item m="1" x="785"/>
        <item m="1" x="605"/>
        <item m="1" x="486"/>
        <item m="1" x="36"/>
        <item m="1" x="458"/>
        <item m="1" x="72"/>
        <item m="1" x="436"/>
        <item m="1" x="823"/>
        <item m="1" x="738"/>
        <item m="1" x="567"/>
        <item m="1" x="316"/>
        <item m="1" x="638"/>
        <item m="1" x="229"/>
        <item m="1" x="761"/>
        <item m="1" x="189"/>
        <item m="1" x="685"/>
        <item m="1" x="448"/>
        <item m="1" x="796"/>
        <item m="1" x="363"/>
        <item m="1" x="263"/>
        <item m="1" x="552"/>
        <item m="1" x="318"/>
        <item m="1" x="640"/>
        <item m="1" x="647"/>
        <item m="1" x="457"/>
        <item m="1" x="485"/>
        <item m="1" x="801"/>
        <item m="1" x="317"/>
        <item m="1" x="639"/>
        <item m="1" x="707"/>
        <item m="1" x="456"/>
        <item m="1" x="484"/>
        <item m="1" x="249"/>
        <item m="1" x="790"/>
        <item m="1" x="643"/>
        <item m="1" x="519"/>
        <item m="1" x="65"/>
        <item m="1" x="335"/>
        <item m="1" x="632"/>
        <item m="1" x="362"/>
        <item m="1" x="423"/>
        <item m="1" x="771"/>
        <item m="1" x="709"/>
        <item m="1" x="285"/>
        <item m="1" x="748"/>
        <item m="1" x="786"/>
        <item m="1" x="625"/>
        <item m="1" x="125"/>
        <item m="1" x="250"/>
        <item m="1" x="327"/>
        <item m="1" x="329"/>
        <item m="1" x="641"/>
        <item m="1" x="53"/>
        <item m="1" x="435"/>
        <item m="1" x="183"/>
        <item m="1" x="186"/>
        <item m="1" x="92"/>
        <item m="1" x="460"/>
        <item m="1" x="222"/>
        <item m="1" x="730"/>
        <item m="1" x="182"/>
        <item m="1" x="532"/>
        <item m="1" x="181"/>
        <item m="1" x="665"/>
        <item m="1" x="377"/>
        <item m="1" x="174"/>
        <item m="1" x="234"/>
        <item m="1" x="101"/>
        <item m="1" x="737"/>
        <item m="1" x="319"/>
        <item m="1" x="166"/>
        <item m="1" x="700"/>
        <item m="1" x="622"/>
        <item m="1" x="389"/>
        <item m="1" x="380"/>
        <item m="1" x="654"/>
        <item m="1" x="753"/>
        <item m="1" x="167"/>
        <item m="1" x="701"/>
        <item m="1" x="623"/>
        <item m="1" x="390"/>
        <item m="1" x="381"/>
        <item m="1" x="655"/>
        <item m="1" x="754"/>
        <item m="1" x="168"/>
        <item m="1" x="702"/>
        <item m="1" x="624"/>
        <item m="1" x="391"/>
        <item m="1" x="382"/>
        <item m="1" x="656"/>
        <item m="1" x="755"/>
        <item m="1" x="547"/>
        <item m="1" x="272"/>
        <item m="1" x="714"/>
        <item m="1" x="153"/>
        <item m="1" x="347"/>
        <item m="1" x="187"/>
        <item m="1" x="417"/>
        <item m="1" x="649"/>
        <item m="1" x="557"/>
        <item m="1" x="575"/>
        <item m="1" x="723"/>
        <item m="1" x="367"/>
        <item m="1" x="149"/>
        <item m="1" x="246"/>
        <item m="1" x="478"/>
        <item m="1" x="716"/>
        <item m="1" x="459"/>
        <item m="1" x="109"/>
        <item m="1" x="720"/>
        <item m="1" x="497"/>
        <item m="1" x="200"/>
        <item m="1" x="207"/>
        <item m="1" x="221"/>
        <item m="1" x="629"/>
        <item m="1" x="463"/>
        <item m="1" x="386"/>
        <item m="1" x="581"/>
        <item m="1" x="212"/>
        <item m="1" x="116"/>
        <item m="1" x="577"/>
        <item m="1" x="424"/>
        <item m="1" x="773"/>
        <item m="1" x="271"/>
        <item m="1" x="330"/>
        <item m="1" x="534"/>
        <item m="1" x="535"/>
        <item m="1" x="642"/>
        <item m="1" x="147"/>
        <item m="1" x="51"/>
        <item m="1" x="439"/>
        <item m="1" x="94"/>
        <item m="1" x="724"/>
        <item m="1" x="385"/>
        <item m="1" x="659"/>
        <item m="1" x="675"/>
        <item m="1" x="585"/>
        <item m="1" x="495"/>
        <item m="1" x="291"/>
        <item m="1" x="420"/>
        <item m="1" x="100"/>
        <item m="1" x="832"/>
        <item m="1" x="608"/>
        <item m="1" x="525"/>
        <item m="1" x="312"/>
        <item m="1" x="55"/>
        <item m="1" x="119"/>
        <item m="1" x="191"/>
        <item m="1" x="365"/>
        <item m="1" x="284"/>
        <item m="1" x="550"/>
        <item m="1" x="190"/>
        <item m="1" x="488"/>
        <item m="1" x="343"/>
        <item m="1" x="816"/>
        <item m="1" x="733"/>
        <item m="1" x="257"/>
        <item m="1" x="556"/>
        <item m="1" x="121"/>
        <item m="1" x="757"/>
        <item m="1" x="493"/>
        <item m="1" x="769"/>
        <item m="1" x="483"/>
        <item m="1" x="346"/>
        <item m="1" x="202"/>
        <item m="1" x="705"/>
        <item m="1" x="452"/>
        <item m="1" x="776"/>
        <item m="1" x="266"/>
        <item m="1" x="441"/>
        <item m="1" x="664"/>
        <item m="1" x="156"/>
        <item m="1" x="829"/>
        <item m="1" x="215"/>
        <item m="1" x="615"/>
        <item m="1" x="58"/>
        <item m="1" x="290"/>
        <item m="1" x="345"/>
        <item m="1" x="445"/>
        <item m="1" x="157"/>
        <item m="1" x="419"/>
        <item m="1" x="468"/>
        <item m="1" x="742"/>
        <item m="1" x="225"/>
        <item m="1" x="341"/>
        <item m="1" x="663"/>
        <item m="1" x="496"/>
        <item m="1" x="267"/>
        <item m="1" x="442"/>
        <item m="1" x="256"/>
        <item m="1" x="763"/>
        <item m="1" x="586"/>
        <item m="1" x="736"/>
        <item m="1" x="549"/>
        <item m="1" x="453"/>
        <item m="1" x="569"/>
        <item m="1" x="311"/>
        <item m="1" x="158"/>
        <item m="1" x="830"/>
        <item m="1" x="120"/>
        <item m="1" x="446"/>
        <item m="1" x="418"/>
        <item m="1" x="587"/>
        <item m="1" x="226"/>
        <item m="1" x="243"/>
        <item m="1" x="306"/>
        <item m="1" x="102"/>
        <item m="1" x="150"/>
        <item m="1" x="52"/>
        <item m="1" x="434"/>
        <item m="1" x="292"/>
        <item m="1" x="412"/>
        <item m="1" x="320"/>
        <item m="1" x="384"/>
        <item m="1" x="95"/>
        <item m="1" x="765"/>
        <item m="1" x="758"/>
        <item m="1" x="427"/>
        <item m="1" x="197"/>
        <item m="1" x="558"/>
        <item m="1" x="54"/>
        <item m="1" x="432"/>
        <item m="1" x="81"/>
        <item m="1" x="93"/>
        <item m="1" x="450"/>
        <item m="1" x="477"/>
        <item m="1" x="42"/>
        <item m="1" x="178"/>
        <item m="1" x="626"/>
        <item m="1" x="821"/>
        <item m="1" x="375"/>
        <item m="1" x="350"/>
        <item m="1" x="634"/>
        <item m="1" x="428"/>
        <item m="1" x="239"/>
        <item m="1" x="440"/>
        <item m="1" x="134"/>
        <item m="1" x="214"/>
        <item m="1" x="238"/>
        <item m="1" x="777"/>
        <item m="1" x="635"/>
        <item m="1" x="43"/>
        <item m="1" x="349"/>
        <item m="1" x="208"/>
        <item m="1" x="176"/>
        <item m="1" x="543"/>
        <item m="1" x="451"/>
        <item m="1" x="164"/>
        <item m="1" x="293"/>
        <item m="1" x="198"/>
        <item m="1" x="797"/>
        <item m="1" x="173"/>
        <item m="1" x="326"/>
        <item m="1" x="328"/>
        <item m="1" x="34"/>
        <item m="1" x="303"/>
        <item m="1" x="211"/>
        <item m="1" x="357"/>
        <item m="1" x="572"/>
        <item m="1" x="425"/>
        <item m="1" x="696"/>
        <item m="1" x="511"/>
        <item m="1" x="510"/>
        <item m="1" x="678"/>
        <item m="1" x="122"/>
        <item m="1" x="824"/>
        <item m="1" x="781"/>
        <item m="1" x="729"/>
        <item m="1" x="210"/>
        <item m="1" x="431"/>
        <item m="1" x="718"/>
        <item m="1" x="521"/>
        <item m="1" x="735"/>
        <item m="1" x="98"/>
        <item m="1" x="260"/>
        <item m="1" x="568"/>
        <item m="1" x="537"/>
        <item m="1" x="310"/>
        <item m="1" x="512"/>
        <item m="1" x="89"/>
        <item m="1" x="828"/>
        <item m="1" x="315"/>
        <item m="1" x="288"/>
        <item m="1" x="35"/>
        <item m="1" x="269"/>
        <item m="1" x="82"/>
        <item m="1" x="244"/>
        <item m="1" x="159"/>
        <item m="1" x="653"/>
        <item m="1" x="597"/>
        <item m="1" x="241"/>
        <item m="1" x="599"/>
        <item m="1" x="783"/>
        <item m="1" x="822"/>
        <item m="1" x="725"/>
        <item m="1" x="355"/>
        <item m="1" x="770"/>
        <item m="1" x="745"/>
        <item m="1" x="687"/>
        <item m="1" x="658"/>
        <item m="1" x="680"/>
        <item m="1" x="565"/>
        <item m="1" x="657"/>
        <item m="1" x="426"/>
        <item m="1" x="196"/>
        <item m="1" x="820"/>
        <item m="1" x="40"/>
        <item m="1" x="789"/>
        <item m="1" x="817"/>
        <item m="1" x="344"/>
        <item m="1" x="775"/>
        <item m="1" x="124"/>
        <item m="1" x="397"/>
        <item m="1" x="692"/>
        <item m="1" x="694"/>
        <item m="1" x="491"/>
        <item m="1" x="193"/>
        <item m="1" x="61"/>
        <item m="1" x="693"/>
        <item m="1" x="489"/>
        <item m="1" x="160"/>
        <item m="1" x="732"/>
        <item m="1" x="127"/>
        <item m="1" x="515"/>
        <item m="1" x="372"/>
        <item m="1" x="140"/>
        <item m="1" x="395"/>
        <item m="1" x="351"/>
        <item m="1" x="308"/>
        <item m="1" x="230"/>
        <item m="1" x="44"/>
        <item m="1" x="803"/>
        <item m="1" x="97"/>
        <item m="1" x="63"/>
        <item m="1" x="370"/>
        <item m="1" x="516"/>
        <item m="1" x="396"/>
        <item m="1" x="240"/>
        <item m="1" x="309"/>
        <item m="1" x="364"/>
        <item m="1" x="768"/>
        <item m="1" x="614"/>
        <item m="1" x="155"/>
        <item m="1" x="741"/>
        <item m="1" x="373"/>
        <item m="1" x="704"/>
        <item m="1" x="106"/>
        <item m="1" x="77"/>
        <item m="1" x="78"/>
        <item m="1" x="45"/>
        <item m="1" x="227"/>
        <item m="1" x="564"/>
        <item m="1" x="792"/>
        <item m="1" x="99"/>
        <item m="1" x="739"/>
        <item m="1" x="691"/>
        <item m="1" x="553"/>
        <item m="1" x="747"/>
        <item m="1" x="253"/>
        <item m="1" x="744"/>
        <item m="1" x="711"/>
        <item m="1" x="592"/>
        <item m="1" x="392"/>
        <item m="1" x="406"/>
        <item m="1" x="133"/>
        <item m="1" x="296"/>
        <item m="1" x="132"/>
        <item m="1" x="295"/>
        <item m="1" x="481"/>
        <item m="1" x="356"/>
        <item m="1" x="449"/>
        <item m="1" x="443"/>
        <item m="1" x="805"/>
        <item m="1" x="49"/>
        <item m="1" x="636"/>
        <item m="1" x="180"/>
        <item m="1" x="262"/>
        <item m="1" x="261"/>
        <item m="1" x="340"/>
        <item m="1" x="188"/>
        <item m="1" x="814"/>
        <item m="1" x="728"/>
        <item m="1" x="410"/>
        <item m="1" x="531"/>
        <item m="1" x="570"/>
        <item m="1" x="111"/>
        <item m="1" x="110"/>
        <item m="1" x="698"/>
        <item m="1" x="722"/>
        <item m="1" x="91"/>
        <item m="1" x="760"/>
        <item m="1" x="479"/>
        <item m="1" x="184"/>
        <item m="1" x="807"/>
        <item m="1" x="464"/>
        <item m="1" x="465"/>
        <item m="1" x="799"/>
        <item m="1" x="800"/>
        <item m="1" x="831"/>
        <item m="1" x="607"/>
        <item m="1" x="514"/>
        <item m="1" x="80"/>
        <item m="1" x="86"/>
        <item m="1" x="247"/>
        <item m="1" x="503"/>
        <item m="1" x="610"/>
        <item m="1" x="96"/>
        <item m="1" x="62"/>
        <item m="1" x="274"/>
        <item m="1" x="490"/>
        <item m="1" x="84"/>
        <item m="1" x="321"/>
        <item m="1" x="194"/>
        <item m="1" x="138"/>
        <item m="1" x="593"/>
        <item m="1" x="148"/>
        <item m="1" x="703"/>
        <item m="1" x="108"/>
        <item m="1" x="366"/>
        <item m="1" x="679"/>
        <item m="1" x="529"/>
        <item m="1" x="56"/>
        <item m="1" x="533"/>
        <item m="1" x="289"/>
        <item m="1" x="444"/>
        <item m="1" x="224"/>
        <item m="1" x="784"/>
        <item m="1" x="782"/>
        <item m="1" x="467"/>
        <item m="1" x="774"/>
        <item m="1" x="169"/>
        <item m="1" x="195"/>
        <item m="1" x="734"/>
        <item m="1" x="438"/>
        <item m="1" x="475"/>
        <item m="1" x="612"/>
        <item m="1" x="242"/>
        <item m="1" x="646"/>
        <item m="1" x="281"/>
        <item m="1" x="811"/>
        <item m="1" x="144"/>
        <item m="1" x="205"/>
        <item m="1" x="645"/>
        <item m="1" x="218"/>
        <item m="1" x="258"/>
        <item m="1" x="302"/>
        <item m="1" x="507"/>
        <item m="1" x="474"/>
        <item m="1" x="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590">
        <item m="1" x="141"/>
        <item m="1" x="563"/>
        <item m="1" x="225"/>
        <item m="1" x="507"/>
        <item m="1" x="252"/>
        <item m="1" x="8"/>
        <item m="1" x="559"/>
        <item m="1" x="511"/>
        <item m="1" x="330"/>
        <item m="1" x="317"/>
        <item m="1" x="66"/>
        <item m="1" x="287"/>
        <item m="1" x="376"/>
        <item m="1" x="289"/>
        <item m="1" x="550"/>
        <item m="1" x="526"/>
        <item m="1" x="433"/>
        <item m="1" x="154"/>
        <item m="1" x="366"/>
        <item m="1" x="36"/>
        <item m="1" x="110"/>
        <item m="1" x="111"/>
        <item m="1" x="200"/>
        <item m="1" x="345"/>
        <item m="1" x="432"/>
        <item m="1" x="163"/>
        <item m="1" x="210"/>
        <item m="1" x="461"/>
        <item m="1" x="205"/>
        <item m="1" x="465"/>
        <item m="1" x="25"/>
        <item m="1" x="556"/>
        <item m="1" x="204"/>
        <item m="1" x="557"/>
        <item m="1" x="381"/>
        <item m="1" x="382"/>
        <item m="1" x="236"/>
        <item m="1" x="235"/>
        <item m="1" x="496"/>
        <item m="1" x="237"/>
        <item m="1" x="512"/>
        <item m="1" x="54"/>
        <item m="1" x="399"/>
        <item m="1" x="573"/>
        <item m="1" x="514"/>
        <item m="1" x="499"/>
        <item m="1" x="198"/>
        <item m="1" x="60"/>
        <item m="1" x="97"/>
        <item m="1" x="98"/>
        <item m="1" x="99"/>
        <item m="1" x="29"/>
        <item m="1" x="61"/>
        <item m="1" x="477"/>
        <item m="1" x="583"/>
        <item m="1" x="584"/>
        <item m="1" x="313"/>
        <item m="1" x="579"/>
        <item m="1" x="549"/>
        <item m="1" x="156"/>
        <item m="1" x="523"/>
        <item m="1" x="479"/>
        <item m="1" x="158"/>
        <item m="1" x="326"/>
        <item m="1" x="537"/>
        <item m="1" x="536"/>
        <item m="1" x="166"/>
        <item m="1" x="265"/>
        <item m="1" x="55"/>
        <item m="1" x="192"/>
        <item m="1" x="418"/>
        <item m="1" x="367"/>
        <item m="1" x="96"/>
        <item m="1" x="279"/>
        <item m="1" x="220"/>
        <item m="1" x="463"/>
        <item m="1" x="277"/>
        <item m="1" x="142"/>
        <item m="1" x="488"/>
        <item m="1" x="43"/>
        <item m="1" x="51"/>
        <item m="1" x="400"/>
        <item m="1" x="208"/>
        <item m="1" x="228"/>
        <item m="1" x="218"/>
        <item m="1" x="304"/>
        <item m="1" x="527"/>
        <item m="1" x="538"/>
        <item m="1" x="164"/>
        <item m="1" x="299"/>
        <item m="1" x="561"/>
        <item m="1" x="257"/>
        <item m="1" x="395"/>
        <item m="1" x="581"/>
        <item m="1" x="374"/>
        <item m="1" x="365"/>
        <item m="1" x="239"/>
        <item m="1" x="216"/>
        <item m="1" x="446"/>
        <item m="1" x="106"/>
        <item m="1" x="20"/>
        <item m="1" x="129"/>
        <item m="1" x="466"/>
        <item m="1" x="42"/>
        <item m="1" x="467"/>
        <item m="1" x="545"/>
        <item m="1" x="139"/>
        <item m="1" x="140"/>
        <item m="1" x="328"/>
        <item m="1" x="562"/>
        <item m="1" x="187"/>
        <item m="1" x="388"/>
        <item m="1" x="352"/>
        <item m="1" x="458"/>
        <item m="1" x="300"/>
        <item m="1" x="65"/>
        <item m="1" x="301"/>
        <item m="1" x="359"/>
        <item m="1" x="420"/>
        <item m="1" x="393"/>
        <item m="1" x="329"/>
        <item m="1" x="426"/>
        <item m="1" x="40"/>
        <item x="1"/>
        <item m="1" x="379"/>
        <item m="1" x="70"/>
        <item m="1" x="215"/>
        <item m="1" x="315"/>
        <item m="1" x="438"/>
        <item m="1" x="462"/>
        <item m="1" x="385"/>
        <item m="1" x="171"/>
        <item m="1" x="103"/>
        <item m="1" x="459"/>
        <item m="1" x="229"/>
        <item m="1" x="17"/>
        <item m="1" x="500"/>
        <item m="1" x="449"/>
        <item m="1" x="101"/>
        <item m="1" x="384"/>
        <item m="1" x="422"/>
        <item m="1" x="403"/>
        <item m="1" x="544"/>
        <item m="1" x="71"/>
        <item m="1" x="457"/>
        <item m="1" x="3"/>
        <item m="1" x="434"/>
        <item m="1" x="296"/>
        <item m="1" x="529"/>
        <item m="1" x="405"/>
        <item m="1" x="293"/>
        <item m="1" x="431"/>
        <item m="1" x="452"/>
        <item m="1" x="37"/>
        <item m="1" x="404"/>
        <item m="1" x="498"/>
        <item m="1" x="547"/>
        <item m="1" x="219"/>
        <item m="1" x="533"/>
        <item m="1" x="177"/>
        <item m="1" x="162"/>
        <item m="1" x="165"/>
        <item m="1" x="112"/>
        <item m="1" x="337"/>
        <item m="1" x="448"/>
        <item m="1" x="247"/>
        <item m="1" x="76"/>
        <item m="1" x="290"/>
        <item m="1" x="353"/>
        <item m="1" x="238"/>
        <item m="1" x="447"/>
        <item m="1" x="278"/>
        <item m="1" x="419"/>
        <item m="1" x="274"/>
        <item m="1" x="468"/>
        <item m="1" x="221"/>
        <item m="1" x="364"/>
        <item m="1" x="72"/>
        <item m="1" x="185"/>
        <item m="1" x="56"/>
        <item m="1" x="116"/>
        <item m="1" x="254"/>
        <item m="1" x="335"/>
        <item m="1" x="241"/>
        <item m="1" x="77"/>
        <item m="1" x="291"/>
        <item m="1" x="105"/>
        <item m="1" x="89"/>
        <item m="1" x="52"/>
        <item m="1" x="67"/>
        <item m="1" x="245"/>
        <item m="1" x="321"/>
        <item m="1" x="363"/>
        <item m="1" x="82"/>
        <item m="1" x="93"/>
        <item m="1" x="369"/>
        <item m="1" x="188"/>
        <item m="1" x="320"/>
        <item m="1" x="132"/>
        <item m="1" x="292"/>
        <item m="1" x="137"/>
        <item m="1" x="186"/>
        <item x="0"/>
        <item m="1" x="450"/>
        <item m="1" x="305"/>
        <item m="1" x="585"/>
        <item m="1" x="341"/>
        <item m="1" x="370"/>
        <item m="1" x="351"/>
        <item m="1" x="318"/>
        <item m="1" x="35"/>
        <item m="1" x="184"/>
        <item m="1" x="445"/>
        <item m="1" x="134"/>
        <item m="1" x="4"/>
        <item m="1" x="519"/>
        <item m="1" x="518"/>
        <item m="1" x="281"/>
        <item m="1" x="120"/>
        <item m="1" x="464"/>
        <item m="1" x="442"/>
        <item m="1" x="270"/>
        <item m="1" x="478"/>
        <item m="1" x="339"/>
        <item m="1" x="338"/>
        <item m="1" x="143"/>
        <item m="1" x="180"/>
        <item m="1" x="59"/>
        <item m="1" x="202"/>
        <item m="1" x="414"/>
        <item m="1" x="45"/>
        <item m="1" x="46"/>
        <item m="1" x="532"/>
        <item m="1" x="310"/>
        <item m="1" x="377"/>
        <item m="1" x="417"/>
        <item m="1" x="416"/>
        <item m="1" x="6"/>
        <item m="1" x="30"/>
        <item m="1" x="444"/>
        <item m="1" x="443"/>
        <item m="1" x="360"/>
        <item m="1" x="126"/>
        <item m="1" x="44"/>
        <item m="1" x="308"/>
        <item m="1" x="309"/>
        <item m="1" x="47"/>
        <item m="1" x="551"/>
        <item m="1" x="355"/>
        <item m="1" x="95"/>
        <item m="1" x="485"/>
        <item m="1" x="144"/>
        <item m="1" x="316"/>
        <item m="1" x="79"/>
        <item m="1" x="23"/>
        <item m="1" x="269"/>
        <item m="1" x="100"/>
        <item m="1" x="323"/>
        <item m="1" x="486"/>
        <item m="1" x="475"/>
        <item m="1" x="80"/>
        <item m="1" x="102"/>
        <item m="1" x="483"/>
        <item m="1" x="476"/>
        <item m="1" x="575"/>
        <item m="1" x="206"/>
        <item m="1" x="153"/>
        <item m="1" x="391"/>
        <item m="1" x="368"/>
        <item m="1" x="491"/>
        <item m="1" x="88"/>
        <item m="1" x="283"/>
        <item m="1" x="284"/>
        <item m="1" x="130"/>
        <item m="1" x="268"/>
        <item m="1" x="295"/>
        <item m="1" x="18"/>
        <item m="1" x="342"/>
        <item m="1" x="343"/>
        <item m="1" x="361"/>
        <item m="1" x="87"/>
        <item m="1" x="489"/>
        <item m="1" x="322"/>
        <item m="1" x="472"/>
        <item m="1" x="408"/>
        <item m="1" x="396"/>
        <item m="1" x="69"/>
        <item m="1" x="152"/>
        <item m="1" x="74"/>
        <item m="1" x="571"/>
        <item m="1" x="223"/>
        <item m="1" x="371"/>
        <item m="1" x="586"/>
        <item m="1" x="490"/>
        <item m="1" x="275"/>
        <item m="1" x="480"/>
        <item m="1" x="253"/>
        <item m="1" x="509"/>
        <item m="1" x="148"/>
        <item m="1" x="517"/>
        <item m="1" x="394"/>
        <item m="1" x="232"/>
        <item m="1" x="576"/>
        <item m="1" x="453"/>
        <item m="1" x="312"/>
        <item m="1" x="16"/>
        <item m="1" x="230"/>
        <item m="1" x="135"/>
        <item m="1" x="38"/>
        <item m="1" x="451"/>
        <item m="1" x="336"/>
        <item m="1" x="543"/>
        <item m="1" x="412"/>
        <item m="1" x="182"/>
        <item m="1" x="505"/>
        <item m="1" x="520"/>
        <item m="1" x="504"/>
        <item m="1" x="84"/>
        <item m="1" x="48"/>
        <item m="1" x="260"/>
        <item m="1" x="63"/>
        <item m="1" x="138"/>
        <item m="1" x="424"/>
        <item m="1" x="358"/>
        <item m="1" x="176"/>
        <item m="1" x="410"/>
        <item m="1" x="276"/>
        <item m="1" x="271"/>
        <item m="1" x="386"/>
        <item m="1" x="555"/>
        <item m="1" x="553"/>
        <item m="1" x="552"/>
        <item m="1" x="554"/>
        <item m="1" x="303"/>
        <item m="1" x="183"/>
        <item m="1" x="314"/>
        <item m="1" x="62"/>
        <item m="1" x="531"/>
        <item m="1" x="22"/>
        <item m="1" x="492"/>
        <item m="1" x="456"/>
        <item m="1" x="251"/>
        <item m="1" x="302"/>
        <item m="1" x="319"/>
        <item m="1" x="285"/>
        <item m="1" x="506"/>
        <item m="1" x="10"/>
        <item m="1" x="350"/>
        <item m="1" x="521"/>
        <item m="1" x="190"/>
        <item m="1" x="266"/>
        <item m="1" x="354"/>
        <item m="1" x="378"/>
        <item m="1" x="455"/>
        <item m="1" x="588"/>
        <item m="1" x="482"/>
        <item m="1" x="19"/>
        <item m="1" x="333"/>
        <item m="1" x="548"/>
        <item m="1" x="347"/>
        <item m="1" x="401"/>
        <item m="1" x="191"/>
        <item m="1" x="33"/>
        <item m="1" x="530"/>
        <item m="1" x="197"/>
        <item m="1" x="402"/>
        <item m="1" x="344"/>
        <item m="1" x="340"/>
        <item m="1" x="508"/>
        <item m="1" x="155"/>
        <item m="1" x="425"/>
        <item m="1" x="288"/>
        <item m="1" x="146"/>
        <item m="1" x="92"/>
        <item m="1" x="211"/>
        <item m="1" x="331"/>
        <item m="1" x="437"/>
        <item m="1" x="21"/>
        <item m="1" x="170"/>
        <item m="1" x="213"/>
        <item m="1" x="577"/>
        <item m="1" x="565"/>
        <item m="1" x="272"/>
        <item m="1" x="516"/>
        <item m="1" x="181"/>
        <item m="1" x="5"/>
        <item m="1" x="264"/>
        <item m="1" x="568"/>
        <item m="1" x="546"/>
        <item m="1" x="436"/>
        <item m="1" x="119"/>
        <item m="1" x="90"/>
        <item m="1" x="178"/>
        <item m="1" x="125"/>
        <item m="1" x="231"/>
        <item m="1" x="196"/>
        <item m="1" x="357"/>
        <item m="1" x="41"/>
        <item m="1" x="108"/>
        <item m="1" x="524"/>
        <item m="1" x="217"/>
        <item m="1" x="34"/>
        <item m="1" x="149"/>
        <item m="1" x="306"/>
        <item m="1" x="168"/>
        <item m="1" x="243"/>
        <item m="1" x="167"/>
        <item m="1" x="542"/>
        <item m="1" x="261"/>
        <item m="1" x="151"/>
        <item m="1" x="578"/>
        <item m="1" x="298"/>
        <item m="1" x="85"/>
        <item m="1" x="380"/>
        <item m="1" x="212"/>
        <item m="1" x="131"/>
        <item m="1" x="115"/>
        <item m="1" x="227"/>
        <item m="1" x="28"/>
        <item m="1" x="587"/>
        <item m="1" x="501"/>
        <item m="1" x="248"/>
        <item m="1" x="15"/>
        <item m="1" x="510"/>
        <item m="1" x="460"/>
        <item m="1" x="49"/>
        <item m="1" x="179"/>
        <item m="1" x="53"/>
        <item m="1" x="128"/>
        <item m="1" x="311"/>
        <item m="1" x="203"/>
        <item m="1" x="297"/>
        <item m="1" x="409"/>
        <item m="1" x="224"/>
        <item m="1" x="397"/>
        <item m="1" x="372"/>
        <item m="1" x="259"/>
        <item m="1" x="580"/>
        <item m="1" x="86"/>
        <item m="1" x="481"/>
        <item m="1" x="398"/>
        <item m="1" x="373"/>
        <item m="1" x="91"/>
        <item m="1" x="207"/>
        <item m="1" x="7"/>
        <item m="1" x="104"/>
        <item m="1" x="172"/>
        <item m="1" x="64"/>
        <item m="1" x="324"/>
        <item m="1" x="383"/>
        <item m="1" x="27"/>
        <item m="1" x="127"/>
        <item m="1" x="493"/>
        <item m="1" x="441"/>
        <item m="1" x="469"/>
        <item m="1" x="429"/>
        <item m="1" x="494"/>
        <item m="1" x="430"/>
        <item m="1" x="495"/>
        <item m="1" x="113"/>
        <item m="1" x="199"/>
        <item m="1" x="474"/>
        <item m="1" x="50"/>
        <item m="1" x="439"/>
        <item m="1" x="57"/>
        <item m="1" x="246"/>
        <item m="1" x="13"/>
        <item m="1" x="161"/>
        <item m="1" x="294"/>
        <item m="1" x="174"/>
        <item m="1" x="124"/>
        <item m="1" x="240"/>
        <item m="1" x="513"/>
        <item m="1" x="484"/>
        <item m="1" x="242"/>
        <item m="1" x="332"/>
        <item m="1" x="286"/>
        <item m="1" x="470"/>
        <item m="1" x="375"/>
        <item m="1" x="189"/>
        <item m="1" x="81"/>
        <item m="1" x="249"/>
        <item m="1" x="175"/>
        <item m="1" x="471"/>
        <item m="1" x="193"/>
        <item m="1" x="255"/>
        <item m="1" x="263"/>
        <item m="1" x="539"/>
        <item m="1" x="540"/>
        <item m="1" x="222"/>
        <item m="1" x="150"/>
        <item m="1" x="325"/>
        <item m="1" x="173"/>
        <item m="1" x="107"/>
        <item m="1" x="31"/>
        <item m="1" x="234"/>
        <item m="1" x="233"/>
        <item m="1" x="226"/>
        <item m="1" x="262"/>
        <item m="1" x="413"/>
        <item m="1" x="389"/>
        <item m="1" x="428"/>
        <item m="1" x="11"/>
        <item m="1" x="169"/>
        <item m="1" x="83"/>
        <item m="1" x="390"/>
        <item m="1" x="349"/>
        <item m="1" x="26"/>
        <item m="1" x="415"/>
        <item m="1" x="58"/>
        <item m="1" x="503"/>
        <item m="1" x="427"/>
        <item m="1" x="421"/>
        <item m="1" x="497"/>
        <item m="1" x="273"/>
        <item m="1" x="569"/>
        <item m="1" x="572"/>
        <item m="1" x="14"/>
        <item m="1" x="122"/>
        <item m="1" x="407"/>
        <item m="1" x="570"/>
        <item m="1" x="558"/>
        <item m="1" x="160"/>
        <item m="1" x="515"/>
        <item m="1" x="117"/>
        <item m="1" x="307"/>
        <item m="1" x="258"/>
        <item m="1" x="348"/>
        <item m="1" x="75"/>
        <item m="1" x="435"/>
        <item m="1" x="387"/>
        <item m="1" x="362"/>
        <item m="1" x="560"/>
        <item m="1" x="406"/>
        <item m="1" x="535"/>
        <item m="1" x="280"/>
        <item m="1" x="78"/>
        <item m="1" x="195"/>
        <item m="1" x="282"/>
        <item m="1" x="564"/>
        <item m="1" x="9"/>
        <item m="1" x="250"/>
        <item m="1" x="114"/>
        <item m="1" x="12"/>
        <item m="1" x="582"/>
        <item m="1" x="522"/>
        <item m="1" x="159"/>
        <item m="1" x="123"/>
        <item m="1" x="244"/>
        <item m="1" x="24"/>
        <item m="1" x="334"/>
        <item m="1" x="423"/>
        <item m="1" x="147"/>
        <item m="1" x="440"/>
        <item m="1" x="209"/>
        <item m="1" x="327"/>
        <item m="1" x="256"/>
        <item m="1" x="73"/>
        <item m="1" x="541"/>
        <item m="1" x="201"/>
        <item m="1" x="411"/>
        <item m="1" x="525"/>
        <item m="1" x="346"/>
        <item m="1" x="145"/>
        <item m="1" x="136"/>
        <item m="1" x="133"/>
        <item m="1" x="454"/>
        <item m="1" x="118"/>
        <item m="1" x="39"/>
        <item m="1" x="94"/>
        <item m="1" x="109"/>
        <item m="1" x="567"/>
        <item m="1" x="214"/>
        <item m="1" x="502"/>
        <item m="1" x="68"/>
        <item m="1" x="473"/>
        <item m="1" x="566"/>
        <item m="1" x="574"/>
        <item m="1" x="487"/>
        <item m="1" x="392"/>
        <item m="1" x="32"/>
        <item m="1" x="589"/>
        <item m="1" x="267"/>
        <item m="1" x="356"/>
        <item m="1" x="194"/>
        <item m="1" x="528"/>
        <item m="1" x="534"/>
        <item m="1" x="157"/>
        <item m="1" x="121"/>
        <item x="2"/>
      </items>
    </pivotField>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m="1"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compact="0" outline="0" showAll="0" defaultSubtotal="0"/>
    <pivotField compact="0" outline="0" showAll="0"/>
    <pivotField compact="0" outline="0" showAll="0"/>
  </pivotFields>
  <rowFields count="9">
    <field x="43"/>
    <field x="50"/>
    <field x="51"/>
    <field x="53"/>
    <field x="71"/>
    <field x="72"/>
    <field x="73"/>
    <field x="74"/>
    <field x="76"/>
  </rowFields>
  <rowItems count="33">
    <i>
      <x/>
      <x v="693"/>
      <x v="15"/>
      <x/>
      <x v="7966"/>
      <x v="640"/>
      <x v="799"/>
      <x v="202"/>
      <x/>
    </i>
    <i r="1">
      <x v="694"/>
      <x v="15"/>
      <x v="1"/>
      <x v="7967"/>
      <x v="641"/>
      <x v="800"/>
      <x v="202"/>
      <x/>
    </i>
    <i r="1">
      <x v="695"/>
      <x v="15"/>
      <x v="1"/>
      <x v="7968"/>
      <x v="642"/>
      <x v="801"/>
      <x v="202"/>
      <x/>
    </i>
    <i r="1">
      <x v="697"/>
      <x v="15"/>
      <x v="1"/>
      <x v="7970"/>
      <x v="644"/>
      <x v="803"/>
      <x v="123"/>
      <x/>
    </i>
    <i r="1">
      <x v="698"/>
      <x v="15"/>
      <x v="1"/>
      <x v="7971"/>
      <x v="645"/>
      <x v="804"/>
      <x v="123"/>
      <x/>
    </i>
    <i r="1">
      <x v="699"/>
      <x v="15"/>
      <x v="1"/>
      <x v="7972"/>
      <x v="646"/>
      <x v="805"/>
      <x v="123"/>
      <x/>
    </i>
    <i r="1">
      <x v="700"/>
      <x v="15"/>
      <x v="1"/>
      <x v="7973"/>
      <x v="647"/>
      <x v="806"/>
      <x v="123"/>
      <x/>
    </i>
    <i r="1">
      <x v="701"/>
      <x v="15"/>
      <x v="1"/>
      <x v="7974"/>
      <x v="648"/>
      <x v="807"/>
      <x v="123"/>
      <x/>
    </i>
    <i r="1">
      <x v="702"/>
      <x v="15"/>
      <x v="1"/>
      <x v="7975"/>
      <x v="649"/>
      <x v="808"/>
      <x v="123"/>
      <x/>
    </i>
    <i r="1">
      <x v="703"/>
      <x v="15"/>
      <x v="1"/>
      <x v="7976"/>
      <x v="650"/>
      <x v="809"/>
      <x v="123"/>
      <x/>
    </i>
    <i r="1">
      <x v="704"/>
      <x v="15"/>
      <x v="1"/>
      <x v="7977"/>
      <x v="651"/>
      <x v="810"/>
      <x v="123"/>
      <x/>
    </i>
    <i r="1">
      <x v="705"/>
      <x v="15"/>
      <x v="1"/>
      <x v="7978"/>
      <x v="652"/>
      <x v="811"/>
      <x v="123"/>
      <x/>
    </i>
    <i r="1">
      <x v="706"/>
      <x v="15"/>
      <x v="1"/>
      <x v="7979"/>
      <x v="653"/>
      <x v="812"/>
      <x v="123"/>
      <x/>
    </i>
    <i r="1">
      <x v="707"/>
      <x v="15"/>
      <x v="1"/>
      <x v="7980"/>
      <x v="654"/>
      <x v="813"/>
      <x v="589"/>
      <x/>
    </i>
    <i r="1">
      <x v="708"/>
      <x v="15"/>
      <x v="1"/>
      <x v="7981"/>
      <x v="655"/>
      <x v="814"/>
      <x v="589"/>
      <x/>
    </i>
    <i r="1">
      <x v="709"/>
      <x v="15"/>
      <x v="1"/>
      <x v="7982"/>
      <x v="656"/>
      <x v="815"/>
      <x v="123"/>
      <x/>
    </i>
    <i r="4">
      <x v="7983"/>
      <x v="657"/>
      <x v="816"/>
      <x v="123"/>
      <x/>
    </i>
    <i r="1">
      <x v="710"/>
      <x v="15"/>
      <x v="1"/>
      <x v="7984"/>
      <x v="658"/>
      <x v="817"/>
      <x v="589"/>
      <x/>
    </i>
    <i r="1">
      <x v="711"/>
      <x v="15"/>
      <x v="1"/>
      <x v="7985"/>
      <x v="659"/>
      <x v="818"/>
      <x v="123"/>
      <x/>
    </i>
    <i r="1">
      <x v="712"/>
      <x v="15"/>
      <x v="1"/>
      <x v="7986"/>
      <x v="453"/>
      <x v="819"/>
      <x v="123"/>
      <x/>
    </i>
    <i r="1">
      <x v="713"/>
      <x v="15"/>
      <x v="1"/>
      <x v="7987"/>
      <x v="660"/>
      <x v="820"/>
      <x v="123"/>
      <x/>
    </i>
    <i r="1">
      <x v="714"/>
      <x v="15"/>
      <x v="1"/>
      <x v="7988"/>
      <x v="661"/>
      <x v="821"/>
      <x v="123"/>
      <x/>
    </i>
    <i r="1">
      <x v="715"/>
      <x v="15"/>
      <x v="1"/>
      <x v="7989"/>
      <x v="662"/>
      <x v="822"/>
      <x v="123"/>
      <x/>
    </i>
    <i r="1">
      <x v="716"/>
      <x v="15"/>
      <x v="1"/>
      <x v="7990"/>
      <x v="663"/>
      <x v="823"/>
      <x v="589"/>
      <x/>
    </i>
    <i r="1">
      <x v="717"/>
      <x v="15"/>
      <x v="1"/>
      <x v="7991"/>
      <x v="664"/>
      <x v="824"/>
      <x v="589"/>
      <x/>
    </i>
    <i r="1">
      <x v="718"/>
      <x v="15"/>
      <x v="1"/>
      <x v="7992"/>
      <x v="665"/>
      <x v="825"/>
      <x v="589"/>
      <x/>
    </i>
    <i r="1">
      <x v="719"/>
      <x v="15"/>
      <x v="1"/>
      <x v="7993"/>
      <x v="666"/>
      <x v="826"/>
      <x v="589"/>
      <x/>
    </i>
    <i r="1">
      <x v="720"/>
      <x v="15"/>
      <x v="1"/>
      <x v="7994"/>
      <x v="667"/>
      <x v="827"/>
      <x v="123"/>
      <x/>
    </i>
    <i r="1">
      <x v="721"/>
      <x v="15"/>
      <x v="1"/>
      <x v="7995"/>
      <x v="668"/>
      <x v="828"/>
      <x v="123"/>
      <x/>
    </i>
    <i r="1">
      <x v="722"/>
      <x v="15"/>
      <x v="1"/>
      <x v="7996"/>
      <x v="669"/>
      <x v="829"/>
      <x v="123"/>
      <x/>
    </i>
    <i r="1">
      <x v="723"/>
      <x v="15"/>
      <x v="1"/>
      <x v="7997"/>
      <x v="670"/>
      <x v="830"/>
      <x v="123"/>
      <x/>
    </i>
    <i r="1">
      <x v="724"/>
      <x v="15"/>
      <x v="1"/>
      <x v="7998"/>
      <x v="671"/>
      <x v="831"/>
      <x v="123"/>
      <x/>
    </i>
    <i r="1">
      <x v="725"/>
      <x v="15"/>
      <x v="1"/>
      <x v="7999"/>
      <x v="672"/>
      <x v="832"/>
      <x v="123"/>
      <x/>
    </i>
  </rowItems>
  <colItems count="1">
    <i/>
  </colItems>
  <pageFields count="4">
    <pageField fld="126" item="0" hier="-1"/>
    <pageField fld="120" item="1" hier="-1"/>
    <pageField fld="1" hier="-1"/>
    <pageField fld="138" item="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E8" firstHeaderRow="2" firstDataRow="2" firstDataCol="4"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2">
        <item m="1" x="2"/>
        <item m="1" x="5"/>
        <item m="1" x="7"/>
        <item m="1" x="1"/>
        <item m="1" x="9"/>
        <item m="1" x="3"/>
        <item m="1" x="4"/>
        <item m="1" x="10"/>
        <item m="1" x="6"/>
        <item m="1" x="8"/>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5">
        <item x="0"/>
        <item x="1"/>
        <item m="1" x="4"/>
        <item m="1" x="2"/>
        <item m="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items count="2">
        <item n=" "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4">
    <field x="80"/>
    <field x="81"/>
    <field x="88"/>
    <field x="89"/>
  </rowFields>
  <rowItems count="2">
    <i>
      <x/>
      <x/>
      <x/>
      <x/>
    </i>
    <i r="1">
      <x v="1"/>
      <x/>
      <x/>
    </i>
  </rowItems>
  <colItems count="1">
    <i/>
  </colItems>
  <pageFields count="2">
    <pageField fld="126" item="0" hier="-1"/>
    <pageField fld="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B6:J8" firstHeaderRow="2" firstDataRow="2" firstDataCol="8" rowPageCount="4" colPageCount="1"/>
  <pivotFields count="143">
    <pivotField compact="0" outline="0" showAll="0"/>
    <pivotField axis="axisPage" dataField="1"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
        <item x="0"/>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833">
        <item m="1" x="163"/>
        <item m="1" x="424"/>
        <item m="1" x="767"/>
        <item m="1" x="715"/>
        <item m="1" x="71"/>
        <item m="1" x="40"/>
        <item m="1" x="277"/>
        <item m="1" x="802"/>
        <item m="1" x="607"/>
        <item m="1" x="657"/>
        <item m="1" x="147"/>
        <item m="1" x="209"/>
        <item m="1" x="526"/>
        <item m="1" x="670"/>
        <item m="1" x="758"/>
        <item m="1" x="318"/>
        <item m="1" x="529"/>
        <item m="1" x="351"/>
        <item m="1" x="603"/>
        <item m="1" x="49"/>
        <item m="1" x="662"/>
        <item m="1" x="281"/>
        <item m="1" x="464"/>
        <item m="1" x="133"/>
        <item m="1" x="126"/>
        <item m="1" x="285"/>
        <item m="1" x="404"/>
        <item m="1" x="426"/>
        <item m="1" x="458"/>
        <item m="1" x="95"/>
        <item m="1" x="143"/>
        <item m="1" x="47"/>
        <item m="1" x="457"/>
        <item m="1" x="717"/>
        <item m="1" x="810"/>
        <item m="1" x="358"/>
        <item m="1" x="642"/>
        <item m="1" x="102"/>
        <item m="1" x="408"/>
        <item m="1" x="661"/>
        <item m="1" x="644"/>
        <item m="1" x="619"/>
        <item m="1" x="53"/>
        <item m="1" x="553"/>
        <item m="1" x="314"/>
        <item m="1" x="612"/>
        <item m="1" x="773"/>
        <item m="1" x="35"/>
        <item m="1" x="270"/>
        <item m="1" x="375"/>
        <item m="1" x="215"/>
        <item m="1" x="137"/>
        <item m="1" x="750"/>
        <item m="1" x="257"/>
        <item m="1" x="165"/>
        <item m="1" x="664"/>
        <item m="1" x="425"/>
        <item m="1" x="492"/>
        <item m="1" x="340"/>
        <item m="1" x="624"/>
        <item m="1" x="821"/>
        <item m="1" x="233"/>
        <item m="1" x="606"/>
        <item m="1" x="823"/>
        <item m="1" x="725"/>
        <item m="1" x="652"/>
        <item m="1" x="608"/>
        <item m="1" x="334"/>
        <item m="1" x="174"/>
        <item m="1" x="712"/>
        <item m="1" x="436"/>
        <item m="1" x="467"/>
        <item m="1" x="478"/>
        <item m="1" x="475"/>
        <item m="1" x="724"/>
        <item m="1" x="265"/>
        <item m="1" x="486"/>
        <item m="1" x="300"/>
        <item m="1" x="433"/>
        <item m="1" x="497"/>
        <item m="1" x="548"/>
        <item m="1" x="752"/>
        <item m="1" x="43"/>
        <item m="1" x="153"/>
        <item m="1" x="530"/>
        <item m="1" x="678"/>
        <item m="1" x="62"/>
        <item m="1" x="744"/>
        <item m="1" x="722"/>
        <item m="1" x="341"/>
        <item m="1" x="818"/>
        <item m="1" x="178"/>
        <item m="1" x="763"/>
        <item m="1" x="131"/>
        <item m="1" x="620"/>
        <item m="1" x="615"/>
        <item m="1" x="374"/>
        <item m="1" x="41"/>
        <item m="1" x="248"/>
        <item m="1" x="259"/>
        <item m="1" x="817"/>
        <item m="1" x="159"/>
        <item m="1" x="699"/>
        <item m="1" x="683"/>
        <item m="1" x="204"/>
        <item m="1" x="122"/>
        <item m="1" x="97"/>
        <item m="1" x="36"/>
        <item m="1" x="186"/>
        <item m="1" x="788"/>
        <item m="1" x="321"/>
        <item m="1" x="92"/>
        <item m="1" x="793"/>
        <item m="1" x="75"/>
        <item m="1" x="247"/>
        <item m="1" x="116"/>
        <item m="1" x="366"/>
        <item m="1" x="83"/>
        <item m="1" x="814"/>
        <item m="1" x="388"/>
        <item m="1" x="738"/>
        <item m="1" x="86"/>
        <item m="1" x="294"/>
        <item m="1" x="815"/>
        <item m="1" x="237"/>
        <item m="1" x="397"/>
        <item m="1" x="468"/>
        <item m="1" x="135"/>
        <item m="1" x="470"/>
        <item m="1" x="264"/>
        <item m="1" x="576"/>
        <item m="1" x="250"/>
        <item m="1" x="476"/>
        <item m="1" x="518"/>
        <item m="1" x="38"/>
        <item m="1" x="728"/>
        <item m="1" x="113"/>
        <item m="1" x="512"/>
        <item m="1" x="245"/>
        <item m="1" x="108"/>
        <item m="1" x="441"/>
        <item m="1" x="730"/>
        <item m="1" x="629"/>
        <item m="1" x="679"/>
        <item m="1" x="459"/>
        <item m="1" x="51"/>
        <item m="1" x="520"/>
        <item m="1" x="367"/>
        <item m="1" x="335"/>
        <item m="1" x="432"/>
        <item m="1" x="800"/>
        <item m="1" x="79"/>
        <item m="1" x="415"/>
        <item m="1" x="410"/>
        <item m="1" x="394"/>
        <item m="1" x="272"/>
        <item m="1" x="412"/>
        <item m="1" x="519"/>
        <item m="1" x="535"/>
        <item m="1" x="557"/>
        <item m="1" x="766"/>
        <item m="1" x="527"/>
        <item m="1" x="829"/>
        <item m="1" x="735"/>
        <item m="1" x="737"/>
        <item m="1" x="549"/>
        <item m="1" x="474"/>
        <item m="1" x="393"/>
        <item m="1" x="534"/>
        <item m="1" x="628"/>
        <item m="1" x="286"/>
        <item m="1" x="104"/>
        <item m="1" x="450"/>
        <item m="1" x="395"/>
        <item m="1" x="812"/>
        <item m="1" x="826"/>
        <item m="1" x="706"/>
        <item m="1" x="714"/>
        <item m="1" x="195"/>
        <item m="1" x="796"/>
        <item m="1" x="507"/>
        <item m="1" x="400"/>
        <item m="1" x="489"/>
        <item m="1" x="435"/>
        <item m="1" x="114"/>
        <item m="1" x="550"/>
        <item m="1" x="331"/>
        <item m="1" x="696"/>
        <item m="1" x="760"/>
        <item m="1" x="80"/>
        <item m="1" x="707"/>
        <item m="1" x="779"/>
        <item m="1" x="505"/>
        <item m="1" x="825"/>
        <item m="1" x="258"/>
        <item m="1" x="148"/>
        <item m="1" x="323"/>
        <item m="1" x="613"/>
        <item m="1" x="349"/>
        <item m="1" x="243"/>
        <item m="1" x="777"/>
        <item m="1" x="81"/>
        <item m="1" x="643"/>
        <item m="1" x="87"/>
        <item m="1" x="118"/>
        <item m="1" x="726"/>
        <item m="1" x="828"/>
        <item m="1" x="522"/>
        <item m="1" x="720"/>
        <item m="1" x="414"/>
        <item m="1" x="704"/>
        <item m="1" x="431"/>
        <item m="1" x="101"/>
        <item m="1" x="674"/>
        <item m="1" x="216"/>
        <item m="1" x="589"/>
        <item m="1" x="142"/>
        <item m="1" x="164"/>
        <item m="1" x="45"/>
        <item m="1" x="402"/>
        <item m="1" x="230"/>
        <item m="1" x="552"/>
        <item m="1" x="315"/>
        <item m="1" x="583"/>
        <item m="1" x="327"/>
        <item m="1" x="54"/>
        <item m="1" x="665"/>
        <item m="1" x="390"/>
        <item m="1" x="743"/>
        <item m="1" x="103"/>
        <item m="1" x="611"/>
        <item m="1" x="192"/>
        <item m="1" x="266"/>
        <item m="1" x="705"/>
        <item m="1" x="376"/>
        <item m="1" x="377"/>
        <item m="1" x="781"/>
        <item m="1" x="569"/>
        <item m="1" x="39"/>
        <item m="1" x="753"/>
        <item m="1" x="276"/>
        <item m="1" x="582"/>
        <item m="1" x="401"/>
        <item m="1" x="149"/>
        <item m="1" x="362"/>
        <item m="1" x="673"/>
        <item m="1" x="158"/>
        <item m="1" x="490"/>
        <item m="1" x="212"/>
        <item m="1" x="416"/>
        <item m="1" x="207"/>
        <item m="1" x="177"/>
        <item m="1" x="269"/>
        <item m="1" x="391"/>
        <item m="1" x="531"/>
        <item m="1" x="419"/>
        <item m="1" x="338"/>
        <item m="1" x="703"/>
        <item m="1" x="685"/>
        <item m="1" x="438"/>
        <item m="1" x="68"/>
        <item m="1" x="173"/>
        <item m="1" x="440"/>
        <item m="1" x="310"/>
        <item m="1" x="805"/>
        <item m="1" x="649"/>
        <item m="1" x="537"/>
        <item m="1" x="508"/>
        <item m="1" x="411"/>
        <item m="1" x="58"/>
        <item m="1" x="171"/>
        <item m="1" x="140"/>
        <item m="1" x="234"/>
        <item m="1" x="577"/>
        <item m="1" x="76"/>
        <item m="1" x="554"/>
        <item m="1" x="675"/>
        <item m="1" x="282"/>
        <item m="1" x="782"/>
        <item m="1" x="37"/>
        <item m="1" x="761"/>
        <item m="1" x="166"/>
        <item m="1" x="253"/>
        <item m="1" x="536"/>
        <item m="1" x="297"/>
        <item m="1" x="482"/>
        <item m="1" x="748"/>
        <item m="1" x="816"/>
        <item m="1" x="610"/>
        <item m="1" x="600"/>
        <item m="1" x="597"/>
        <item m="1" x="827"/>
        <item m="1" x="631"/>
        <item m="1" x="208"/>
        <item m="1" x="154"/>
        <item m="1" x="273"/>
        <item m="1" x="346"/>
        <item m="1" x="127"/>
        <item m="1" x="463"/>
        <item m="1" x="807"/>
        <item m="1" x="524"/>
        <item m="1" x="353"/>
        <item m="1" x="473"/>
        <item m="1" x="369"/>
        <item m="1" x="614"/>
        <item m="1" x="201"/>
        <item m="1" x="541"/>
        <item m="1" x="220"/>
        <item m="1" x="651"/>
        <item m="1" x="445"/>
        <item m="1" x="363"/>
        <item m="1" x="769"/>
        <item m="1" x="274"/>
        <item m="1" x="626"/>
        <item m="1" x="398"/>
        <item m="1" x="645"/>
        <item m="1" x="197"/>
        <item m="1" x="778"/>
        <item m="1" x="239"/>
        <item m="1" x="496"/>
        <item m="1" x="144"/>
        <item m="1" x="84"/>
        <item m="1" x="305"/>
        <item m="1" x="509"/>
        <item m="1" x="564"/>
        <item m="1" x="380"/>
        <item m="1" x="373"/>
        <item m="1" x="223"/>
        <item m="1" x="418"/>
        <item m="1" x="345"/>
        <item m="1" x="206"/>
        <item m="1" x="407"/>
        <item m="1" x="307"/>
        <item m="1" x="320"/>
        <item m="1" x="488"/>
        <item m="1" x="319"/>
        <item m="1" x="462"/>
        <item m="1" x="471"/>
        <item m="1" x="370"/>
        <item m="1" x="357"/>
        <item m="1" x="532"/>
        <item m="1" x="185"/>
        <item m="1" x="444"/>
        <item m="1" x="542"/>
        <item m="1" x="688"/>
        <item m="1" x="485"/>
        <item m="1" x="632"/>
        <item m="1" x="364"/>
        <item m="1" x="244"/>
        <item m="1" x="668"/>
        <item m="1" x="563"/>
        <item m="1" x="262"/>
        <item m="1" x="671"/>
        <item m="1" x="798"/>
        <item m="1" x="580"/>
        <item m="1" x="517"/>
        <item m="1" x="653"/>
        <item m="1" x="762"/>
        <item m="1" x="88"/>
        <item m="1" x="693"/>
        <item m="1" x="587"/>
        <item m="1" x="66"/>
        <item m="1" x="453"/>
        <item m="1" x="322"/>
        <item m="1" x="774"/>
        <item m="1" x="516"/>
        <item m="1" x="42"/>
        <item m="1" x="100"/>
        <item m="1" x="73"/>
        <item m="1" x="205"/>
        <item m="1" x="56"/>
        <item m="1" x="355"/>
        <item m="1" x="596"/>
        <item m="1" x="406"/>
        <item m="1" x="303"/>
        <item m="1" x="734"/>
        <item m="1" x="791"/>
        <item m="1" x="354"/>
        <item m="1" x="595"/>
        <item m="1" x="480"/>
        <item m="1" x="302"/>
        <item m="1" x="733"/>
        <item m="1" x="640"/>
        <item m="1" x="757"/>
        <item m="1" x="385"/>
        <item m="1" x="409"/>
        <item m="1" x="151"/>
        <item m="1" x="389"/>
        <item m="1" x="238"/>
        <item m="1" x="806"/>
        <item m="1" x="660"/>
        <item m="1" x="771"/>
        <item m="1" x="804"/>
        <item m="1" x="437"/>
        <item m="1" x="465"/>
        <item m="1" x="590"/>
        <item m="1" x="77"/>
        <item m="1" x="469"/>
        <item m="1" x="64"/>
        <item m="1" x="666"/>
        <item m="1" x="667"/>
        <item m="1" x="63"/>
        <item m="1" x="824"/>
        <item m="1" x="446"/>
        <item m="1" x="260"/>
        <item m="1" x="659"/>
        <item m="1" x="169"/>
        <item m="1" x="213"/>
        <item m="1" x="117"/>
        <item m="1" x="46"/>
        <item m="1" x="82"/>
        <item m="1" x="187"/>
        <item m="1" x="560"/>
        <item m="1" x="710"/>
        <item m="1" x="499"/>
        <item m="1" x="112"/>
        <item m="1" x="698"/>
        <item m="1" x="289"/>
        <item m="1" x="506"/>
        <item m="1" x="799"/>
        <item m="1" x="172"/>
        <item m="1" x="656"/>
        <item m="1" x="479"/>
        <item m="1" x="565"/>
        <item m="1" x="511"/>
        <item m="1" x="111"/>
        <item m="1" x="525"/>
        <item m="1" x="199"/>
        <item m="1" x="689"/>
        <item m="1" x="521"/>
        <item m="1" x="585"/>
        <item m="1" x="547"/>
        <item m="1" x="145"/>
        <item m="1" x="555"/>
        <item m="1" x="268"/>
        <item m="1" x="741"/>
        <item m="1" x="578"/>
        <item m="1" x="630"/>
        <item m="1" x="591"/>
        <item m="1" x="203"/>
        <item m="1" x="601"/>
        <item m="1" x="328"/>
        <item m="1" x="746"/>
        <item m="1" x="747"/>
        <item m="1" x="356"/>
        <item m="1" x="106"/>
        <item m="1" x="183"/>
        <item m="1" x="803"/>
        <item m="1" x="219"/>
        <item m="1" x="317"/>
        <item m="1" x="241"/>
        <item m="1" x="515"/>
        <item m="1" x="271"/>
        <item m="1" x="190"/>
        <item m="1" x="650"/>
        <item m="1" x="680"/>
        <item m="1" x="484"/>
        <item m="1" x="663"/>
        <item m="1" x="312"/>
        <item m="1" x="115"/>
        <item m="1" x="676"/>
        <item m="1" x="442"/>
        <item m="1" x="295"/>
        <item m="1" x="242"/>
        <item m="1" x="708"/>
        <item m="1" x="672"/>
        <item m="1" x="466"/>
        <item m="1" x="745"/>
        <item m="1" x="336"/>
        <item m="1" x="481"/>
        <item m="1" x="287"/>
        <item m="1" x="162"/>
        <item m="1" x="214"/>
        <item m="1" x="383"/>
        <item m="1" x="261"/>
        <item m="1" x="198"/>
        <item m="1" x="299"/>
        <item m="1" x="252"/>
        <item m="1" x="765"/>
        <item m="1" x="235"/>
        <item m="1" x="256"/>
        <item m="1" x="130"/>
        <item m="1" x="447"/>
        <item m="1" x="379"/>
        <item m="1" x="249"/>
        <item m="1" x="188"/>
        <item m="1" x="72"/>
        <item m="1" x="224"/>
        <item m="1" x="304"/>
        <item m="1" x="134"/>
        <item m="1" x="593"/>
        <item m="1" x="571"/>
        <item m="1" x="125"/>
        <item m="1" x="138"/>
        <item m="1" x="67"/>
        <item m="1" x="136"/>
        <item m="1" x="616"/>
        <item m="1" x="313"/>
        <item m="1" x="556"/>
        <item m="1" x="483"/>
        <item m="1" x="93"/>
        <item m="1" x="365"/>
        <item m="1" x="59"/>
        <item m="1" x="180"/>
        <item m="1" x="572"/>
        <item m="1" x="455"/>
        <item m="1" x="98"/>
        <item m="1" x="283"/>
        <item m="1" x="348"/>
        <item m="1" x="170"/>
        <item m="1" x="110"/>
        <item m="1" x="498"/>
        <item m="1" x="539"/>
        <item m="1" x="191"/>
        <item m="1" x="618"/>
        <item m="1" x="120"/>
        <item m="1" x="623"/>
        <item m="1" x="193"/>
        <item m="1" x="586"/>
        <item m="1" x="181"/>
        <item m="1" x="344"/>
        <item m="1" x="566"/>
        <item m="1" x="775"/>
        <item m="1" x="107"/>
        <item m="1" x="225"/>
        <item m="1" x="694"/>
        <item m="1" x="405"/>
        <item m="1" x="309"/>
        <item m="1" x="573"/>
        <item m="1" x="658"/>
        <item m="1" x="421"/>
        <item m="1" x="729"/>
        <item m="1" x="709"/>
        <item m="1" x="786"/>
        <item m="1" x="523"/>
        <item m="1" x="343"/>
        <item m="1" x="311"/>
        <item m="1" x="194"/>
        <item m="1" x="755"/>
        <item m="1" x="756"/>
        <item m="1" x="182"/>
        <item m="1" x="764"/>
        <item m="1" x="790"/>
        <item m="1" x="648"/>
        <item m="1" x="647"/>
        <item m="1" x="514"/>
        <item m="1" x="809"/>
        <item m="1" x="567"/>
        <item m="1" x="776"/>
        <item m="1" x="347"/>
        <item m="1" x="574"/>
        <item m="1" x="420"/>
        <item m="1" x="168"/>
        <item m="1" x="819"/>
        <item m="1" x="333"/>
        <item m="1" x="641"/>
        <item m="1" x="413"/>
        <item m="1" x="449"/>
        <item m="1" x="236"/>
        <item m="1" x="695"/>
        <item m="1" x="622"/>
        <item m="1" x="360"/>
        <item m="1" x="794"/>
        <item m="1" x="121"/>
        <item m="1" x="280"/>
        <item m="1" x="627"/>
        <item m="1" x="795"/>
        <item m="1" x="754"/>
        <item m="1" x="132"/>
        <item m="1" x="403"/>
        <item m="1" x="417"/>
        <item m="1" x="801"/>
        <item m="1" x="751"/>
        <item m="1" x="128"/>
        <item m="1" x="298"/>
        <item m="1" x="65"/>
        <item m="1" x="579"/>
        <item m="1" x="306"/>
        <item m="1" x="251"/>
        <item m="1" x="690"/>
        <item m="1" x="768"/>
        <item m="1" x="451"/>
        <item m="1" x="291"/>
        <item m="1" x="700"/>
        <item m="1" x="129"/>
        <item m="1" x="609"/>
        <item m="1" x="222"/>
        <item m="1" x="189"/>
        <item m="1" x="638"/>
        <item m="1" x="57"/>
        <item m="1" x="152"/>
        <item m="1" x="263"/>
        <item m="1" x="308"/>
        <item m="1" x="691"/>
        <item m="1" x="740"/>
        <item m="1" x="217"/>
        <item m="1" x="732"/>
        <item m="1" x="454"/>
        <item m="1" x="211"/>
        <item m="1" x="443"/>
        <item m="1" x="723"/>
        <item m="1" x="494"/>
        <item m="1" x="227"/>
        <item m="1" x="228"/>
        <item m="1" x="254"/>
        <item m="1" x="359"/>
        <item m="1" x="290"/>
        <item m="1" x="584"/>
        <item m="1" x="461"/>
        <item m="1" x="439"/>
        <item m="1" x="337"/>
        <item m="1" x="361"/>
        <item m="1" x="575"/>
        <item m="1" x="221"/>
        <item m="1" x="604"/>
        <item m="1" x="382"/>
        <item m="1" x="229"/>
        <item m="1" x="581"/>
        <item m="1" x="324"/>
        <item m="1" x="830"/>
        <item m="1" x="89"/>
        <item m="1" x="697"/>
        <item m="1" x="288"/>
        <item m="1" x="551"/>
        <item m="1" x="240"/>
        <item m="1" x="513"/>
        <item m="1" x="452"/>
        <item m="1" x="808"/>
        <item m="1" x="727"/>
        <item m="1" x="749"/>
        <item m="1" x="99"/>
        <item m="1" x="200"/>
        <item m="1" x="292"/>
        <item m="1" x="617"/>
        <item m="1" x="588"/>
        <item m="1" x="731"/>
        <item m="1" x="646"/>
        <item m="1" x="352"/>
        <item m="1" x="495"/>
        <item m="1" x="770"/>
        <item m="1" x="123"/>
        <item m="1" x="558"/>
        <item m="1" x="329"/>
        <item m="1" x="655"/>
        <item m="1" x="339"/>
        <item m="1" x="594"/>
        <item m="1" x="561"/>
        <item m="1" x="502"/>
        <item m="1" x="396"/>
        <item m="1" x="822"/>
        <item m="1" x="384"/>
        <item m="1" x="124"/>
        <item m="1" x="155"/>
        <item m="1" x="742"/>
        <item m="1" x="119"/>
        <item m="1" x="682"/>
        <item m="1" x="387"/>
        <item m="1" x="716"/>
        <item m="1" x="427"/>
        <item m="1" x="423"/>
        <item m="1" x="255"/>
        <item m="1" x="179"/>
        <item m="1" x="546"/>
        <item m="1" x="372"/>
        <item m="1" x="91"/>
        <item m="1" x="141"/>
        <item m="1" x="831"/>
        <item m="1" x="784"/>
        <item m="1" x="510"/>
        <item m="1" x="160"/>
        <item m="1" x="625"/>
        <item m="1" x="167"/>
        <item m="1" x="246"/>
        <item m="1" x="275"/>
        <item m="1" x="330"/>
        <item m="1" x="94"/>
        <item m="1" x="544"/>
        <item m="1" x="61"/>
        <item m="1" x="598"/>
        <item m="1" x="69"/>
        <item m="1" x="493"/>
        <item m="1" x="677"/>
        <item m="1" x="184"/>
        <item m="1" x="34"/>
        <item m="1" x="684"/>
        <item m="1" x="301"/>
        <item m="1" x="545"/>
        <item m="1" x="293"/>
        <item m="1" x="599"/>
        <item m="1" x="681"/>
        <item m="1" x="692"/>
        <item m="1" x="633"/>
        <item m="1" x="832"/>
        <item m="1" x="44"/>
        <item m="1" x="368"/>
        <item m="1" x="150"/>
        <item m="1" x="543"/>
        <item m="1" x="231"/>
        <item m="1" x="232"/>
        <item m="1" x="392"/>
        <item m="1" x="477"/>
        <item m="1" x="636"/>
        <item m="1" x="460"/>
        <item m="1" x="350"/>
        <item m="1" x="74"/>
        <item m="1" x="161"/>
        <item m="1" x="378"/>
        <item m="1" x="562"/>
        <item m="1" x="196"/>
        <item m="1" x="491"/>
        <item m="1" x="472"/>
        <item m="1" x="226"/>
        <item m="1" x="701"/>
        <item m="1" x="176"/>
        <item m="1" x="430"/>
        <item m="1" x="504"/>
        <item m="1" x="429"/>
        <item m="1" x="503"/>
        <item m="1" x="381"/>
        <item m="1" x="538"/>
        <item m="1" x="711"/>
        <item m="1" x="325"/>
        <item m="1" x="686"/>
        <item m="1" x="296"/>
        <item m="1" x="487"/>
        <item m="1" x="559"/>
        <item m="1" x="279"/>
        <item m="1" x="278"/>
        <item m="1" x="533"/>
        <item m="1" x="736"/>
        <item m="1" x="669"/>
        <item m="1" x="718"/>
        <item m="1" x="96"/>
        <item m="1" x="602"/>
        <item m="1" x="719"/>
        <item m="1" x="501"/>
        <item m="1" x="500"/>
        <item m="1" x="621"/>
        <item m="1" x="702"/>
        <item m="1" x="332"/>
        <item m="1" x="813"/>
        <item m="1" x="48"/>
        <item m="1" x="759"/>
        <item m="1" x="70"/>
        <item m="1" x="787"/>
        <item m="1" x="175"/>
        <item m="1" x="109"/>
        <item m="1" x="820"/>
        <item m="1" x="156"/>
        <item m="1" x="316"/>
        <item m="1" x="811"/>
        <item m="1" x="687"/>
        <item m="1" x="210"/>
        <item m="1" x="456"/>
        <item m="1" x="52"/>
        <item m="1" x="540"/>
        <item m="1" x="267"/>
        <item m="1" x="634"/>
        <item m="1" x="422"/>
        <item m="1" x="284"/>
        <item m="1" x="568"/>
        <item m="1" x="157"/>
        <item m="1" x="434"/>
        <item m="1" x="789"/>
        <item m="1" x="50"/>
        <item m="1" x="386"/>
        <item m="1" x="792"/>
        <item m="1" x="605"/>
        <item m="1" x="371"/>
        <item m="1" x="528"/>
        <item m="1" x="713"/>
        <item m="1" x="139"/>
        <item m="1" x="428"/>
        <item m="1" x="326"/>
        <item m="1" x="105"/>
        <item m="1" x="635"/>
        <item m="1" x="85"/>
        <item m="1" x="399"/>
        <item m="1" x="654"/>
        <item m="1" x="218"/>
        <item m="1" x="448"/>
        <item m="1" x="780"/>
        <item m="1" x="90"/>
        <item m="1" x="55"/>
        <item m="1" x="342"/>
        <item m="1" x="637"/>
        <item m="1" x="202"/>
        <item m="1" x="60"/>
        <item m="1" x="639"/>
        <item m="1" x="785"/>
        <item m="1" x="592"/>
        <item m="1" x="570"/>
        <item m="1" x="772"/>
        <item m="1" x="797"/>
        <item m="1" x="146"/>
        <item m="1" x="739"/>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defaultSubtotal="0"/>
    <pivotField compact="0" outline="0" showAll="0"/>
    <pivotField compact="0" outline="0" showAll="0"/>
    <pivotField axis="axisRow" compact="0" outline="0" showAll="0" defaultSubtotal="0">
      <items count="15">
        <item x="0"/>
        <item m="1" x="5"/>
        <item m="1" x="3"/>
        <item m="1" x="8"/>
        <item m="1" x="1"/>
        <item m="1" x="10"/>
        <item m="1" x="2"/>
        <item m="1" x="11"/>
        <item m="1" x="14"/>
        <item m="1" x="12"/>
        <item m="1" x="7"/>
        <item m="1" x="4"/>
        <item m="1" x="6"/>
        <item m="1" x="13"/>
        <item m="1" x="9"/>
      </items>
    </pivotField>
    <pivotField axis="axisRow" compact="0" outline="0" showAll="0" defaultSubtotal="0">
      <items count="301">
        <item x="0"/>
        <item m="1" x="294"/>
        <item m="1" x="118"/>
        <item m="1" x="191"/>
        <item m="1" x="267"/>
        <item m="1" x="265"/>
        <item m="1" x="211"/>
        <item m="1" x="153"/>
        <item m="1" x="7"/>
        <item m="1" x="150"/>
        <item m="1" x="284"/>
        <item m="1" x="258"/>
        <item m="1" x="98"/>
        <item m="1" x="217"/>
        <item m="1" x="9"/>
        <item m="1" x="158"/>
        <item m="1" x="51"/>
        <item m="1" x="149"/>
        <item m="1" x="256"/>
        <item m="1" x="243"/>
        <item m="1" x="268"/>
        <item m="1" x="270"/>
        <item m="1" x="117"/>
        <item m="1" x="44"/>
        <item m="1" x="1"/>
        <item m="1" x="276"/>
        <item m="1" x="100"/>
        <item m="1" x="2"/>
        <item m="1" x="232"/>
        <item m="1" x="34"/>
        <item m="1" x="215"/>
        <item m="1" x="298"/>
        <item m="1" x="297"/>
        <item m="1" x="187"/>
        <item m="1" x="193"/>
        <item m="1" x="106"/>
        <item m="1" x="228"/>
        <item m="1" x="4"/>
        <item m="1" x="139"/>
        <item m="1" x="185"/>
        <item m="1" x="11"/>
        <item m="1" x="119"/>
        <item m="1" x="291"/>
        <item m="1" x="87"/>
        <item m="1" x="115"/>
        <item m="1" x="206"/>
        <item m="1" x="204"/>
        <item m="1" x="197"/>
        <item m="1" x="173"/>
        <item m="1" x="255"/>
        <item m="1" x="55"/>
        <item m="1" x="32"/>
        <item m="1" x="129"/>
        <item m="1" x="170"/>
        <item m="1" x="70"/>
        <item m="1" x="102"/>
        <item m="1" x="64"/>
        <item m="1" x="154"/>
        <item m="1" x="230"/>
        <item m="1" x="137"/>
        <item m="1" x="295"/>
        <item m="1" x="82"/>
        <item m="1" x="40"/>
        <item m="1" x="65"/>
        <item m="1" x="252"/>
        <item m="1" x="74"/>
        <item m="1" x="126"/>
        <item m="1" x="22"/>
        <item m="1" x="23"/>
        <item m="1" x="238"/>
        <item m="1" x="20"/>
        <item m="1" x="174"/>
        <item m="1" x="171"/>
        <item m="1" x="107"/>
        <item m="1" x="148"/>
        <item m="1" x="269"/>
        <item m="1" x="160"/>
        <item m="1" x="164"/>
        <item m="1" x="79"/>
        <item m="1" x="213"/>
        <item m="1" x="25"/>
        <item m="1" x="105"/>
        <item m="1" x="241"/>
        <item m="1" x="300"/>
        <item m="1" x="10"/>
        <item m="1" x="182"/>
        <item m="1" x="33"/>
        <item m="1" x="183"/>
        <item m="1" x="275"/>
        <item m="1" x="31"/>
        <item m="1" x="167"/>
        <item m="1" x="131"/>
        <item m="1" x="29"/>
        <item m="1" x="152"/>
        <item m="1" x="219"/>
        <item m="1" x="46"/>
        <item m="1" x="52"/>
        <item m="1" x="262"/>
        <item m="1" x="121"/>
        <item m="1" x="212"/>
        <item m="1" x="236"/>
        <item m="1" x="104"/>
        <item m="1" x="103"/>
        <item m="1" x="39"/>
        <item m="1" x="59"/>
        <item m="1" x="144"/>
        <item m="1" x="195"/>
        <item m="1" x="61"/>
        <item m="1" x="226"/>
        <item m="1" x="159"/>
        <item m="1" x="198"/>
        <item m="1" x="68"/>
        <item m="1" x="145"/>
        <item m="1" x="114"/>
        <item m="1" x="12"/>
        <item m="1" x="18"/>
        <item m="1" x="66"/>
        <item m="1" x="35"/>
        <item m="1" x="15"/>
        <item m="1" x="224"/>
        <item m="1" x="201"/>
        <item m="1" x="57"/>
        <item m="1" x="41"/>
        <item m="1" x="113"/>
        <item m="1" x="237"/>
        <item m="1" x="81"/>
        <item m="1" x="60"/>
        <item m="1" x="157"/>
        <item m="1" x="101"/>
        <item m="1" x="196"/>
        <item m="1" x="127"/>
        <item m="1" x="214"/>
        <item m="1" x="172"/>
        <item m="1" x="94"/>
        <item m="1" x="16"/>
        <item m="1" x="249"/>
        <item m="1" x="289"/>
        <item m="1" x="216"/>
        <item m="1" x="108"/>
        <item m="1" x="19"/>
        <item m="1" x="210"/>
        <item m="1" x="38"/>
        <item m="1" x="77"/>
        <item m="1" x="225"/>
        <item m="1" x="273"/>
        <item m="1" x="78"/>
        <item m="1" x="209"/>
        <item m="1" x="190"/>
        <item m="1" x="253"/>
        <item m="1" x="116"/>
        <item m="1" x="120"/>
        <item m="1" x="43"/>
        <item m="1" x="30"/>
        <item m="1" x="168"/>
        <item m="1" x="75"/>
        <item m="1" x="239"/>
        <item m="1" x="28"/>
        <item m="1" x="14"/>
        <item m="1" x="247"/>
        <item m="1" x="220"/>
        <item m="1" x="155"/>
        <item m="1" x="143"/>
        <item m="1" x="181"/>
        <item m="1" x="279"/>
        <item m="1" x="259"/>
        <item m="1" x="184"/>
        <item m="1" x="8"/>
        <item m="1" x="140"/>
        <item m="1" x="251"/>
        <item m="1" x="17"/>
        <item m="1" x="13"/>
        <item m="1" x="71"/>
        <item m="1" x="186"/>
        <item m="1" x="45"/>
        <item m="1" x="274"/>
        <item m="1" x="272"/>
        <item m="1" x="244"/>
        <item m="1" x="257"/>
        <item m="1" x="264"/>
        <item m="1" x="69"/>
        <item m="1" x="202"/>
        <item m="1" x="285"/>
        <item m="1" x="286"/>
        <item m="1" x="62"/>
        <item m="1" x="63"/>
        <item m="1" x="263"/>
        <item m="1" x="50"/>
        <item m="1" x="96"/>
        <item m="1" x="169"/>
        <item m="1" x="180"/>
        <item m="1" x="208"/>
        <item m="1" x="141"/>
        <item m="1" x="72"/>
        <item m="1" x="88"/>
        <item m="1" x="207"/>
        <item m="1" x="179"/>
        <item m="1" x="93"/>
        <item m="1" x="92"/>
        <item m="1" x="290"/>
        <item m="1" x="5"/>
        <item m="1" x="194"/>
        <item m="1" x="260"/>
        <item m="1" x="261"/>
        <item m="1" x="128"/>
        <item m="1" x="283"/>
        <item m="1" x="97"/>
        <item m="1" x="134"/>
        <item m="1" x="80"/>
        <item m="1" x="112"/>
        <item m="1" x="287"/>
        <item m="1" x="161"/>
        <item m="1" x="86"/>
        <item m="1" x="54"/>
        <item m="1" x="90"/>
        <item m="1" x="111"/>
        <item m="1" x="109"/>
        <item m="1" x="235"/>
        <item m="1" x="292"/>
        <item m="1" x="27"/>
        <item m="1" x="240"/>
        <item m="1" x="242"/>
        <item m="1" x="231"/>
        <item m="1" x="229"/>
        <item m="1" x="83"/>
        <item m="1" x="165"/>
        <item m="1" x="136"/>
        <item m="1" x="277"/>
        <item m="1" x="282"/>
        <item m="1" x="271"/>
        <item m="1" x="266"/>
        <item m="1" x="122"/>
        <item m="1" x="203"/>
        <item m="1" x="176"/>
        <item m="1" x="42"/>
        <item m="1" x="47"/>
        <item m="1" x="49"/>
        <item m="1" x="48"/>
        <item m="1" x="192"/>
        <item m="1" x="280"/>
        <item m="1" x="248"/>
        <item m="1" x="177"/>
        <item m="1" x="95"/>
        <item m="1" x="135"/>
        <item m="1" x="254"/>
        <item m="1" x="245"/>
        <item m="1" x="56"/>
        <item m="1" x="26"/>
        <item m="1" x="233"/>
        <item m="1" x="234"/>
        <item m="1" x="163"/>
        <item m="1" x="156"/>
        <item m="1" x="200"/>
        <item m="1" x="166"/>
        <item m="1" x="278"/>
        <item m="1" x="178"/>
        <item m="1" x="58"/>
        <item m="1" x="91"/>
        <item m="1" x="151"/>
        <item m="1" x="53"/>
        <item m="1" x="99"/>
        <item m="1" x="250"/>
        <item m="1" x="299"/>
        <item m="1" x="76"/>
        <item m="1" x="296"/>
        <item m="1" x="146"/>
        <item m="1" x="123"/>
        <item m="1" x="162"/>
        <item m="1" x="138"/>
        <item m="1" x="85"/>
        <item m="1" x="110"/>
        <item m="1" x="221"/>
        <item m="1" x="21"/>
        <item m="1" x="6"/>
        <item m="1" x="175"/>
        <item m="1" x="133"/>
        <item m="1" x="67"/>
        <item m="1" x="188"/>
        <item m="1" x="199"/>
        <item m="1" x="222"/>
        <item m="1" x="281"/>
        <item m="1" x="132"/>
        <item m="1" x="37"/>
        <item m="1" x="89"/>
        <item m="1" x="130"/>
        <item m="1" x="246"/>
        <item m="1" x="36"/>
        <item m="1" x="84"/>
        <item m="1" x="227"/>
        <item m="1" x="24"/>
        <item m="1" x="218"/>
        <item m="1" x="189"/>
        <item m="1" x="147"/>
        <item m="1" x="223"/>
        <item m="1" x="73"/>
        <item m="1" x="125"/>
        <item m="1" x="124"/>
        <item m="1" x="288"/>
        <item m="1" x="3"/>
        <item m="1" x="205"/>
        <item m="1" x="142"/>
        <item m="1" x="293"/>
      </items>
    </pivotField>
    <pivotField compact="0" outline="0" showAll="0" defaultSubtotal="0"/>
    <pivotField compact="0" outline="0" showAll="0"/>
    <pivotField compact="0" outline="0" showAll="0"/>
    <pivotField axis="axisRow" compact="0" outline="0" showAll="0" defaultSubtotal="0">
      <items count="1">
        <item x="0"/>
      </items>
    </pivotField>
    <pivotField compact="0" outline="0" showAll="0"/>
    <pivotField compact="0" outline="0" showAll="0" defaultSubtotal="0"/>
    <pivotField compact="0" outline="0" showAll="0" defaultSubtotal="0"/>
    <pivotField compact="0" outline="0" showAll="0"/>
    <pivotField axis="axisPage" compact="0" outline="0" showAll="0">
      <items count="3">
        <item x="1"/>
        <item x="0"/>
        <item t="default"/>
      </items>
    </pivotField>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compact="0" outline="0" showAll="0" defaultSubtotal="0"/>
    <pivotField compact="0" outline="0" showAll="0"/>
    <pivotField compact="0" outline="0" showAll="0"/>
  </pivotFields>
  <rowFields count="8">
    <field x="104"/>
    <field x="105"/>
    <field x="103"/>
    <field x="116"/>
    <field x="106"/>
    <field x="112"/>
    <field x="107"/>
    <field x="111"/>
  </rowFields>
  <rowItems count="1">
    <i>
      <x/>
      <x/>
      <x/>
      <x/>
      <x v="799"/>
      <x/>
      <x v="15"/>
      <x/>
    </i>
  </rowItems>
  <colItems count="1">
    <i/>
  </colItems>
  <pageFields count="4">
    <pageField fld="126" item="0" hier="-1"/>
    <pageField fld="1" item="10" hier="-1"/>
    <pageField fld="121" item="1" hier="-1"/>
    <pageField fld="138"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B40" firstHeaderRow="2" firstDataRow="2" firstDataCol="1"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2">
        <item m="1" x="2"/>
        <item m="1" x="5"/>
        <item m="1" x="7"/>
        <item m="1" x="1"/>
        <item m="1" x="9"/>
        <item m="1" x="3"/>
        <item m="1" x="4"/>
        <item m="1" x="10"/>
        <item m="1" x="6"/>
        <item m="1" x="8"/>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57">
        <item m="1" x="159"/>
        <item m="1" x="110"/>
        <item m="1" x="221"/>
        <item m="1" x="36"/>
        <item m="1" x="37"/>
        <item m="1" x="233"/>
        <item m="1" x="243"/>
        <item m="1" x="144"/>
        <item m="1" x="82"/>
        <item m="1" x="89"/>
        <item m="1" x="90"/>
        <item m="1" x="116"/>
        <item m="1" x="43"/>
        <item m="1" x="123"/>
        <item m="1" x="133"/>
        <item m="1" x="48"/>
        <item m="1" x="247"/>
        <item m="1" x="115"/>
        <item m="1" x="122"/>
        <item m="1" x="65"/>
        <item m="1" x="56"/>
        <item m="1" x="192"/>
        <item m="1" x="186"/>
        <item m="1" x="66"/>
        <item m="1" x="101"/>
        <item m="1" x="54"/>
        <item m="1" x="187"/>
        <item m="1" x="151"/>
        <item m="1" x="168"/>
        <item m="1" x="242"/>
        <item m="1" x="79"/>
        <item m="1" x="246"/>
        <item m="1" x="44"/>
        <item m="1" x="172"/>
        <item m="1" x="105"/>
        <item m="1" x="241"/>
        <item m="1" x="215"/>
        <item m="1" x="199"/>
        <item m="1" x="142"/>
        <item m="1" x="181"/>
        <item m="1" x="210"/>
        <item m="1" x="127"/>
        <item m="1" x="235"/>
        <item m="1" x="203"/>
        <item m="1" x="69"/>
        <item m="1" x="107"/>
        <item m="1" x="93"/>
        <item m="1" x="71"/>
        <item m="1" x="152"/>
        <item m="1" x="230"/>
        <item m="1" x="119"/>
        <item m="1" x="249"/>
        <item m="1" x="219"/>
        <item m="1" x="42"/>
        <item m="1" x="134"/>
        <item m="1" x="238"/>
        <item m="1" x="208"/>
        <item m="1" x="196"/>
        <item m="1" x="197"/>
        <item m="1" x="109"/>
        <item m="1" x="256"/>
        <item m="1" x="245"/>
        <item m="1" x="50"/>
        <item m="1" x="156"/>
        <item m="1" x="129"/>
        <item m="1" x="78"/>
        <item m="1" x="252"/>
        <item m="1" x="193"/>
        <item m="1" x="244"/>
        <item m="1" x="220"/>
        <item m="1" x="70"/>
        <item m="1" x="130"/>
        <item m="1" x="94"/>
        <item m="1" x="167"/>
        <item m="1" x="209"/>
        <item m="1" x="237"/>
        <item m="1" x="158"/>
        <item m="1" x="72"/>
        <item m="1" x="88"/>
        <item m="1" x="34"/>
        <item m="1" x="108"/>
        <item m="1" x="155"/>
        <item m="1" x="250"/>
        <item m="1" x="118"/>
        <item m="1" x="113"/>
        <item m="1" x="157"/>
        <item m="1" x="218"/>
        <item m="1" x="216"/>
        <item m="1" x="80"/>
        <item m="1" x="47"/>
        <item m="1" x="248"/>
        <item m="1" x="100"/>
        <item m="1" x="138"/>
        <item m="1" x="232"/>
        <item m="1" x="190"/>
        <item m="1" x="92"/>
        <item m="1" x="95"/>
        <item m="1" x="73"/>
        <item m="1" x="180"/>
        <item m="1" x="162"/>
        <item m="1" x="86"/>
        <item m="1" x="83"/>
        <item m="1" x="194"/>
        <item m="1" x="223"/>
        <item m="1" x="239"/>
        <item m="1" x="213"/>
        <item m="1" x="126"/>
        <item m="1" x="125"/>
        <item m="1" x="170"/>
        <item m="1" x="229"/>
        <item m="1" x="102"/>
        <item m="1" x="211"/>
        <item m="1" x="75"/>
        <item m="1" x="191"/>
        <item m="1" x="124"/>
        <item m="1" x="205"/>
        <item m="1" x="135"/>
        <item m="1" x="206"/>
        <item m="1" x="136"/>
        <item m="1" x="149"/>
        <item m="1" x="145"/>
        <item m="1" x="77"/>
        <item m="1" x="96"/>
        <item m="1" x="175"/>
        <item m="1" x="120"/>
        <item m="1" x="224"/>
        <item m="1" x="173"/>
        <item m="1" x="106"/>
        <item m="1" x="117"/>
        <item m="1" x="128"/>
        <item m="1" x="163"/>
        <item m="1" x="131"/>
        <item m="1" x="111"/>
        <item m="1" x="81"/>
        <item m="1" x="98"/>
        <item m="1" x="57"/>
        <item m="1" x="236"/>
        <item m="1" x="154"/>
        <item m="1" x="63"/>
        <item m="1" x="228"/>
        <item m="1" x="85"/>
        <item m="1" x="166"/>
        <item m="1" x="164"/>
        <item m="1" x="112"/>
        <item m="1" x="74"/>
        <item m="1" x="51"/>
        <item m="1" x="160"/>
        <item m="1" x="64"/>
        <item m="1" x="189"/>
        <item m="1" x="171"/>
        <item m="1" x="60"/>
        <item m="1" x="202"/>
        <item m="1" x="165"/>
        <item m="1" x="253"/>
        <item m="1" x="35"/>
        <item m="1" x="99"/>
        <item m="1" x="207"/>
        <item m="1" x="46"/>
        <item m="1" x="40"/>
        <item m="1" x="204"/>
        <item m="1" x="146"/>
        <item m="1" x="67"/>
        <item m="1" x="183"/>
        <item m="1" x="39"/>
        <item m="1" x="38"/>
        <item m="1" x="137"/>
        <item m="1" x="58"/>
        <item m="1" x="59"/>
        <item m="1" x="174"/>
        <item m="1" x="201"/>
        <item m="1" x="139"/>
        <item m="1" x="225"/>
        <item m="1" x="140"/>
        <item m="1" x="226"/>
        <item m="1" x="141"/>
        <item m="1" x="227"/>
        <item m="1" x="188"/>
        <item m="1" x="231"/>
        <item m="1" x="195"/>
        <item m="1" x="234"/>
        <item m="1" x="61"/>
        <item m="1" x="132"/>
        <item m="1" x="53"/>
        <item m="1" x="255"/>
        <item m="1" x="179"/>
        <item m="1" x="62"/>
        <item m="1" x="104"/>
        <item m="1" x="251"/>
        <item m="1" x="147"/>
        <item m="1" x="182"/>
        <item m="1" x="114"/>
        <item m="1" x="91"/>
        <item m="1" x="254"/>
        <item m="1" x="153"/>
        <item m="1" x="52"/>
        <item m="1" x="184"/>
        <item m="1" x="55"/>
        <item m="1" x="178"/>
        <item m="1" x="200"/>
        <item m="1" x="150"/>
        <item m="1" x="198"/>
        <item m="1" x="68"/>
        <item m="1" x="143"/>
        <item m="1" x="169"/>
        <item m="1" x="97"/>
        <item m="1" x="214"/>
        <item m="1" x="148"/>
        <item m="1" x="161"/>
        <item m="1" x="212"/>
        <item m="1" x="185"/>
        <item m="1" x="217"/>
        <item m="1" x="87"/>
        <item m="1" x="222"/>
        <item m="1" x="45"/>
        <item m="1" x="84"/>
        <item m="1" x="41"/>
        <item m="1" x="49"/>
        <item m="1" x="176"/>
        <item m="1" x="177"/>
        <item m="1" x="240"/>
        <item m="1" x="103"/>
        <item m="1" x="121"/>
        <item m="1" x="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92"/>
  </rowFields>
  <rowItems count="34">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rowItems>
  <colItems count="1">
    <i/>
  </colItems>
  <pageFields count="2">
    <pageField fld="126" item="0" hier="-1"/>
    <pageField fld="1" item="1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C40" firstHeaderRow="2" firstDataRow="2" firstDataCol="2"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2">
        <item m="1" x="2"/>
        <item m="1" x="5"/>
        <item m="1" x="7"/>
        <item m="1" x="1"/>
        <item m="1" x="9"/>
        <item m="1" x="3"/>
        <item m="1" x="4"/>
        <item m="1" x="10"/>
        <item m="1" x="6"/>
        <item m="1" x="8"/>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57">
        <item m="1" x="159"/>
        <item m="1" x="110"/>
        <item m="1" x="221"/>
        <item m="1" x="36"/>
        <item m="1" x="37"/>
        <item m="1" x="233"/>
        <item m="1" x="243"/>
        <item m="1" x="144"/>
        <item m="1" x="82"/>
        <item m="1" x="89"/>
        <item m="1" x="90"/>
        <item m="1" x="116"/>
        <item m="1" x="43"/>
        <item m="1" x="123"/>
        <item m="1" x="133"/>
        <item m="1" x="48"/>
        <item m="1" x="247"/>
        <item m="1" x="115"/>
        <item m="1" x="122"/>
        <item m="1" x="65"/>
        <item m="1" x="56"/>
        <item m="1" x="192"/>
        <item m="1" x="186"/>
        <item m="1" x="66"/>
        <item m="1" x="101"/>
        <item m="1" x="54"/>
        <item m="1" x="187"/>
        <item m="1" x="151"/>
        <item m="1" x="168"/>
        <item m="1" x="242"/>
        <item m="1" x="79"/>
        <item m="1" x="246"/>
        <item m="1" x="44"/>
        <item m="1" x="172"/>
        <item m="1" x="105"/>
        <item m="1" x="241"/>
        <item m="1" x="215"/>
        <item m="1" x="199"/>
        <item m="1" x="142"/>
        <item m="1" x="181"/>
        <item m="1" x="210"/>
        <item m="1" x="127"/>
        <item m="1" x="235"/>
        <item m="1" x="203"/>
        <item m="1" x="69"/>
        <item m="1" x="107"/>
        <item m="1" x="93"/>
        <item m="1" x="71"/>
        <item m="1" x="152"/>
        <item m="1" x="230"/>
        <item m="1" x="119"/>
        <item m="1" x="249"/>
        <item m="1" x="219"/>
        <item m="1" x="42"/>
        <item m="1" x="134"/>
        <item m="1" x="238"/>
        <item m="1" x="208"/>
        <item m="1" x="196"/>
        <item m="1" x="197"/>
        <item m="1" x="109"/>
        <item m="1" x="256"/>
        <item m="1" x="245"/>
        <item m="1" x="50"/>
        <item m="1" x="156"/>
        <item m="1" x="129"/>
        <item m="1" x="78"/>
        <item m="1" x="252"/>
        <item m="1" x="193"/>
        <item m="1" x="244"/>
        <item m="1" x="220"/>
        <item m="1" x="70"/>
        <item m="1" x="130"/>
        <item m="1" x="94"/>
        <item m="1" x="167"/>
        <item m="1" x="209"/>
        <item m="1" x="237"/>
        <item m="1" x="158"/>
        <item m="1" x="72"/>
        <item m="1" x="88"/>
        <item m="1" x="34"/>
        <item m="1" x="108"/>
        <item m="1" x="155"/>
        <item m="1" x="250"/>
        <item m="1" x="118"/>
        <item m="1" x="113"/>
        <item m="1" x="157"/>
        <item m="1" x="218"/>
        <item m="1" x="216"/>
        <item m="1" x="80"/>
        <item m="1" x="47"/>
        <item m="1" x="248"/>
        <item m="1" x="100"/>
        <item m="1" x="138"/>
        <item m="1" x="232"/>
        <item m="1" x="190"/>
        <item m="1" x="92"/>
        <item m="1" x="95"/>
        <item m="1" x="73"/>
        <item m="1" x="180"/>
        <item m="1" x="162"/>
        <item m="1" x="86"/>
        <item m="1" x="83"/>
        <item m="1" x="194"/>
        <item m="1" x="223"/>
        <item m="1" x="239"/>
        <item m="1" x="213"/>
        <item m="1" x="126"/>
        <item m="1" x="125"/>
        <item m="1" x="170"/>
        <item m="1" x="229"/>
        <item m="1" x="102"/>
        <item m="1" x="211"/>
        <item m="1" x="75"/>
        <item m="1" x="191"/>
        <item m="1" x="124"/>
        <item m="1" x="205"/>
        <item m="1" x="135"/>
        <item m="1" x="206"/>
        <item m="1" x="136"/>
        <item m="1" x="149"/>
        <item m="1" x="145"/>
        <item m="1" x="77"/>
        <item m="1" x="96"/>
        <item m="1" x="175"/>
        <item m="1" x="120"/>
        <item m="1" x="224"/>
        <item m="1" x="173"/>
        <item m="1" x="106"/>
        <item m="1" x="117"/>
        <item m="1" x="128"/>
        <item m="1" x="163"/>
        <item m="1" x="131"/>
        <item m="1" x="111"/>
        <item m="1" x="81"/>
        <item m="1" x="98"/>
        <item m="1" x="57"/>
        <item m="1" x="236"/>
        <item m="1" x="154"/>
        <item m="1" x="63"/>
        <item m="1" x="228"/>
        <item m="1" x="85"/>
        <item m="1" x="166"/>
        <item m="1" x="164"/>
        <item m="1" x="112"/>
        <item m="1" x="74"/>
        <item m="1" x="51"/>
        <item m="1" x="160"/>
        <item m="1" x="64"/>
        <item m="1" x="189"/>
        <item m="1" x="171"/>
        <item m="1" x="60"/>
        <item m="1" x="202"/>
        <item m="1" x="165"/>
        <item m="1" x="253"/>
        <item m="1" x="35"/>
        <item m="1" x="99"/>
        <item m="1" x="207"/>
        <item m="1" x="46"/>
        <item m="1" x="40"/>
        <item m="1" x="204"/>
        <item m="1" x="146"/>
        <item m="1" x="67"/>
        <item m="1" x="183"/>
        <item m="1" x="39"/>
        <item m="1" x="38"/>
        <item m="1" x="137"/>
        <item m="1" x="58"/>
        <item m="1" x="59"/>
        <item m="1" x="174"/>
        <item m="1" x="201"/>
        <item m="1" x="139"/>
        <item m="1" x="225"/>
        <item m="1" x="140"/>
        <item m="1" x="226"/>
        <item m="1" x="141"/>
        <item m="1" x="227"/>
        <item m="1" x="188"/>
        <item m="1" x="231"/>
        <item m="1" x="195"/>
        <item m="1" x="234"/>
        <item m="1" x="61"/>
        <item m="1" x="132"/>
        <item m="1" x="53"/>
        <item m="1" x="255"/>
        <item m="1" x="179"/>
        <item m="1" x="62"/>
        <item m="1" x="104"/>
        <item m="1" x="251"/>
        <item m="1" x="147"/>
        <item m="1" x="182"/>
        <item m="1" x="114"/>
        <item m="1" x="91"/>
        <item m="1" x="254"/>
        <item m="1" x="153"/>
        <item m="1" x="52"/>
        <item m="1" x="184"/>
        <item m="1" x="55"/>
        <item m="1" x="178"/>
        <item m="1" x="200"/>
        <item m="1" x="150"/>
        <item m="1" x="198"/>
        <item m="1" x="68"/>
        <item m="1" x="143"/>
        <item m="1" x="169"/>
        <item m="1" x="97"/>
        <item m="1" x="214"/>
        <item m="1" x="148"/>
        <item m="1" x="161"/>
        <item m="1" x="212"/>
        <item m="1" x="185"/>
        <item m="1" x="217"/>
        <item m="1" x="87"/>
        <item m="1" x="222"/>
        <item m="1" x="45"/>
        <item m="1" x="84"/>
        <item m="1" x="41"/>
        <item m="1" x="49"/>
        <item m="1" x="176"/>
        <item m="1" x="177"/>
        <item m="1" x="240"/>
        <item m="1" x="103"/>
        <item m="1" x="121"/>
        <item m="1" x="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axis="axisRow" compact="0" outline="0" showAll="0" defaultSubtotal="0">
      <items count="602">
        <item x="0"/>
        <item m="1" x="331"/>
        <item m="1" x="596"/>
        <item m="1" x="600"/>
        <item m="1" x="570"/>
        <item m="1" x="312"/>
        <item m="1" x="471"/>
        <item m="1" x="150"/>
        <item m="1" x="200"/>
        <item m="1" x="526"/>
        <item m="1" x="589"/>
        <item m="1" x="123"/>
        <item m="1" x="394"/>
        <item m="1" x="544"/>
        <item m="1" x="527"/>
        <item m="1" x="68"/>
        <item m="1" x="539"/>
        <item m="1" x="215"/>
        <item m="1" x="384"/>
        <item m="1" x="94"/>
        <item m="1" x="402"/>
        <item m="1" x="17"/>
        <item m="1" x="525"/>
        <item m="1" x="228"/>
        <item m="1" x="337"/>
        <item m="1" x="330"/>
        <item m="1" x="486"/>
        <item m="1" x="127"/>
        <item m="1" x="262"/>
        <item m="1" x="81"/>
        <item m="1" x="78"/>
        <item m="1" x="199"/>
        <item m="1" x="268"/>
        <item m="1" x="99"/>
        <item m="1" x="299"/>
        <item m="1" x="286"/>
        <item m="1" x="411"/>
        <item m="1" x="49"/>
        <item m="1" x="524"/>
        <item m="1" x="408"/>
        <item m="1" x="206"/>
        <item m="1" x="359"/>
        <item m="1" x="120"/>
        <item m="1" x="22"/>
        <item m="1" x="585"/>
        <item m="1" x="305"/>
        <item m="1" x="345"/>
        <item m="1" x="357"/>
        <item m="1" x="322"/>
        <item m="1" x="38"/>
        <item m="1" x="252"/>
        <item m="1" x="464"/>
        <item m="1" x="293"/>
        <item m="1" x="485"/>
        <item m="1" x="182"/>
        <item m="1" x="426"/>
        <item m="1" x="568"/>
        <item m="1" x="188"/>
        <item m="1" x="267"/>
        <item m="1" x="225"/>
        <item m="1" x="571"/>
        <item m="1" x="315"/>
        <item m="1" x="95"/>
        <item m="1" x="508"/>
        <item m="1" x="593"/>
        <item m="1" x="380"/>
        <item m="1" x="301"/>
        <item m="1" x="3"/>
        <item m="1" x="412"/>
        <item m="1" x="155"/>
        <item m="1" x="428"/>
        <item m="1" x="169"/>
        <item m="1" x="80"/>
        <item m="1" x="519"/>
        <item m="1" x="403"/>
        <item m="1" x="435"/>
        <item m="1" x="318"/>
        <item m="1" x="240"/>
        <item m="1" x="398"/>
        <item m="1" x="236"/>
        <item m="1" x="192"/>
        <item m="1" x="333"/>
        <item m="1" x="86"/>
        <item m="1" x="275"/>
        <item m="1" x="520"/>
        <item m="1" x="288"/>
        <item m="1" x="34"/>
        <item m="1" x="41"/>
        <item m="1" x="39"/>
        <item m="1" x="424"/>
        <item m="1" x="536"/>
        <item m="1" x="588"/>
        <item m="1" x="174"/>
        <item m="1" x="82"/>
        <item m="1" x="352"/>
        <item m="1" x="230"/>
        <item m="1" x="270"/>
        <item m="1" x="323"/>
        <item m="1" x="117"/>
        <item m="1" x="546"/>
        <item m="1" x="73"/>
        <item m="1" x="243"/>
        <item m="1" x="9"/>
        <item m="1" x="591"/>
        <item m="1" x="214"/>
        <item m="1" x="210"/>
        <item m="1" x="343"/>
        <item m="1" x="8"/>
        <item m="1" x="201"/>
        <item m="1" x="248"/>
        <item m="1" x="575"/>
        <item m="1" x="472"/>
        <item m="1" x="233"/>
        <item m="1" x="379"/>
        <item m="1" x="171"/>
        <item m="1" x="272"/>
        <item m="1" x="30"/>
        <item m="1" x="184"/>
        <item m="1" x="581"/>
        <item m="1" x="87"/>
        <item m="1" x="467"/>
        <item m="1" x="263"/>
        <item m="1" x="490"/>
        <item m="1" x="277"/>
        <item m="1" x="310"/>
        <item m="1" x="128"/>
        <item m="1" x="92"/>
        <item m="1" x="12"/>
        <item m="1" x="287"/>
        <item m="1" x="161"/>
        <item m="1" x="23"/>
        <item m="1" x="274"/>
        <item m="1" x="375"/>
        <item m="1" x="83"/>
        <item m="1" x="166"/>
        <item m="1" x="509"/>
        <item m="1" x="260"/>
        <item m="1" x="261"/>
        <item m="1" x="254"/>
        <item m="1" x="153"/>
        <item m="1" x="311"/>
        <item m="1" x="276"/>
        <item m="1" x="448"/>
        <item m="1" x="61"/>
        <item m="1" x="506"/>
        <item m="1" x="183"/>
        <item m="1" x="25"/>
        <item m="1" x="266"/>
        <item m="1" x="385"/>
        <item m="1" x="392"/>
        <item m="1" x="434"/>
        <item m="1" x="44"/>
        <item m="1" x="306"/>
        <item m="1" x="33"/>
        <item m="1" x="152"/>
        <item m="1" x="386"/>
        <item m="1" x="389"/>
        <item m="1" x="354"/>
        <item m="1" x="599"/>
        <item m="1" x="118"/>
        <item m="1" x="329"/>
        <item m="1" x="332"/>
        <item m="1" x="446"/>
        <item m="1" x="419"/>
        <item m="1" x="149"/>
        <item m="1" x="213"/>
        <item m="1" x="458"/>
        <item m="1" x="295"/>
        <item m="1" x="35"/>
        <item m="1" x="178"/>
        <item m="1" x="258"/>
        <item m="1" x="334"/>
        <item m="1" x="439"/>
        <item m="1" x="139"/>
        <item m="1" x="418"/>
        <item m="1" x="148"/>
        <item m="1" x="456"/>
        <item m="1" x="307"/>
        <item m="1" x="255"/>
        <item m="1" x="468"/>
        <item m="1" x="476"/>
        <item m="1" x="189"/>
        <item m="1" x="102"/>
        <item m="1" x="28"/>
        <item m="1" x="557"/>
        <item m="1" x="572"/>
        <item m="1" x="537"/>
        <item m="1" x="344"/>
        <item m="1" x="10"/>
        <item m="1" x="372"/>
        <item m="1" x="314"/>
        <item m="1" x="493"/>
        <item m="1" x="195"/>
        <item m="1" x="577"/>
        <item m="1" x="4"/>
        <item m="1" x="561"/>
        <item m="1" x="554"/>
        <item m="1" x="190"/>
        <item m="1" x="388"/>
        <item m="1" x="303"/>
        <item m="1" x="54"/>
        <item m="1" x="442"/>
        <item m="1" x="443"/>
        <item m="1" x="543"/>
        <item m="1" x="431"/>
        <item m="1" x="513"/>
        <item m="1" x="204"/>
        <item m="1" x="106"/>
        <item m="1" x="482"/>
        <item m="1" x="348"/>
        <item m="1" x="401"/>
        <item m="1" x="374"/>
        <item m="1" x="67"/>
        <item m="1" x="441"/>
        <item m="1" x="134"/>
        <item m="1" x="503"/>
        <item m="1" x="377"/>
        <item m="1" x="413"/>
        <item m="1" x="393"/>
        <item m="1" x="84"/>
        <item m="1" x="463"/>
        <item m="1" x="179"/>
        <item m="1" x="549"/>
        <item m="1" x="407"/>
        <item m="1" x="454"/>
        <item m="1" x="425"/>
        <item m="1" x="137"/>
        <item m="1" x="511"/>
        <item m="1" x="5"/>
        <item m="1" x="346"/>
        <item m="1" x="304"/>
        <item m="1" x="140"/>
        <item m="1" x="59"/>
        <item m="1" x="265"/>
        <item m="1" x="234"/>
        <item m="1" x="173"/>
        <item m="1" x="241"/>
        <item m="1" x="143"/>
        <item m="1" x="292"/>
        <item m="1" x="57"/>
        <item m="1" x="563"/>
        <item m="1" x="427"/>
        <item m="1" x="162"/>
        <item m="1" x="415"/>
        <item m="1" x="197"/>
        <item m="1" x="370"/>
        <item m="1" x="203"/>
        <item m="1" x="251"/>
        <item m="1" x="496"/>
        <item m="1" x="212"/>
        <item m="1" x="457"/>
        <item m="1" x="242"/>
        <item m="1" x="115"/>
        <item m="1" x="487"/>
        <item m="1" x="397"/>
        <item m="1" x="176"/>
        <item m="1" x="547"/>
        <item m="1" x="373"/>
        <item m="1" x="470"/>
        <item m="1" x="259"/>
        <item m="1" x="52"/>
        <item m="1" x="219"/>
        <item m="1" x="455"/>
        <item m="1" x="601"/>
        <item m="1" x="327"/>
        <item m="1" x="533"/>
        <item m="1" x="362"/>
        <item m="1" x="29"/>
        <item m="1" x="364"/>
        <item m="1" x="336"/>
        <item m="1" x="144"/>
        <item m="1" x="326"/>
        <item m="1" x="231"/>
        <item m="1" x="583"/>
        <item m="1" x="269"/>
        <item m="1" x="207"/>
        <item m="1" x="541"/>
        <item m="1" x="285"/>
        <item m="1" x="232"/>
        <item m="1" x="584"/>
        <item m="1" x="499"/>
        <item m="1" x="208"/>
        <item m="1" x="542"/>
        <item m="1" x="452"/>
        <item m="1" x="342"/>
        <item m="1" x="367"/>
        <item m="1" x="125"/>
        <item m="1" x="55"/>
        <item m="1" x="113"/>
        <item m="1" x="492"/>
        <item m="1" x="368"/>
        <item m="1" x="37"/>
        <item m="1" x="297"/>
        <item m="1" x="235"/>
        <item m="1" x="523"/>
        <item m="1" x="223"/>
        <item m="1" x="423"/>
        <item m="1" x="495"/>
        <item m="1" x="7"/>
        <item m="1" x="365"/>
        <item m="1" x="328"/>
        <item m="1" x="250"/>
        <item m="1" x="475"/>
        <item m="1" x="27"/>
        <item m="1" x="146"/>
        <item m="1" x="445"/>
        <item m="1" x="109"/>
        <item m="1" x="13"/>
        <item m="1" x="114"/>
        <item m="1" x="396"/>
        <item m="1" x="70"/>
        <item m="1" x="371"/>
        <item m="1" x="587"/>
        <item m="1" x="253"/>
        <item m="1" x="566"/>
        <item m="1" x="220"/>
        <item m="1" x="224"/>
        <item m="1" x="147"/>
        <item m="1" x="63"/>
        <item m="1" x="494"/>
        <item m="1" x="279"/>
        <item m="1" x="474"/>
        <item m="1" x="209"/>
        <item m="1" x="196"/>
        <item m="1" x="71"/>
        <item m="1" x="158"/>
        <item m="1" x="141"/>
        <item m="1" x="271"/>
        <item m="1" x="175"/>
        <item m="1" x="216"/>
        <item m="1" x="284"/>
        <item m="1" x="172"/>
        <item m="1" x="110"/>
        <item m="1" x="597"/>
        <item m="1" x="156"/>
        <item m="1" x="75"/>
        <item m="1" x="469"/>
        <item m="1" x="107"/>
        <item m="1" x="246"/>
        <item m="1" x="36"/>
        <item m="1" x="40"/>
        <item m="1" x="93"/>
        <item m="1" x="32"/>
        <item m="1" x="43"/>
        <item m="1" x="48"/>
        <item m="1" x="355"/>
        <item m="1" x="226"/>
        <item m="1" x="555"/>
        <item m="1" x="74"/>
        <item m="1" x="376"/>
        <item m="1" x="353"/>
        <item m="1" x="53"/>
        <item m="1" x="191"/>
        <item m="1" x="535"/>
        <item m="1" x="85"/>
        <item m="1" x="378"/>
        <item m="1" x="290"/>
        <item m="1" x="391"/>
        <item m="1" x="108"/>
        <item m="1" x="160"/>
        <item m="1" x="112"/>
        <item m="1" x="281"/>
        <item m="1" x="163"/>
        <item m="1" x="237"/>
        <item m="1" x="399"/>
        <item m="1" x="1"/>
        <item m="1" x="62"/>
        <item m="1" x="138"/>
        <item m="1" x="466"/>
        <item m="1" x="289"/>
        <item m="1" x="218"/>
        <item m="1" x="480"/>
        <item m="1" x="504"/>
        <item m="1" x="300"/>
        <item m="1" x="497"/>
        <item m="1" x="512"/>
        <item m="1" x="350"/>
        <item m="1" x="579"/>
        <item m="1" x="574"/>
        <item m="1" x="592"/>
        <item m="1" x="538"/>
        <item m="1" x="89"/>
        <item m="1" x="404"/>
        <item m="1" x="15"/>
        <item m="1" x="351"/>
        <item m="1" x="580"/>
        <item m="1" x="400"/>
        <item m="1" x="2"/>
        <item m="1" x="534"/>
        <item m="1" x="481"/>
        <item m="1" x="88"/>
        <item m="1" x="98"/>
        <item m="1" x="515"/>
        <item m="1" x="598"/>
        <item m="1" x="551"/>
        <item m="1" x="440"/>
        <item m="1" x="65"/>
        <item m="1" x="449"/>
        <item m="1" x="257"/>
        <item m="1" x="97"/>
        <item m="1" x="60"/>
        <item m="1" x="31"/>
        <item m="1" x="522"/>
        <item m="1" x="414"/>
        <item m="1" x="227"/>
        <item m="1" x="381"/>
        <item m="1" x="302"/>
        <item m="1" x="444"/>
        <item m="1" x="76"/>
        <item m="1" x="133"/>
        <item m="1" x="347"/>
        <item m="1" x="573"/>
        <item m="1" x="20"/>
        <item m="1" x="562"/>
        <item m="1" x="507"/>
        <item m="1" x="462"/>
        <item m="1" x="517"/>
        <item m="1" x="358"/>
        <item m="1" x="586"/>
        <item m="1" x="159"/>
        <item m="1" x="205"/>
        <item m="1" x="46"/>
        <item m="1" x="145"/>
        <item m="1" x="151"/>
        <item m="1" x="488"/>
        <item m="1" x="548"/>
        <item m="1" x="119"/>
        <item m="1" x="309"/>
        <item m="1" x="170"/>
        <item m="1" x="136"/>
        <item m="1" x="417"/>
        <item m="1" x="21"/>
        <item m="1" x="296"/>
        <item m="1" x="154"/>
        <item m="1" x="459"/>
        <item m="1" x="321"/>
        <item m="1" x="69"/>
        <item m="1" x="590"/>
        <item m="1" x="516"/>
        <item m="1" x="433"/>
        <item m="1" x="483"/>
        <item m="1" x="501"/>
        <item m="1" x="185"/>
        <item m="1" x="244"/>
        <item m="1" x="421"/>
        <item m="1" x="528"/>
        <item m="1" x="437"/>
        <item m="1" x="502"/>
        <item m="1" x="186"/>
        <item m="1" x="245"/>
        <item m="1" x="529"/>
        <item m="1" x="438"/>
        <item m="1" x="436"/>
        <item m="1" x="521"/>
        <item m="1" x="578"/>
        <item m="1" x="447"/>
        <item m="1" x="505"/>
        <item m="1" x="405"/>
        <item m="1" x="167"/>
        <item m="1" x="460"/>
        <item m="1" x="50"/>
        <item m="1" x="406"/>
        <item m="1" x="168"/>
        <item m="1" x="461"/>
        <item m="1" x="51"/>
        <item m="1" x="491"/>
        <item m="1" x="545"/>
        <item m="1" x="416"/>
        <item m="1" x="465"/>
        <item m="1" x="382"/>
        <item m="1" x="121"/>
        <item m="1" x="429"/>
        <item m="1" x="18"/>
        <item m="1" x="42"/>
        <item m="1" x="90"/>
        <item m="1" x="383"/>
        <item m="1" x="122"/>
        <item m="1" x="430"/>
        <item m="1" x="19"/>
        <item m="1" x="559"/>
        <item m="1" x="238"/>
        <item m="1" x="298"/>
        <item m="1" x="478"/>
        <item m="1" x="100"/>
        <item m="1" x="101"/>
        <item m="1" x="104"/>
        <item m="1" x="361"/>
        <item m="1" x="432"/>
        <item m="1" x="564"/>
        <item m="1" x="594"/>
        <item m="1" x="291"/>
        <item m="1" x="422"/>
        <item m="1" x="569"/>
        <item m="1" x="91"/>
        <item m="1" x="129"/>
        <item m="1" x="198"/>
        <item m="1" x="409"/>
        <item m="1" x="181"/>
        <item m="1" x="360"/>
        <item m="1" x="66"/>
        <item m="1" x="363"/>
        <item m="1" x="550"/>
        <item m="1" x="77"/>
        <item m="1" x="239"/>
        <item m="1" x="558"/>
        <item m="1" x="530"/>
        <item m="1" x="340"/>
        <item m="1" x="45"/>
        <item m="1" x="58"/>
        <item m="1" x="420"/>
        <item m="1" x="278"/>
        <item m="1" x="131"/>
        <item m="1" x="132"/>
        <item m="1" x="349"/>
        <item m="1" x="500"/>
        <item m="1" x="264"/>
        <item m="1" x="64"/>
        <item m="1" x="105"/>
        <item m="1" x="135"/>
        <item m="1" x="126"/>
        <item m="1" x="217"/>
        <item m="1" x="313"/>
        <item m="1" x="96"/>
        <item m="1" x="473"/>
        <item m="1" x="111"/>
        <item m="1" x="165"/>
        <item m="1" x="222"/>
        <item m="1" x="164"/>
        <item m="1" x="221"/>
        <item m="1" x="390"/>
        <item m="1" x="518"/>
        <item m="1" x="280"/>
        <item m="1" x="356"/>
        <item m="1" x="26"/>
        <item m="1" x="479"/>
        <item m="1" x="324"/>
        <item m="1" x="339"/>
        <item m="1" x="489"/>
        <item m="1" x="294"/>
        <item m="1" x="565"/>
        <item m="1" x="325"/>
        <item m="1" x="567"/>
        <item m="1" x="595"/>
        <item m="1" x="157"/>
        <item m="1" x="24"/>
        <item m="1" x="249"/>
        <item m="1" x="335"/>
        <item m="1" x="510"/>
        <item m="1" x="273"/>
        <item m="1" x="211"/>
        <item m="1" x="194"/>
        <item m="1" x="553"/>
        <item m="1" x="283"/>
        <item m="1" x="338"/>
        <item m="1" x="484"/>
        <item m="1" x="540"/>
        <item m="1" x="142"/>
        <item m="1" x="317"/>
        <item m="1" x="453"/>
        <item m="1" x="366"/>
        <item m="1" x="187"/>
        <item m="1" x="103"/>
        <item m="1" x="193"/>
        <item m="1" x="180"/>
        <item m="1" x="450"/>
        <item m="1" x="177"/>
        <item m="1" x="369"/>
        <item m="1" x="556"/>
        <item m="1" x="72"/>
        <item m="1" x="79"/>
        <item m="1" x="387"/>
        <item m="1" x="229"/>
        <item m="1" x="514"/>
        <item m="1" x="11"/>
        <item m="1" x="47"/>
        <item m="1" x="316"/>
        <item m="1" x="576"/>
        <item m="1" x="14"/>
        <item m="1" x="560"/>
        <item m="1" x="451"/>
        <item m="1" x="124"/>
        <item m="1" x="477"/>
        <item m="1" x="320"/>
        <item m="1" x="498"/>
        <item m="1" x="582"/>
        <item m="1" x="116"/>
        <item m="1" x="532"/>
        <item m="1" x="16"/>
        <item m="1" x="395"/>
        <item m="1" x="6"/>
        <item m="1" x="308"/>
        <item m="1" x="56"/>
        <item m="1" x="552"/>
        <item m="1" x="282"/>
        <item m="1" x="341"/>
        <item m="1" x="319"/>
        <item m="1" x="256"/>
        <item m="1" x="130"/>
        <item m="1" x="410"/>
        <item m="1" x="247"/>
        <item m="1" x="202"/>
        <item m="1" x="53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92"/>
    <field x="93"/>
  </rowFields>
  <rowItems count="34">
    <i>
      <x v="223"/>
      <x/>
    </i>
    <i>
      <x v="224"/>
      <x/>
    </i>
    <i>
      <x v="225"/>
      <x/>
    </i>
    <i>
      <x v="226"/>
      <x/>
    </i>
    <i>
      <x v="227"/>
      <x/>
    </i>
    <i>
      <x v="228"/>
      <x/>
    </i>
    <i>
      <x v="229"/>
      <x/>
    </i>
    <i>
      <x v="230"/>
      <x/>
    </i>
    <i>
      <x v="231"/>
      <x/>
    </i>
    <i>
      <x v="232"/>
      <x/>
    </i>
    <i>
      <x v="233"/>
      <x/>
    </i>
    <i>
      <x v="234"/>
      <x/>
    </i>
    <i>
      <x v="235"/>
      <x/>
    </i>
    <i>
      <x v="236"/>
      <x/>
    </i>
    <i>
      <x v="237"/>
      <x/>
    </i>
    <i>
      <x v="238"/>
      <x/>
    </i>
    <i>
      <x v="239"/>
      <x/>
    </i>
    <i>
      <x v="240"/>
      <x/>
    </i>
    <i>
      <x v="241"/>
      <x/>
    </i>
    <i>
      <x v="242"/>
      <x/>
    </i>
    <i>
      <x v="243"/>
      <x/>
    </i>
    <i>
      <x v="244"/>
      <x/>
    </i>
    <i>
      <x v="245"/>
      <x/>
    </i>
    <i>
      <x v="246"/>
      <x/>
    </i>
    <i>
      <x v="247"/>
      <x/>
    </i>
    <i>
      <x v="248"/>
      <x/>
    </i>
    <i>
      <x v="249"/>
      <x/>
    </i>
    <i>
      <x v="250"/>
      <x/>
    </i>
    <i>
      <x v="251"/>
      <x/>
    </i>
    <i>
      <x v="252"/>
      <x/>
    </i>
    <i>
      <x v="253"/>
      <x/>
    </i>
    <i>
      <x v="254"/>
      <x/>
    </i>
    <i>
      <x v="255"/>
      <x/>
    </i>
    <i>
      <x v="256"/>
      <x/>
    </i>
  </rowItems>
  <colItems count="1">
    <i/>
  </colItems>
  <pageFields count="2">
    <pageField fld="126" item="0" hier="-1"/>
    <pageField fld="1" item="1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A00-000001000000}" name="樞紐分析表2"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8"/>
        <item m="1" x="15"/>
        <item m="1" x="6"/>
        <item m="1" x="14"/>
        <item m="1" x="9"/>
        <item m="1" x="10"/>
        <item m="1" x="2"/>
        <item m="1" x="13"/>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A00-000002000000}" name="樞紐分析表3"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7">
        <item m="1" x="6"/>
        <item m="1" x="9"/>
        <item m="1" x="11"/>
        <item m="1" x="12"/>
        <item m="1" x="2"/>
        <item m="1" x="5"/>
        <item m="1" x="14"/>
        <item m="1" x="1"/>
        <item m="1" x="15"/>
        <item m="1" x="7"/>
        <item m="1" x="4"/>
        <item m="1" x="13"/>
        <item m="1" x="10"/>
        <item m="1" x="8"/>
        <item m="1" x="3"/>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A00-000003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B00-000003000000}" name="PivotTable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B00-000002000000}" name="PivotTable3"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7">
        <item m="1" x="6"/>
        <item m="1" x="9"/>
        <item m="1" x="11"/>
        <item m="1" x="12"/>
        <item m="1" x="2"/>
        <item m="1" x="5"/>
        <item m="1" x="14"/>
        <item m="1" x="1"/>
        <item m="1" x="15"/>
        <item m="1" x="7"/>
        <item m="1" x="4"/>
        <item m="1" x="13"/>
        <item m="1" x="10"/>
        <item m="1" x="8"/>
        <item m="1" x="3"/>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1B00-000001000000}" name="PivotTable2"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8"/>
        <item m="1" x="15"/>
        <item m="1" x="6"/>
        <item m="1" x="14"/>
        <item m="1" x="9"/>
        <item m="1" x="10"/>
        <item m="1" x="2"/>
        <item m="1" x="13"/>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表格1_3" displayName="表格1_3" ref="A1:E29" totalsRowShown="0" headerRowDxfId="526" headerRowCellStyle="常规 10">
  <autoFilter ref="A1:E29" xr:uid="{00000000-0009-0000-0100-000008000000}"/>
  <tableColumns count="5">
    <tableColumn id="1" xr3:uid="{00000000-0010-0000-0000-000001000000}" name="範本內容"/>
    <tableColumn id="2" xr3:uid="{00000000-0010-0000-0000-000002000000}" name="填寫內容" dataDxfId="525" dataCellStyle="常规 13 2"/>
    <tableColumn id="3" xr3:uid="{00000000-0010-0000-0000-000003000000}" name="填寫要求" dataDxfId="524" dataCellStyle="常规 13 2"/>
    <tableColumn id="4" xr3:uid="{00000000-0010-0000-0000-000004000000}" name="取值範圍"/>
    <tableColumn id="5" xr3:uid="{00000000-0010-0000-0000-000005000000}" name="範例"/>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1000000}" name="表格22" displayName="表格22" ref="A1:D11" totalsRowShown="0" headerRowDxfId="523" dataDxfId="522" headerRowCellStyle="常规 3 3">
  <autoFilter ref="A1:D11" xr:uid="{00000000-0009-0000-0100-000016000000}"/>
  <tableColumns count="4">
    <tableColumn id="1" xr3:uid="{00000000-0010-0000-0100-000001000000}" name="錯誤代碼" dataDxfId="521"/>
    <tableColumn id="2" xr3:uid="{00000000-0010-0000-0100-000002000000}" name="問題描述" dataDxfId="520"/>
    <tableColumn id="3" xr3:uid="{00000000-0010-0000-0100-000003000000}" name="建議處理方式" dataDxfId="519"/>
    <tableColumn id="4" xr3:uid="{00000000-0010-0000-0100-000004000000}" name="Level" dataDxfId="518"/>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ParamSetting" displayName="tblParamSetting" ref="A1:D20" totalsRowShown="0" headerRowDxfId="517" headerRowBorderDxfId="516" tableBorderDxfId="515">
  <autoFilter ref="A1:D20" xr:uid="{00000000-0009-0000-0100-000009000000}">
    <filterColumn colId="0" hiddenButton="1"/>
    <filterColumn colId="1" hiddenButton="1"/>
  </autoFilter>
  <tableColumns count="4">
    <tableColumn id="1" xr3:uid="{00000000-0010-0000-0200-000001000000}" name="Parameter Name" dataDxfId="514"/>
    <tableColumn id="2" xr3:uid="{00000000-0010-0000-0200-000002000000}" name="Parameter Value" dataDxfId="513"/>
    <tableColumn id="3" xr3:uid="{00000000-0010-0000-0200-000003000000}" name="Comment" dataDxfId="512"/>
    <tableColumn id="4" xr3:uid="{00000000-0010-0000-0200-000004000000}" name="Sample" dataDxfId="511"/>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tblSQLParam242261" displayName="tblSQLParam242261" ref="T1:AA130" totalsRowShown="0" headerRowDxfId="510">
  <autoFilter ref="T1:AA130" xr:uid="{00000000-0009-0000-0100-00000A000000}"/>
  <tableColumns count="8">
    <tableColumn id="1" xr3:uid="{00000000-0010-0000-0300-000001000000}" name="Code"/>
    <tableColumn id="2" xr3:uid="{00000000-0010-0000-0300-000002000000}" name="Description"/>
    <tableColumn id="3" xr3:uid="{00000000-0010-0000-0300-000003000000}" name="Example"/>
    <tableColumn id="4" xr3:uid="{00000000-0010-0000-0300-000004000000}" name="Domain"/>
    <tableColumn id="5" xr3:uid="{00000000-0010-0000-0300-000005000000}" name="Default Value"/>
    <tableColumn id="6" xr3:uid="{00000000-0010-0000-0300-000006000000}" name="Type"/>
    <tableColumn id="7" xr3:uid="{00000000-0010-0000-0300-000007000000}" name="Scope"/>
    <tableColumn id="8" xr3:uid="{00000000-0010-0000-0300-000008000000}" name="Status"/>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Status" displayName="Status" ref="BT1:BX40" totalsRowShown="0">
  <autoFilter ref="BT1:BX40" xr:uid="{00000000-0009-0000-0100-000001000000}"/>
  <tableColumns count="5">
    <tableColumn id="5" xr3:uid="{00000000-0010-0000-0400-000005000000}" name="Domain" dataDxfId="509"/>
    <tableColumn id="1" xr3:uid="{00000000-0010-0000-0400-000001000000}" name="Status-Lastupd" dataDxfId="508"/>
    <tableColumn id="2" xr3:uid="{00000000-0010-0000-0400-000002000000}" name="ErrMessage"/>
    <tableColumn id="3" xr3:uid="{00000000-0010-0000-0400-000003000000}" name="資料備註"/>
    <tableColumn id="4" xr3:uid="{00000000-0010-0000-0400-000004000000}" name="合計"/>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表格5" displayName="表格5" ref="BK5:BO12" totalsRowCount="1">
  <autoFilter ref="BK5:BO11" xr:uid="{00000000-0009-0000-0100-000005000000}"/>
  <tableColumns count="5">
    <tableColumn id="1" xr3:uid="{00000000-0010-0000-0500-000001000000}" name="欄1"/>
    <tableColumn id="2" xr3:uid="{00000000-0010-0000-0500-000002000000}" name="欄2"/>
    <tableColumn id="3" xr3:uid="{00000000-0010-0000-0500-000003000000}" name="欄3">
      <calculatedColumnFormula>BF6</calculatedColumnFormula>
    </tableColumn>
    <tableColumn id="4" xr3:uid="{00000000-0010-0000-0500-000004000000}" name="欄4">
      <calculatedColumnFormula>BG6</calculatedColumnFormula>
    </tableColumn>
    <tableColumn id="5" xr3:uid="{00000000-0010-0000-0500-000005000000}" name="欄5">
      <calculatedColumnFormula>BH6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表格6" displayName="表格6" ref="A1:C11" totalsRowShown="0">
  <autoFilter ref="A1:C11" xr:uid="{00000000-0009-0000-0100-000006000000}"/>
  <tableColumns count="3">
    <tableColumn id="1" xr3:uid="{00000000-0010-0000-0600-000001000000}" name="Agenda"/>
    <tableColumn id="2" xr3:uid="{00000000-0010-0000-0600-000002000000}" name="Description"/>
    <tableColumn id="3" xr3:uid="{00000000-0010-0000-0600-000003000000}" name="Usag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7000000}" name="表格11" displayName="表格11" ref="CV1:CZ891" totalsRowShown="0" headerRowDxfId="507">
  <tableColumns count="5">
    <tableColumn id="1" xr3:uid="{00000000-0010-0000-0700-000001000000}" name="Domain"/>
    <tableColumn id="2" xr3:uid="{00000000-0010-0000-0700-000002000000}" name="Object"/>
    <tableColumn id="3" xr3:uid="{00000000-0010-0000-0700-000003000000}" name="Item"/>
    <tableColumn id="4" xr3:uid="{00000000-0010-0000-0700-000004000000}" name="LastUpdate" dataDxfId="506"/>
    <tableColumn id="5" xr3:uid="{00000000-0010-0000-0700-000005000000}" name="CurrentMatchFlag" dataDxfId="50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表格12" displayName="表格12" ref="DE1:DF4" totalsRowShown="0">
  <autoFilter ref="DE1:DF4" xr:uid="{00000000-0009-0000-0100-00000C000000}"/>
  <tableColumns count="2">
    <tableColumn id="1" xr3:uid="{00000000-0010-0000-0800-000001000000}" name="Object"/>
    <tableColumn id="2" xr3:uid="{00000000-0010-0000-0800-000002000000}" name="Offset" dataDxfId="504">
      <calculatedColumnFormula>表格12[[#This Row],[Object]]&amp;"!"&amp;"B:B"</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表格15" displayName="表格15" ref="V6:Z510" totalsRowShown="0" headerRowDxfId="181">
  <tableColumns count="5">
    <tableColumn id="1" xr3:uid="{00000000-0010-0000-0900-000001000000}" name="SNAPDATE" dataDxfId="180"/>
    <tableColumn id="2" xr3:uid="{00000000-0010-0000-0900-000002000000}" name="負責領域1" dataDxfId="179"/>
    <tableColumn id="3" xr3:uid="{00000000-0010-0000-0900-000003000000}" name="層級" dataDxfId="178"/>
    <tableColumn id="4" xr3:uid="{00000000-0010-0000-0900-000004000000}" name="資料表" dataDxfId="177"/>
    <tableColumn id="5" xr3:uid="{00000000-0010-0000-0900-000005000000}" name="資料項" dataDxfId="1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表格20" displayName="表格20" ref="BC2:BD8" totalsRowShown="0" headerRowDxfId="175" dataDxfId="174">
  <autoFilter ref="BC2:BD8" xr:uid="{00000000-0009-0000-0100-000014000000}"/>
  <tableColumns count="2">
    <tableColumn id="1" xr3:uid="{00000000-0010-0000-0A00-000001000000}" name="Legend" dataDxfId="173"/>
    <tableColumn id="2" xr3:uid="{00000000-0010-0000-0A00-000002000000}" name="Value" dataDxfId="1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B000000}" name="表格21" displayName="表格21" ref="A1:C10" totalsRowShown="0" dataDxfId="171">
  <autoFilter ref="A1:C10" xr:uid="{00000000-0009-0000-0100-000015000000}"/>
  <tableColumns count="3">
    <tableColumn id="1" xr3:uid="{00000000-0010-0000-0B00-000001000000}" name="Agenda" dataDxfId="170"/>
    <tableColumn id="2" xr3:uid="{00000000-0010-0000-0B00-000002000000}" name="Purpose" dataDxfId="169"/>
    <tableColumn id="3" xr3:uid="{00000000-0010-0000-0B00-000003000000}" name="Timing" dataDxfId="168"/>
  </tableColumns>
  <tableStyleInfo name="TableStyleMedium16"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95FBB7E-141A-4068-A65C-AABECFB8F315}" name="表格2127" displayName="表格2127" ref="A1:C10" totalsRowShown="0" dataDxfId="133">
  <autoFilter ref="A1:C10" xr:uid="{995FBB7E-141A-4068-A65C-AABECFB8F315}"/>
  <tableColumns count="3">
    <tableColumn id="1" xr3:uid="{19EF1445-2931-4C7E-955E-74932ABDCF67}" name="Agenda" dataDxfId="132"/>
    <tableColumn id="2" xr3:uid="{F95A74C5-3E7D-4B38-A80F-2BFB7B5A524E}" name="Purpose" dataDxfId="131"/>
    <tableColumn id="3" xr3:uid="{BE2EB384-0916-47BD-A271-B171326DBE91}" name="Timing" dataDxfId="130"/>
  </tableColumns>
  <tableStyleInfo name="TableStyleMedium16"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表格7" displayName="表格7" ref="A1:M107" totalsRowShown="0" dataDxfId="39">
  <autoFilter ref="A1:M107" xr:uid="{00000000-0009-0000-0100-000007000000}">
    <filterColumn colId="12">
      <filters>
        <filter val="Y"/>
      </filters>
    </filterColumn>
  </autoFilter>
  <sortState xmlns:xlrd2="http://schemas.microsoft.com/office/spreadsheetml/2017/richdata2" ref="A2:M107">
    <sortCondition ref="A1:A107"/>
  </sortState>
  <tableColumns count="13">
    <tableColumn id="1" xr3:uid="{00000000-0010-0000-0C00-000001000000}" name="Name" dataDxfId="38"/>
    <tableColumn id="2" xr3:uid="{00000000-0010-0000-0C00-000002000000}" name="Artifact Type" dataDxfId="37"/>
    <tableColumn id="3" xr3:uid="{00000000-0010-0000-0C00-000003000000}" name="Category" dataDxfId="36"/>
    <tableColumn id="4" xr3:uid="{00000000-0010-0000-0C00-000004000000}" name="Description" dataDxfId="35"/>
    <tableColumn id="5" xr3:uid="{00000000-0010-0000-0C00-000005000000}" name="Tags" dataDxfId="34"/>
    <tableColumn id="6" xr3:uid="{00000000-0010-0000-0C00-000006000000}" name="Classifications" dataDxfId="33"/>
    <tableColumn id="7" xr3:uid="{00000000-0010-0000-0C00-000007000000}" name="Stewards" dataDxfId="32"/>
    <tableColumn id="8" xr3:uid="{00000000-0010-0000-0C00-000008000000}" name="Related Terms" dataDxfId="31"/>
    <tableColumn id="9" xr3:uid="{00000000-0010-0000-0C00-000009000000}" name="Business Start" dataDxfId="30"/>
    <tableColumn id="10" xr3:uid="{00000000-0010-0000-0C00-00000A000000}" name="Business End" dataDxfId="29"/>
    <tableColumn id="11" xr3:uid="{00000000-0010-0000-0C00-00000B000000}" name="Secondary Categories" dataDxfId="28"/>
    <tableColumn id="12" xr3:uid="{00000000-0010-0000-0C00-00000C000000}" name="Parent Data Class" dataDxfId="27"/>
    <tableColumn id="13" xr3:uid="{00000000-0010-0000-0C00-00000D000000}" name="Status" dataDxfId="2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00000}" name="表格4" displayName="表格4" ref="X1:Z25" totalsRowShown="0">
  <autoFilter ref="X1:Z25" xr:uid="{00000000-0009-0000-0100-000004000000}"/>
  <tableColumns count="3">
    <tableColumn id="1" xr3:uid="{00000000-0010-0000-0D00-000001000000}" name="Role"/>
    <tableColumn id="2" xr3:uid="{00000000-0010-0000-0D00-000002000000}" name="Domain" dataDxfId="25"/>
    <tableColumn id="3" xr3:uid="{00000000-0010-0000-0D00-000003000000}" name="Nam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表格4_15" displayName="表格4_15" ref="X1:Z25" totalsRowShown="0">
  <autoFilter ref="X1:Z25" xr:uid="{00000000-0009-0000-0100-00000E000000}"/>
  <tableColumns count="3">
    <tableColumn id="1" xr3:uid="{00000000-0010-0000-0E00-000001000000}" name="Role"/>
    <tableColumn id="2" xr3:uid="{00000000-0010-0000-0E00-000002000000}" name="Domain" dataDxfId="24"/>
    <tableColumn id="3" xr3:uid="{00000000-0010-0000-0E00-000003000000}" name="Nam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F000000}" name="tblVersion" displayName="tblVersion" ref="A1:B20" totalsRowShown="0" headerRowDxfId="23" dataDxfId="22">
  <tableColumns count="2">
    <tableColumn id="1" xr3:uid="{00000000-0010-0000-0F00-000001000000}" name="MergeFile-Version" dataDxfId="21"/>
    <tableColumn id="2" xr3:uid="{00000000-0010-0000-0F00-000002000000}" name="Running Model" dataDxfId="20"/>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tblParamList" displayName="tblParamList" ref="P1:V26" totalsRowShown="0" headerRowDxfId="19" dataDxfId="18">
  <autoFilter ref="P1:V26" xr:uid="{00000000-0009-0000-0100-000003000000}"/>
  <tableColumns count="7">
    <tableColumn id="1" xr3:uid="{00000000-0010-0000-1000-000001000000}" name="Parameter LOV" dataDxfId="17"/>
    <tableColumn id="2" xr3:uid="{00000000-0010-0000-1000-000002000000}" name="Description" dataDxfId="16"/>
    <tableColumn id="4" xr3:uid="{00000000-0010-0000-1000-000004000000}" name="Example" dataDxfId="15"/>
    <tableColumn id="3" xr3:uid="{00000000-0010-0000-1000-000003000000}" name="Domain" dataDxfId="14"/>
    <tableColumn id="6" xr3:uid="{00000000-0010-0000-1000-000006000000}" name="Default Value" dataDxfId="13"/>
    <tableColumn id="7" xr3:uid="{00000000-0010-0000-1000-000007000000}" name="Type" dataDxfId="12"/>
    <tableColumn id="8" xr3:uid="{00000000-0010-0000-1000-000008000000}" name="Scope" dataDxfId="11"/>
  </tableColumns>
  <tableStyleInfo name="TableStyleMedium11"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tblDomain" displayName="tblDomain" ref="H1:H19" totalsRowShown="0" headerRowDxfId="10" dataDxfId="9">
  <autoFilter ref="H1:H19" xr:uid="{00000000-0009-0000-0100-00000D000000}"/>
  <tableColumns count="1">
    <tableColumn id="1" xr3:uid="{00000000-0010-0000-1100-000001000000}" name="Domain" dataDxfId="8"/>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02-18T06:08:19.39" personId="{9B53D3D6-D43F-4669-BEE5-855603E9E2AF}" id="{4B1941AF-4AE5-4AD3-90F1-BFF07AAE0B48}">
    <text>俗稱</text>
  </threadedComment>
  <threadedComment ref="V1" dT="2021-02-18T06:06:37.16" personId="{9B53D3D6-D43F-4669-BEE5-855603E9E2AF}" id="{5B837933-0D10-49E8-8C95-EEAF1DB81809}">
    <text>系統欄位名稱</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7.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omments" Target="../comments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5.xml"/><Relationship Id="rId5" Type="http://schemas.openxmlformats.org/officeDocument/2006/relationships/pivotTable" Target="../pivotTables/pivotTable5.xml"/><Relationship Id="rId15" Type="http://schemas.openxmlformats.org/officeDocument/2006/relationships/table" Target="../tables/table9.xml"/><Relationship Id="rId10" Type="http://schemas.openxmlformats.org/officeDocument/2006/relationships/vmlDrawing" Target="../drawings/vmlDrawing6.vml"/><Relationship Id="rId4" Type="http://schemas.openxmlformats.org/officeDocument/2006/relationships/pivotTable" Target="../pivotTables/pivotTable4.xml"/><Relationship Id="rId9" Type="http://schemas.openxmlformats.org/officeDocument/2006/relationships/printerSettings" Target="../printerSettings/printerSettings10.bin"/><Relationship Id="rId1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table" Target="../tables/table11.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table" Target="../tables/table10.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drawing" Target="../drawings/drawing2.xml"/><Relationship Id="rId5" Type="http://schemas.openxmlformats.org/officeDocument/2006/relationships/pivotTable" Target="../pivotTables/pivotTable14.xml"/><Relationship Id="rId10" Type="http://schemas.openxmlformats.org/officeDocument/2006/relationships/printerSettings" Target="../printerSettings/printerSettings12.bin"/><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14.bin"/><Relationship Id="rId6" Type="http://schemas.microsoft.com/office/2017/10/relationships/threadedComment" Target="../threadedComments/threadedComment1.xm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5.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2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5" Type="http://schemas.openxmlformats.org/officeDocument/2006/relationships/table" Target="../tables/table15.xml"/><Relationship Id="rId4" Type="http://schemas.openxmlformats.org/officeDocument/2006/relationships/pivotTable" Target="../pivotTables/pivotTable30.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table" Target="../tables/table16.xml"/><Relationship Id="rId4" Type="http://schemas.openxmlformats.org/officeDocument/2006/relationships/pivotTable" Target="../pivotTables/pivotTable34.xml"/></Relationships>
</file>

<file path=xl/worksheets/_rels/sheet30.xml.rels><?xml version="1.0" encoding="UTF-8" standalone="yes"?>
<Relationships xmlns="http://schemas.openxmlformats.org/package/2006/relationships"><Relationship Id="rId13" Type="http://schemas.openxmlformats.org/officeDocument/2006/relationships/hyperlink" Target="mailto:York.HE.Kuo@ibm.com" TargetMode="External"/><Relationship Id="rId18" Type="http://schemas.openxmlformats.org/officeDocument/2006/relationships/hyperlink" Target="mailto:Flora.Po@ibm.com" TargetMode="External"/><Relationship Id="rId26" Type="http://schemas.openxmlformats.org/officeDocument/2006/relationships/hyperlink" Target="mailto:kyle.wei@ibm.com" TargetMode="External"/><Relationship Id="rId39" Type="http://schemas.openxmlformats.org/officeDocument/2006/relationships/hyperlink" Target="mailto:fan.gang@inventec.com" TargetMode="External"/><Relationship Id="rId21" Type="http://schemas.openxmlformats.org/officeDocument/2006/relationships/hyperlink" Target="mailto:web.jesse@gmail.com" TargetMode="External"/><Relationship Id="rId34" Type="http://schemas.openxmlformats.org/officeDocument/2006/relationships/hyperlink" Target="mailto:&#160;chiou.iris@inventec.com" TargetMode="External"/><Relationship Id="rId42" Type="http://schemas.openxmlformats.org/officeDocument/2006/relationships/hyperlink" Target="mailto:Wang.Carol@inventec.com" TargetMode="External"/><Relationship Id="rId47" Type="http://schemas.openxmlformats.org/officeDocument/2006/relationships/hyperlink" Target="mailto:Tsai.Jack@inventec.com" TargetMode="External"/><Relationship Id="rId50" Type="http://schemas.openxmlformats.org/officeDocument/2006/relationships/hyperlink" Target="mailto:chen.albertyc@inventec.com" TargetMode="External"/><Relationship Id="rId55" Type="http://schemas.openxmlformats.org/officeDocument/2006/relationships/printerSettings" Target="../printerSettings/printerSettings17.bin"/><Relationship Id="rId7" Type="http://schemas.openxmlformats.org/officeDocument/2006/relationships/hyperlink" Target="mailto:Foster.Yo@ibm.com" TargetMode="External"/><Relationship Id="rId2" Type="http://schemas.openxmlformats.org/officeDocument/2006/relationships/hyperlink" Target="mailto:susanh@tw.ibm.com" TargetMode="External"/><Relationship Id="rId16" Type="http://schemas.openxmlformats.org/officeDocument/2006/relationships/hyperlink" Target="mailto:Belle.YJ.Lin@ibm.com" TargetMode="External"/><Relationship Id="rId29" Type="http://schemas.openxmlformats.org/officeDocument/2006/relationships/hyperlink" Target="mailto:wu.ivan@inventec.com" TargetMode="External"/><Relationship Id="rId11" Type="http://schemas.openxmlformats.org/officeDocument/2006/relationships/hyperlink" Target="mailto:hsiehmj@tw.ibm.com" TargetMode="External"/><Relationship Id="rId24" Type="http://schemas.openxmlformats.org/officeDocument/2006/relationships/hyperlink" Target="mailto:yvonne.yf.chiu@ibm.com" TargetMode="External"/><Relationship Id="rId32" Type="http://schemas.openxmlformats.org/officeDocument/2006/relationships/hyperlink" Target="mailto:yen.jerry@inventec.com" TargetMode="External"/><Relationship Id="rId37" Type="http://schemas.openxmlformats.org/officeDocument/2006/relationships/hyperlink" Target="mailto:Chen.Chih-yuan@inventec.com" TargetMode="External"/><Relationship Id="rId40" Type="http://schemas.openxmlformats.org/officeDocument/2006/relationships/hyperlink" Target="mailto:wang.ian@inventec.com" TargetMode="External"/><Relationship Id="rId45" Type="http://schemas.openxmlformats.org/officeDocument/2006/relationships/hyperlink" Target="mailto:Annie.Yang@ibm.com" TargetMode="External"/><Relationship Id="rId53" Type="http://schemas.openxmlformats.org/officeDocument/2006/relationships/hyperlink" Target="mailto:wu.gary@inventec.com" TargetMode="External"/><Relationship Id="rId5" Type="http://schemas.openxmlformats.org/officeDocument/2006/relationships/hyperlink" Target="mailto:Bucky.YH.Lee@ibm.com" TargetMode="External"/><Relationship Id="rId10" Type="http://schemas.openxmlformats.org/officeDocument/2006/relationships/hyperlink" Target="mailto:anlinda@tw.ibm.com" TargetMode="External"/><Relationship Id="rId19" Type="http://schemas.openxmlformats.org/officeDocument/2006/relationships/hyperlink" Target="mailto:jacob.lee@ibm.com" TargetMode="External"/><Relationship Id="rId31" Type="http://schemas.openxmlformats.org/officeDocument/2006/relationships/hyperlink" Target="mailto:feng.nicole@inventec.com" TargetMode="External"/><Relationship Id="rId44" Type="http://schemas.openxmlformats.org/officeDocument/2006/relationships/hyperlink" Target="mailto:chen.albertyc@inventec.com" TargetMode="External"/><Relationship Id="rId52" Type="http://schemas.openxmlformats.org/officeDocument/2006/relationships/hyperlink" Target="mailto:liang.sharon@inventec.com" TargetMode="External"/><Relationship Id="rId4" Type="http://schemas.openxmlformats.org/officeDocument/2006/relationships/hyperlink" Target="mailto:Ario.Chen@ibm.com" TargetMode="External"/><Relationship Id="rId9" Type="http://schemas.openxmlformats.org/officeDocument/2006/relationships/hyperlink" Target="mailto:jennchen@tw.ibm.com" TargetMode="External"/><Relationship Id="rId14" Type="http://schemas.openxmlformats.org/officeDocument/2006/relationships/hyperlink" Target="mailto:jennyc@tw.ibm.com" TargetMode="External"/><Relationship Id="rId22" Type="http://schemas.openxmlformats.org/officeDocument/2006/relationships/hyperlink" Target="mailto:yuyunpin@gmail.com" TargetMode="External"/><Relationship Id="rId27" Type="http://schemas.openxmlformats.org/officeDocument/2006/relationships/hyperlink" Target="mailto:lin.vincent@inventec.com" TargetMode="External"/><Relationship Id="rId30" Type="http://schemas.openxmlformats.org/officeDocument/2006/relationships/hyperlink" Target="mailto:Jeremy.Chiang@ibm.com" TargetMode="External"/><Relationship Id="rId35" Type="http://schemas.openxmlformats.org/officeDocument/2006/relationships/hyperlink" Target="mailto:&#160;yang.kenneth@inventec.com" TargetMode="External"/><Relationship Id="rId43" Type="http://schemas.openxmlformats.org/officeDocument/2006/relationships/hyperlink" Target="mailto:guo.gui-long@inventec.com" TargetMode="External"/><Relationship Id="rId48" Type="http://schemas.openxmlformats.org/officeDocument/2006/relationships/hyperlink" Target="mailto:chen.rex@inventec.com" TargetMode="External"/><Relationship Id="rId8" Type="http://schemas.openxmlformats.org/officeDocument/2006/relationships/hyperlink" Target="mailto:Irene.Lin@ibm.com" TargetMode="External"/><Relationship Id="rId51" Type="http://schemas.openxmlformats.org/officeDocument/2006/relationships/hyperlink" Target="mailto:wu.gary@inventec.com" TargetMode="External"/><Relationship Id="rId3" Type="http://schemas.openxmlformats.org/officeDocument/2006/relationships/hyperlink" Target="mailto:Anting.Teng@ibm.com" TargetMode="External"/><Relationship Id="rId12" Type="http://schemas.openxmlformats.org/officeDocument/2006/relationships/hyperlink" Target="mailto:winnielo@tw.ibm.com" TargetMode="External"/><Relationship Id="rId17" Type="http://schemas.openxmlformats.org/officeDocument/2006/relationships/hyperlink" Target="mailto:Lien.CL.Ku@ibm.com" TargetMode="External"/><Relationship Id="rId25" Type="http://schemas.openxmlformats.org/officeDocument/2006/relationships/hyperlink" Target="mailto:johnnyym@tw.ibm.com" TargetMode="External"/><Relationship Id="rId33" Type="http://schemas.openxmlformats.org/officeDocument/2006/relationships/hyperlink" Target="mailto:chiu.charles@inventec.com" TargetMode="External"/><Relationship Id="rId38" Type="http://schemas.openxmlformats.org/officeDocument/2006/relationships/hyperlink" Target="mailto:Tang.TomYW@inventec.com" TargetMode="External"/><Relationship Id="rId46" Type="http://schemas.openxmlformats.org/officeDocument/2006/relationships/hyperlink" Target="mailto:ma.vivian@inventec.com" TargetMode="External"/><Relationship Id="rId20" Type="http://schemas.openxmlformats.org/officeDocument/2006/relationships/hyperlink" Target="mailto:ashley.yh.lai@ibm.com" TargetMode="External"/><Relationship Id="rId41" Type="http://schemas.openxmlformats.org/officeDocument/2006/relationships/hyperlink" Target="mailto:Lai.Louis@inventec.com" TargetMode="External"/><Relationship Id="rId54" Type="http://schemas.openxmlformats.org/officeDocument/2006/relationships/hyperlink" Target="mailto:tsai.shang-ju@inventec.com" TargetMode="External"/><Relationship Id="rId1" Type="http://schemas.openxmlformats.org/officeDocument/2006/relationships/hyperlink" Target="mailto:jessewei@tw.ibm.com" TargetMode="External"/><Relationship Id="rId6" Type="http://schemas.openxmlformats.org/officeDocument/2006/relationships/hyperlink" Target="mailto:cathyl@tw.ibm.com" TargetMode="External"/><Relationship Id="rId15" Type="http://schemas.openxmlformats.org/officeDocument/2006/relationships/hyperlink" Target="mailto:yunpinyu@ibm.com" TargetMode="External"/><Relationship Id="rId23" Type="http://schemas.openxmlformats.org/officeDocument/2006/relationships/hyperlink" Target="mailto:chenhank@tw.ibm.com" TargetMode="External"/><Relationship Id="rId28" Type="http://schemas.openxmlformats.org/officeDocument/2006/relationships/hyperlink" Target="mailto:lin.george@inventec.com" TargetMode="External"/><Relationship Id="rId36" Type="http://schemas.openxmlformats.org/officeDocument/2006/relationships/hyperlink" Target="mailto:&#160;chen.ch@inventec.com" TargetMode="External"/><Relationship Id="rId49" Type="http://schemas.openxmlformats.org/officeDocument/2006/relationships/hyperlink" Target="mailto:hsieh.nydia@inventec.com"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7.bin"/><Relationship Id="rId1" Type="http://schemas.openxmlformats.org/officeDocument/2006/relationships/printerSettings" Target="../printerSettings/printerSettings18.bin"/><Relationship Id="rId6" Type="http://schemas.openxmlformats.org/officeDocument/2006/relationships/comments" Target="../comments7.xml"/><Relationship Id="rId5" Type="http://schemas.openxmlformats.org/officeDocument/2006/relationships/table" Target="../tables/table18.xml"/><Relationship Id="rId4" Type="http://schemas.openxmlformats.org/officeDocument/2006/relationships/table" Target="../tables/table1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9.bin"/><Relationship Id="rId1" Type="http://schemas.openxmlformats.org/officeDocument/2006/relationships/hyperlink" Target="mailto:wu.gary@inventec.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H25"/>
  <sheetViews>
    <sheetView tabSelected="1" zoomScale="85" zoomScaleNormal="85" workbookViewId="0">
      <selection activeCell="F20" sqref="F20"/>
    </sheetView>
  </sheetViews>
  <sheetFormatPr defaultColWidth="7.109375" defaultRowHeight="13.5"/>
  <cols>
    <col min="1" max="1" width="10.33203125" style="13" customWidth="1"/>
    <col min="2" max="2" width="25.109375" style="14" customWidth="1"/>
    <col min="3" max="3" width="22.44140625" style="14" customWidth="1"/>
    <col min="4" max="4" width="30.109375" style="14" customWidth="1"/>
    <col min="5" max="5" width="11.88671875" style="12" customWidth="1"/>
    <col min="6" max="6" width="12.88671875" style="12" customWidth="1"/>
    <col min="7" max="7" width="22.5546875" style="12" customWidth="1"/>
    <col min="8" max="8" width="32.33203125" style="12" customWidth="1"/>
    <col min="9" max="256" width="7.109375" style="12"/>
    <col min="257" max="257" width="7.109375" style="12" customWidth="1"/>
    <col min="258" max="258" width="13.33203125" style="12" customWidth="1"/>
    <col min="259" max="259" width="27.33203125" style="12" customWidth="1"/>
    <col min="260" max="260" width="26.5546875" style="12" customWidth="1"/>
    <col min="261" max="261" width="7.109375" style="12" customWidth="1"/>
    <col min="262" max="512" width="7.109375" style="12"/>
    <col min="513" max="513" width="7.109375" style="12" customWidth="1"/>
    <col min="514" max="514" width="13.33203125" style="12" customWidth="1"/>
    <col min="515" max="515" width="27.33203125" style="12" customWidth="1"/>
    <col min="516" max="516" width="26.5546875" style="12" customWidth="1"/>
    <col min="517" max="517" width="7.109375" style="12" customWidth="1"/>
    <col min="518" max="768" width="7.109375" style="12"/>
    <col min="769" max="769" width="7.109375" style="12" customWidth="1"/>
    <col min="770" max="770" width="13.33203125" style="12" customWidth="1"/>
    <col min="771" max="771" width="27.33203125" style="12" customWidth="1"/>
    <col min="772" max="772" width="26.5546875" style="12" customWidth="1"/>
    <col min="773" max="773" width="7.109375" style="12" customWidth="1"/>
    <col min="774" max="1024" width="7.109375" style="12"/>
    <col min="1025" max="1025" width="7.109375" style="12" customWidth="1"/>
    <col min="1026" max="1026" width="13.33203125" style="12" customWidth="1"/>
    <col min="1027" max="1027" width="27.33203125" style="12" customWidth="1"/>
    <col min="1028" max="1028" width="26.5546875" style="12" customWidth="1"/>
    <col min="1029" max="1029" width="7.109375" style="12" customWidth="1"/>
    <col min="1030" max="1280" width="7.109375" style="12"/>
    <col min="1281" max="1281" width="7.109375" style="12" customWidth="1"/>
    <col min="1282" max="1282" width="13.33203125" style="12" customWidth="1"/>
    <col min="1283" max="1283" width="27.33203125" style="12" customWidth="1"/>
    <col min="1284" max="1284" width="26.5546875" style="12" customWidth="1"/>
    <col min="1285" max="1285" width="7.109375" style="12" customWidth="1"/>
    <col min="1286" max="1536" width="7.109375" style="12"/>
    <col min="1537" max="1537" width="7.109375" style="12" customWidth="1"/>
    <col min="1538" max="1538" width="13.33203125" style="12" customWidth="1"/>
    <col min="1539" max="1539" width="27.33203125" style="12" customWidth="1"/>
    <col min="1540" max="1540" width="26.5546875" style="12" customWidth="1"/>
    <col min="1541" max="1541" width="7.109375" style="12" customWidth="1"/>
    <col min="1542" max="1792" width="7.109375" style="12"/>
    <col min="1793" max="1793" width="7.109375" style="12" customWidth="1"/>
    <col min="1794" max="1794" width="13.33203125" style="12" customWidth="1"/>
    <col min="1795" max="1795" width="27.33203125" style="12" customWidth="1"/>
    <col min="1796" max="1796" width="26.5546875" style="12" customWidth="1"/>
    <col min="1797" max="1797" width="7.109375" style="12" customWidth="1"/>
    <col min="1798" max="2048" width="7.109375" style="12"/>
    <col min="2049" max="2049" width="7.109375" style="12" customWidth="1"/>
    <col min="2050" max="2050" width="13.33203125" style="12" customWidth="1"/>
    <col min="2051" max="2051" width="27.33203125" style="12" customWidth="1"/>
    <col min="2052" max="2052" width="26.5546875" style="12" customWidth="1"/>
    <col min="2053" max="2053" width="7.109375" style="12" customWidth="1"/>
    <col min="2054" max="2304" width="7.109375" style="12"/>
    <col min="2305" max="2305" width="7.109375" style="12" customWidth="1"/>
    <col min="2306" max="2306" width="13.33203125" style="12" customWidth="1"/>
    <col min="2307" max="2307" width="27.33203125" style="12" customWidth="1"/>
    <col min="2308" max="2308" width="26.5546875" style="12" customWidth="1"/>
    <col min="2309" max="2309" width="7.109375" style="12" customWidth="1"/>
    <col min="2310" max="2560" width="7.109375" style="12"/>
    <col min="2561" max="2561" width="7.109375" style="12" customWidth="1"/>
    <col min="2562" max="2562" width="13.33203125" style="12" customWidth="1"/>
    <col min="2563" max="2563" width="27.33203125" style="12" customWidth="1"/>
    <col min="2564" max="2564" width="26.5546875" style="12" customWidth="1"/>
    <col min="2565" max="2565" width="7.109375" style="12" customWidth="1"/>
    <col min="2566" max="2816" width="7.109375" style="12"/>
    <col min="2817" max="2817" width="7.109375" style="12" customWidth="1"/>
    <col min="2818" max="2818" width="13.33203125" style="12" customWidth="1"/>
    <col min="2819" max="2819" width="27.33203125" style="12" customWidth="1"/>
    <col min="2820" max="2820" width="26.5546875" style="12" customWidth="1"/>
    <col min="2821" max="2821" width="7.109375" style="12" customWidth="1"/>
    <col min="2822" max="3072" width="7.109375" style="12"/>
    <col min="3073" max="3073" width="7.109375" style="12" customWidth="1"/>
    <col min="3074" max="3074" width="13.33203125" style="12" customWidth="1"/>
    <col min="3075" max="3075" width="27.33203125" style="12" customWidth="1"/>
    <col min="3076" max="3076" width="26.5546875" style="12" customWidth="1"/>
    <col min="3077" max="3077" width="7.109375" style="12" customWidth="1"/>
    <col min="3078" max="3328" width="7.109375" style="12"/>
    <col min="3329" max="3329" width="7.109375" style="12" customWidth="1"/>
    <col min="3330" max="3330" width="13.33203125" style="12" customWidth="1"/>
    <col min="3331" max="3331" width="27.33203125" style="12" customWidth="1"/>
    <col min="3332" max="3332" width="26.5546875" style="12" customWidth="1"/>
    <col min="3333" max="3333" width="7.109375" style="12" customWidth="1"/>
    <col min="3334" max="3584" width="7.109375" style="12"/>
    <col min="3585" max="3585" width="7.109375" style="12" customWidth="1"/>
    <col min="3586" max="3586" width="13.33203125" style="12" customWidth="1"/>
    <col min="3587" max="3587" width="27.33203125" style="12" customWidth="1"/>
    <col min="3588" max="3588" width="26.5546875" style="12" customWidth="1"/>
    <col min="3589" max="3589" width="7.109375" style="12" customWidth="1"/>
    <col min="3590" max="3840" width="7.109375" style="12"/>
    <col min="3841" max="3841" width="7.109375" style="12" customWidth="1"/>
    <col min="3842" max="3842" width="13.33203125" style="12" customWidth="1"/>
    <col min="3843" max="3843" width="27.33203125" style="12" customWidth="1"/>
    <col min="3844" max="3844" width="26.5546875" style="12" customWidth="1"/>
    <col min="3845" max="3845" width="7.109375" style="12" customWidth="1"/>
    <col min="3846" max="4096" width="7.109375" style="12"/>
    <col min="4097" max="4097" width="7.109375" style="12" customWidth="1"/>
    <col min="4098" max="4098" width="13.33203125" style="12" customWidth="1"/>
    <col min="4099" max="4099" width="27.33203125" style="12" customWidth="1"/>
    <col min="4100" max="4100" width="26.5546875" style="12" customWidth="1"/>
    <col min="4101" max="4101" width="7.109375" style="12" customWidth="1"/>
    <col min="4102" max="4352" width="7.109375" style="12"/>
    <col min="4353" max="4353" width="7.109375" style="12" customWidth="1"/>
    <col min="4354" max="4354" width="13.33203125" style="12" customWidth="1"/>
    <col min="4355" max="4355" width="27.33203125" style="12" customWidth="1"/>
    <col min="4356" max="4356" width="26.5546875" style="12" customWidth="1"/>
    <col min="4357" max="4357" width="7.109375" style="12" customWidth="1"/>
    <col min="4358" max="4608" width="7.109375" style="12"/>
    <col min="4609" max="4609" width="7.109375" style="12" customWidth="1"/>
    <col min="4610" max="4610" width="13.33203125" style="12" customWidth="1"/>
    <col min="4611" max="4611" width="27.33203125" style="12" customWidth="1"/>
    <col min="4612" max="4612" width="26.5546875" style="12" customWidth="1"/>
    <col min="4613" max="4613" width="7.109375" style="12" customWidth="1"/>
    <col min="4614" max="4864" width="7.109375" style="12"/>
    <col min="4865" max="4865" width="7.109375" style="12" customWidth="1"/>
    <col min="4866" max="4866" width="13.33203125" style="12" customWidth="1"/>
    <col min="4867" max="4867" width="27.33203125" style="12" customWidth="1"/>
    <col min="4868" max="4868" width="26.5546875" style="12" customWidth="1"/>
    <col min="4869" max="4869" width="7.109375" style="12" customWidth="1"/>
    <col min="4870" max="5120" width="7.109375" style="12"/>
    <col min="5121" max="5121" width="7.109375" style="12" customWidth="1"/>
    <col min="5122" max="5122" width="13.33203125" style="12" customWidth="1"/>
    <col min="5123" max="5123" width="27.33203125" style="12" customWidth="1"/>
    <col min="5124" max="5124" width="26.5546875" style="12" customWidth="1"/>
    <col min="5125" max="5125" width="7.109375" style="12" customWidth="1"/>
    <col min="5126" max="5376" width="7.109375" style="12"/>
    <col min="5377" max="5377" width="7.109375" style="12" customWidth="1"/>
    <col min="5378" max="5378" width="13.33203125" style="12" customWidth="1"/>
    <col min="5379" max="5379" width="27.33203125" style="12" customWidth="1"/>
    <col min="5380" max="5380" width="26.5546875" style="12" customWidth="1"/>
    <col min="5381" max="5381" width="7.109375" style="12" customWidth="1"/>
    <col min="5382" max="5632" width="7.109375" style="12"/>
    <col min="5633" max="5633" width="7.109375" style="12" customWidth="1"/>
    <col min="5634" max="5634" width="13.33203125" style="12" customWidth="1"/>
    <col min="5635" max="5635" width="27.33203125" style="12" customWidth="1"/>
    <col min="5636" max="5636" width="26.5546875" style="12" customWidth="1"/>
    <col min="5637" max="5637" width="7.109375" style="12" customWidth="1"/>
    <col min="5638" max="5888" width="7.109375" style="12"/>
    <col min="5889" max="5889" width="7.109375" style="12" customWidth="1"/>
    <col min="5890" max="5890" width="13.33203125" style="12" customWidth="1"/>
    <col min="5891" max="5891" width="27.33203125" style="12" customWidth="1"/>
    <col min="5892" max="5892" width="26.5546875" style="12" customWidth="1"/>
    <col min="5893" max="5893" width="7.109375" style="12" customWidth="1"/>
    <col min="5894" max="6144" width="7.109375" style="12"/>
    <col min="6145" max="6145" width="7.109375" style="12" customWidth="1"/>
    <col min="6146" max="6146" width="13.33203125" style="12" customWidth="1"/>
    <col min="6147" max="6147" width="27.33203125" style="12" customWidth="1"/>
    <col min="6148" max="6148" width="26.5546875" style="12" customWidth="1"/>
    <col min="6149" max="6149" width="7.109375" style="12" customWidth="1"/>
    <col min="6150" max="6400" width="7.109375" style="12"/>
    <col min="6401" max="6401" width="7.109375" style="12" customWidth="1"/>
    <col min="6402" max="6402" width="13.33203125" style="12" customWidth="1"/>
    <col min="6403" max="6403" width="27.33203125" style="12" customWidth="1"/>
    <col min="6404" max="6404" width="26.5546875" style="12" customWidth="1"/>
    <col min="6405" max="6405" width="7.109375" style="12" customWidth="1"/>
    <col min="6406" max="6656" width="7.109375" style="12"/>
    <col min="6657" max="6657" width="7.109375" style="12" customWidth="1"/>
    <col min="6658" max="6658" width="13.33203125" style="12" customWidth="1"/>
    <col min="6659" max="6659" width="27.33203125" style="12" customWidth="1"/>
    <col min="6660" max="6660" width="26.5546875" style="12" customWidth="1"/>
    <col min="6661" max="6661" width="7.109375" style="12" customWidth="1"/>
    <col min="6662" max="6912" width="7.109375" style="12"/>
    <col min="6913" max="6913" width="7.109375" style="12" customWidth="1"/>
    <col min="6914" max="6914" width="13.33203125" style="12" customWidth="1"/>
    <col min="6915" max="6915" width="27.33203125" style="12" customWidth="1"/>
    <col min="6916" max="6916" width="26.5546875" style="12" customWidth="1"/>
    <col min="6917" max="6917" width="7.109375" style="12" customWidth="1"/>
    <col min="6918" max="7168" width="7.109375" style="12"/>
    <col min="7169" max="7169" width="7.109375" style="12" customWidth="1"/>
    <col min="7170" max="7170" width="13.33203125" style="12" customWidth="1"/>
    <col min="7171" max="7171" width="27.33203125" style="12" customWidth="1"/>
    <col min="7172" max="7172" width="26.5546875" style="12" customWidth="1"/>
    <col min="7173" max="7173" width="7.109375" style="12" customWidth="1"/>
    <col min="7174" max="7424" width="7.109375" style="12"/>
    <col min="7425" max="7425" width="7.109375" style="12" customWidth="1"/>
    <col min="7426" max="7426" width="13.33203125" style="12" customWidth="1"/>
    <col min="7427" max="7427" width="27.33203125" style="12" customWidth="1"/>
    <col min="7428" max="7428" width="26.5546875" style="12" customWidth="1"/>
    <col min="7429" max="7429" width="7.109375" style="12" customWidth="1"/>
    <col min="7430" max="7680" width="7.109375" style="12"/>
    <col min="7681" max="7681" width="7.109375" style="12" customWidth="1"/>
    <col min="7682" max="7682" width="13.33203125" style="12" customWidth="1"/>
    <col min="7683" max="7683" width="27.33203125" style="12" customWidth="1"/>
    <col min="7684" max="7684" width="26.5546875" style="12" customWidth="1"/>
    <col min="7685" max="7685" width="7.109375" style="12" customWidth="1"/>
    <col min="7686" max="7936" width="7.109375" style="12"/>
    <col min="7937" max="7937" width="7.109375" style="12" customWidth="1"/>
    <col min="7938" max="7938" width="13.33203125" style="12" customWidth="1"/>
    <col min="7939" max="7939" width="27.33203125" style="12" customWidth="1"/>
    <col min="7940" max="7940" width="26.5546875" style="12" customWidth="1"/>
    <col min="7941" max="7941" width="7.109375" style="12" customWidth="1"/>
    <col min="7942" max="8192" width="7.109375" style="12"/>
    <col min="8193" max="8193" width="7.109375" style="12" customWidth="1"/>
    <col min="8194" max="8194" width="13.33203125" style="12" customWidth="1"/>
    <col min="8195" max="8195" width="27.33203125" style="12" customWidth="1"/>
    <col min="8196" max="8196" width="26.5546875" style="12" customWidth="1"/>
    <col min="8197" max="8197" width="7.109375" style="12" customWidth="1"/>
    <col min="8198" max="8448" width="7.109375" style="12"/>
    <col min="8449" max="8449" width="7.109375" style="12" customWidth="1"/>
    <col min="8450" max="8450" width="13.33203125" style="12" customWidth="1"/>
    <col min="8451" max="8451" width="27.33203125" style="12" customWidth="1"/>
    <col min="8452" max="8452" width="26.5546875" style="12" customWidth="1"/>
    <col min="8453" max="8453" width="7.109375" style="12" customWidth="1"/>
    <col min="8454" max="8704" width="7.109375" style="12"/>
    <col min="8705" max="8705" width="7.109375" style="12" customWidth="1"/>
    <col min="8706" max="8706" width="13.33203125" style="12" customWidth="1"/>
    <col min="8707" max="8707" width="27.33203125" style="12" customWidth="1"/>
    <col min="8708" max="8708" width="26.5546875" style="12" customWidth="1"/>
    <col min="8709" max="8709" width="7.109375" style="12" customWidth="1"/>
    <col min="8710" max="8960" width="7.109375" style="12"/>
    <col min="8961" max="8961" width="7.109375" style="12" customWidth="1"/>
    <col min="8962" max="8962" width="13.33203125" style="12" customWidth="1"/>
    <col min="8963" max="8963" width="27.33203125" style="12" customWidth="1"/>
    <col min="8964" max="8964" width="26.5546875" style="12" customWidth="1"/>
    <col min="8965" max="8965" width="7.109375" style="12" customWidth="1"/>
    <col min="8966" max="9216" width="7.109375" style="12"/>
    <col min="9217" max="9217" width="7.109375" style="12" customWidth="1"/>
    <col min="9218" max="9218" width="13.33203125" style="12" customWidth="1"/>
    <col min="9219" max="9219" width="27.33203125" style="12" customWidth="1"/>
    <col min="9220" max="9220" width="26.5546875" style="12" customWidth="1"/>
    <col min="9221" max="9221" width="7.109375" style="12" customWidth="1"/>
    <col min="9222" max="9472" width="7.109375" style="12"/>
    <col min="9473" max="9473" width="7.109375" style="12" customWidth="1"/>
    <col min="9474" max="9474" width="13.33203125" style="12" customWidth="1"/>
    <col min="9475" max="9475" width="27.33203125" style="12" customWidth="1"/>
    <col min="9476" max="9476" width="26.5546875" style="12" customWidth="1"/>
    <col min="9477" max="9477" width="7.109375" style="12" customWidth="1"/>
    <col min="9478" max="9728" width="7.109375" style="12"/>
    <col min="9729" max="9729" width="7.109375" style="12" customWidth="1"/>
    <col min="9730" max="9730" width="13.33203125" style="12" customWidth="1"/>
    <col min="9731" max="9731" width="27.33203125" style="12" customWidth="1"/>
    <col min="9732" max="9732" width="26.5546875" style="12" customWidth="1"/>
    <col min="9733" max="9733" width="7.109375" style="12" customWidth="1"/>
    <col min="9734" max="9984" width="7.109375" style="12"/>
    <col min="9985" max="9985" width="7.109375" style="12" customWidth="1"/>
    <col min="9986" max="9986" width="13.33203125" style="12" customWidth="1"/>
    <col min="9987" max="9987" width="27.33203125" style="12" customWidth="1"/>
    <col min="9988" max="9988" width="26.5546875" style="12" customWidth="1"/>
    <col min="9989" max="9989" width="7.109375" style="12" customWidth="1"/>
    <col min="9990" max="10240" width="7.109375" style="12"/>
    <col min="10241" max="10241" width="7.109375" style="12" customWidth="1"/>
    <col min="10242" max="10242" width="13.33203125" style="12" customWidth="1"/>
    <col min="10243" max="10243" width="27.33203125" style="12" customWidth="1"/>
    <col min="10244" max="10244" width="26.5546875" style="12" customWidth="1"/>
    <col min="10245" max="10245" width="7.109375" style="12" customWidth="1"/>
    <col min="10246" max="10496" width="7.109375" style="12"/>
    <col min="10497" max="10497" width="7.109375" style="12" customWidth="1"/>
    <col min="10498" max="10498" width="13.33203125" style="12" customWidth="1"/>
    <col min="10499" max="10499" width="27.33203125" style="12" customWidth="1"/>
    <col min="10500" max="10500" width="26.5546875" style="12" customWidth="1"/>
    <col min="10501" max="10501" width="7.109375" style="12" customWidth="1"/>
    <col min="10502" max="10752" width="7.109375" style="12"/>
    <col min="10753" max="10753" width="7.109375" style="12" customWidth="1"/>
    <col min="10754" max="10754" width="13.33203125" style="12" customWidth="1"/>
    <col min="10755" max="10755" width="27.33203125" style="12" customWidth="1"/>
    <col min="10756" max="10756" width="26.5546875" style="12" customWidth="1"/>
    <col min="10757" max="10757" width="7.109375" style="12" customWidth="1"/>
    <col min="10758" max="11008" width="7.109375" style="12"/>
    <col min="11009" max="11009" width="7.109375" style="12" customWidth="1"/>
    <col min="11010" max="11010" width="13.33203125" style="12" customWidth="1"/>
    <col min="11011" max="11011" width="27.33203125" style="12" customWidth="1"/>
    <col min="11012" max="11012" width="26.5546875" style="12" customWidth="1"/>
    <col min="11013" max="11013" width="7.109375" style="12" customWidth="1"/>
    <col min="11014" max="11264" width="7.109375" style="12"/>
    <col min="11265" max="11265" width="7.109375" style="12" customWidth="1"/>
    <col min="11266" max="11266" width="13.33203125" style="12" customWidth="1"/>
    <col min="11267" max="11267" width="27.33203125" style="12" customWidth="1"/>
    <col min="11268" max="11268" width="26.5546875" style="12" customWidth="1"/>
    <col min="11269" max="11269" width="7.109375" style="12" customWidth="1"/>
    <col min="11270" max="11520" width="7.109375" style="12"/>
    <col min="11521" max="11521" width="7.109375" style="12" customWidth="1"/>
    <col min="11522" max="11522" width="13.33203125" style="12" customWidth="1"/>
    <col min="11523" max="11523" width="27.33203125" style="12" customWidth="1"/>
    <col min="11524" max="11524" width="26.5546875" style="12" customWidth="1"/>
    <col min="11525" max="11525" width="7.109375" style="12" customWidth="1"/>
    <col min="11526" max="11776" width="7.109375" style="12"/>
    <col min="11777" max="11777" width="7.109375" style="12" customWidth="1"/>
    <col min="11778" max="11778" width="13.33203125" style="12" customWidth="1"/>
    <col min="11779" max="11779" width="27.33203125" style="12" customWidth="1"/>
    <col min="11780" max="11780" width="26.5546875" style="12" customWidth="1"/>
    <col min="11781" max="11781" width="7.109375" style="12" customWidth="1"/>
    <col min="11782" max="12032" width="7.109375" style="12"/>
    <col min="12033" max="12033" width="7.109375" style="12" customWidth="1"/>
    <col min="12034" max="12034" width="13.33203125" style="12" customWidth="1"/>
    <col min="12035" max="12035" width="27.33203125" style="12" customWidth="1"/>
    <col min="12036" max="12036" width="26.5546875" style="12" customWidth="1"/>
    <col min="12037" max="12037" width="7.109375" style="12" customWidth="1"/>
    <col min="12038" max="12288" width="7.109375" style="12"/>
    <col min="12289" max="12289" width="7.109375" style="12" customWidth="1"/>
    <col min="12290" max="12290" width="13.33203125" style="12" customWidth="1"/>
    <col min="12291" max="12291" width="27.33203125" style="12" customWidth="1"/>
    <col min="12292" max="12292" width="26.5546875" style="12" customWidth="1"/>
    <col min="12293" max="12293" width="7.109375" style="12" customWidth="1"/>
    <col min="12294" max="12544" width="7.109375" style="12"/>
    <col min="12545" max="12545" width="7.109375" style="12" customWidth="1"/>
    <col min="12546" max="12546" width="13.33203125" style="12" customWidth="1"/>
    <col min="12547" max="12547" width="27.33203125" style="12" customWidth="1"/>
    <col min="12548" max="12548" width="26.5546875" style="12" customWidth="1"/>
    <col min="12549" max="12549" width="7.109375" style="12" customWidth="1"/>
    <col min="12550" max="12800" width="7.109375" style="12"/>
    <col min="12801" max="12801" width="7.109375" style="12" customWidth="1"/>
    <col min="12802" max="12802" width="13.33203125" style="12" customWidth="1"/>
    <col min="12803" max="12803" width="27.33203125" style="12" customWidth="1"/>
    <col min="12804" max="12804" width="26.5546875" style="12" customWidth="1"/>
    <col min="12805" max="12805" width="7.109375" style="12" customWidth="1"/>
    <col min="12806" max="13056" width="7.109375" style="12"/>
    <col min="13057" max="13057" width="7.109375" style="12" customWidth="1"/>
    <col min="13058" max="13058" width="13.33203125" style="12" customWidth="1"/>
    <col min="13059" max="13059" width="27.33203125" style="12" customWidth="1"/>
    <col min="13060" max="13060" width="26.5546875" style="12" customWidth="1"/>
    <col min="13061" max="13061" width="7.109375" style="12" customWidth="1"/>
    <col min="13062" max="13312" width="7.109375" style="12"/>
    <col min="13313" max="13313" width="7.109375" style="12" customWidth="1"/>
    <col min="13314" max="13314" width="13.33203125" style="12" customWidth="1"/>
    <col min="13315" max="13315" width="27.33203125" style="12" customWidth="1"/>
    <col min="13316" max="13316" width="26.5546875" style="12" customWidth="1"/>
    <col min="13317" max="13317" width="7.109375" style="12" customWidth="1"/>
    <col min="13318" max="13568" width="7.109375" style="12"/>
    <col min="13569" max="13569" width="7.109375" style="12" customWidth="1"/>
    <col min="13570" max="13570" width="13.33203125" style="12" customWidth="1"/>
    <col min="13571" max="13571" width="27.33203125" style="12" customWidth="1"/>
    <col min="13572" max="13572" width="26.5546875" style="12" customWidth="1"/>
    <col min="13573" max="13573" width="7.109375" style="12" customWidth="1"/>
    <col min="13574" max="13824" width="7.109375" style="12"/>
    <col min="13825" max="13825" width="7.109375" style="12" customWidth="1"/>
    <col min="13826" max="13826" width="13.33203125" style="12" customWidth="1"/>
    <col min="13827" max="13827" width="27.33203125" style="12" customWidth="1"/>
    <col min="13828" max="13828" width="26.5546875" style="12" customWidth="1"/>
    <col min="13829" max="13829" width="7.109375" style="12" customWidth="1"/>
    <col min="13830" max="14080" width="7.109375" style="12"/>
    <col min="14081" max="14081" width="7.109375" style="12" customWidth="1"/>
    <col min="14082" max="14082" width="13.33203125" style="12" customWidth="1"/>
    <col min="14083" max="14083" width="27.33203125" style="12" customWidth="1"/>
    <col min="14084" max="14084" width="26.5546875" style="12" customWidth="1"/>
    <col min="14085" max="14085" width="7.109375" style="12" customWidth="1"/>
    <col min="14086" max="14336" width="7.109375" style="12"/>
    <col min="14337" max="14337" width="7.109375" style="12" customWidth="1"/>
    <col min="14338" max="14338" width="13.33203125" style="12" customWidth="1"/>
    <col min="14339" max="14339" width="27.33203125" style="12" customWidth="1"/>
    <col min="14340" max="14340" width="26.5546875" style="12" customWidth="1"/>
    <col min="14341" max="14341" width="7.109375" style="12" customWidth="1"/>
    <col min="14342" max="14592" width="7.109375" style="12"/>
    <col min="14593" max="14593" width="7.109375" style="12" customWidth="1"/>
    <col min="14594" max="14594" width="13.33203125" style="12" customWidth="1"/>
    <col min="14595" max="14595" width="27.33203125" style="12" customWidth="1"/>
    <col min="14596" max="14596" width="26.5546875" style="12" customWidth="1"/>
    <col min="14597" max="14597" width="7.109375" style="12" customWidth="1"/>
    <col min="14598" max="14848" width="7.109375" style="12"/>
    <col min="14849" max="14849" width="7.109375" style="12" customWidth="1"/>
    <col min="14850" max="14850" width="13.33203125" style="12" customWidth="1"/>
    <col min="14851" max="14851" width="27.33203125" style="12" customWidth="1"/>
    <col min="14852" max="14852" width="26.5546875" style="12" customWidth="1"/>
    <col min="14853" max="14853" width="7.109375" style="12" customWidth="1"/>
    <col min="14854" max="15104" width="7.109375" style="12"/>
    <col min="15105" max="15105" width="7.109375" style="12" customWidth="1"/>
    <col min="15106" max="15106" width="13.33203125" style="12" customWidth="1"/>
    <col min="15107" max="15107" width="27.33203125" style="12" customWidth="1"/>
    <col min="15108" max="15108" width="26.5546875" style="12" customWidth="1"/>
    <col min="15109" max="15109" width="7.109375" style="12" customWidth="1"/>
    <col min="15110" max="15360" width="7.109375" style="12"/>
    <col min="15361" max="15361" width="7.109375" style="12" customWidth="1"/>
    <col min="15362" max="15362" width="13.33203125" style="12" customWidth="1"/>
    <col min="15363" max="15363" width="27.33203125" style="12" customWidth="1"/>
    <col min="15364" max="15364" width="26.5546875" style="12" customWidth="1"/>
    <col min="15365" max="15365" width="7.109375" style="12" customWidth="1"/>
    <col min="15366" max="15616" width="7.109375" style="12"/>
    <col min="15617" max="15617" width="7.109375" style="12" customWidth="1"/>
    <col min="15618" max="15618" width="13.33203125" style="12" customWidth="1"/>
    <col min="15619" max="15619" width="27.33203125" style="12" customWidth="1"/>
    <col min="15620" max="15620" width="26.5546875" style="12" customWidth="1"/>
    <col min="15621" max="15621" width="7.109375" style="12" customWidth="1"/>
    <col min="15622" max="15872" width="7.109375" style="12"/>
    <col min="15873" max="15873" width="7.109375" style="12" customWidth="1"/>
    <col min="15874" max="15874" width="13.33203125" style="12" customWidth="1"/>
    <col min="15875" max="15875" width="27.33203125" style="12" customWidth="1"/>
    <col min="15876" max="15876" width="26.5546875" style="12" customWidth="1"/>
    <col min="15877" max="15877" width="7.109375" style="12" customWidth="1"/>
    <col min="15878" max="16128" width="7.109375" style="12"/>
    <col min="16129" max="16129" width="7.109375" style="12" customWidth="1"/>
    <col min="16130" max="16130" width="13.33203125" style="12" customWidth="1"/>
    <col min="16131" max="16131" width="27.33203125" style="12" customWidth="1"/>
    <col min="16132" max="16132" width="26.5546875" style="12" customWidth="1"/>
    <col min="16133" max="16133" width="7.109375" style="12" customWidth="1"/>
    <col min="16134" max="16384" width="7.109375" style="12"/>
  </cols>
  <sheetData>
    <row r="1" spans="1:8" s="9" customFormat="1" ht="15">
      <c r="A1" s="7" t="s">
        <v>0</v>
      </c>
      <c r="B1" s="7" t="s">
        <v>1</v>
      </c>
      <c r="C1" s="7" t="s">
        <v>2</v>
      </c>
      <c r="D1" s="7" t="s">
        <v>3</v>
      </c>
      <c r="E1" s="7" t="s">
        <v>4</v>
      </c>
      <c r="F1" s="8" t="s">
        <v>5</v>
      </c>
      <c r="G1" s="7" t="s">
        <v>6</v>
      </c>
      <c r="H1" s="9" t="s">
        <v>7</v>
      </c>
    </row>
    <row r="2" spans="1:8">
      <c r="A2" s="10">
        <v>44228</v>
      </c>
      <c r="B2" s="11" t="s">
        <v>8</v>
      </c>
      <c r="C2" s="11" t="s">
        <v>9</v>
      </c>
      <c r="D2" s="11" t="s">
        <v>9</v>
      </c>
      <c r="E2" s="11" t="s">
        <v>10</v>
      </c>
      <c r="F2" s="11" t="s">
        <v>3066</v>
      </c>
      <c r="G2" s="11"/>
    </row>
    <row r="3" spans="1:8">
      <c r="A3" s="10">
        <v>44259</v>
      </c>
      <c r="B3" s="11" t="s">
        <v>8</v>
      </c>
      <c r="C3" s="11" t="s">
        <v>11</v>
      </c>
      <c r="D3" s="11" t="s">
        <v>12</v>
      </c>
      <c r="E3" s="11" t="s">
        <v>10</v>
      </c>
      <c r="F3" s="11" t="s">
        <v>3066</v>
      </c>
      <c r="G3" s="11" t="s">
        <v>13</v>
      </c>
    </row>
    <row r="4" spans="1:8" ht="67.5">
      <c r="A4" s="10">
        <v>44267</v>
      </c>
      <c r="B4" s="11" t="s">
        <v>8</v>
      </c>
      <c r="C4" s="11" t="s">
        <v>14</v>
      </c>
      <c r="D4" s="11" t="s">
        <v>15</v>
      </c>
      <c r="E4" s="11" t="s">
        <v>10</v>
      </c>
      <c r="F4" s="11" t="s">
        <v>3067</v>
      </c>
      <c r="G4" s="14" t="s">
        <v>16</v>
      </c>
      <c r="H4" s="14"/>
    </row>
    <row r="5" spans="1:8" ht="40.5">
      <c r="A5" s="10">
        <v>44289</v>
      </c>
      <c r="B5" s="11" t="s">
        <v>8</v>
      </c>
      <c r="C5" s="11" t="s">
        <v>17</v>
      </c>
      <c r="D5" s="11" t="s">
        <v>18</v>
      </c>
      <c r="E5" s="11" t="s">
        <v>10</v>
      </c>
      <c r="F5" s="11" t="s">
        <v>3068</v>
      </c>
      <c r="G5" s="11"/>
      <c r="H5" s="14"/>
    </row>
    <row r="6" spans="1:8" ht="27">
      <c r="A6" s="10">
        <v>44289</v>
      </c>
      <c r="B6" s="11" t="s">
        <v>8</v>
      </c>
      <c r="C6" s="11" t="s">
        <v>19</v>
      </c>
      <c r="D6" s="11" t="s">
        <v>20</v>
      </c>
      <c r="E6" s="11" t="s">
        <v>10</v>
      </c>
      <c r="F6" s="11" t="s">
        <v>3069</v>
      </c>
      <c r="G6" s="11"/>
    </row>
    <row r="7" spans="1:8" ht="54">
      <c r="A7" s="10">
        <v>44295</v>
      </c>
      <c r="B7" s="11" t="s">
        <v>8</v>
      </c>
      <c r="C7" s="11" t="s">
        <v>21</v>
      </c>
      <c r="D7" s="11" t="s">
        <v>22</v>
      </c>
      <c r="E7" s="11" t="s">
        <v>23</v>
      </c>
      <c r="F7" s="11" t="s">
        <v>3070</v>
      </c>
      <c r="G7" s="11"/>
    </row>
    <row r="8" spans="1:8">
      <c r="A8" s="10">
        <v>44298</v>
      </c>
      <c r="B8" s="11" t="s">
        <v>8</v>
      </c>
      <c r="C8" s="11" t="s">
        <v>24</v>
      </c>
      <c r="D8" s="11" t="s">
        <v>25</v>
      </c>
      <c r="E8" s="11" t="s">
        <v>26</v>
      </c>
      <c r="F8" s="11" t="s">
        <v>3071</v>
      </c>
      <c r="G8" s="11"/>
    </row>
    <row r="9" spans="1:8" ht="40.5">
      <c r="A9" s="10">
        <v>44300</v>
      </c>
      <c r="B9" s="11" t="s">
        <v>8</v>
      </c>
      <c r="C9" s="11" t="s">
        <v>27</v>
      </c>
      <c r="D9" s="11" t="s">
        <v>28</v>
      </c>
      <c r="E9" s="11" t="s">
        <v>29</v>
      </c>
      <c r="F9" s="11" t="s">
        <v>3072</v>
      </c>
      <c r="G9" s="11"/>
    </row>
    <row r="10" spans="1:8">
      <c r="A10" s="10">
        <v>44361</v>
      </c>
      <c r="B10" s="11" t="s">
        <v>8</v>
      </c>
      <c r="C10" s="11" t="s">
        <v>30</v>
      </c>
      <c r="D10" s="11" t="s">
        <v>31</v>
      </c>
      <c r="E10" s="11" t="s">
        <v>32</v>
      </c>
      <c r="F10" s="11" t="s">
        <v>3073</v>
      </c>
      <c r="G10" s="11"/>
    </row>
    <row r="11" spans="1:8" ht="40.5">
      <c r="A11" s="10">
        <v>44453</v>
      </c>
      <c r="B11" s="11" t="s">
        <v>8</v>
      </c>
      <c r="C11" s="11"/>
      <c r="D11" s="11" t="s">
        <v>33</v>
      </c>
      <c r="E11" s="11" t="s">
        <v>32</v>
      </c>
      <c r="F11" s="11" t="s">
        <v>3074</v>
      </c>
      <c r="G11" s="11"/>
    </row>
    <row r="12" spans="1:8" ht="27">
      <c r="A12" s="10">
        <v>44453</v>
      </c>
      <c r="B12" s="11" t="s">
        <v>34</v>
      </c>
      <c r="C12" s="11" t="s">
        <v>35</v>
      </c>
      <c r="D12" s="11" t="s">
        <v>36</v>
      </c>
      <c r="E12" s="11" t="s">
        <v>32</v>
      </c>
      <c r="F12" s="11" t="s">
        <v>3075</v>
      </c>
      <c r="G12" s="11"/>
    </row>
    <row r="13" spans="1:8" ht="27">
      <c r="A13" s="10">
        <v>44518</v>
      </c>
      <c r="B13" s="11" t="s">
        <v>8</v>
      </c>
      <c r="C13" s="11" t="s">
        <v>37</v>
      </c>
      <c r="D13" s="11" t="s">
        <v>38</v>
      </c>
      <c r="E13" s="11" t="s">
        <v>39</v>
      </c>
      <c r="F13" s="11" t="s">
        <v>3076</v>
      </c>
      <c r="G13" s="398"/>
    </row>
    <row r="14" spans="1:8">
      <c r="A14" s="10">
        <v>44518</v>
      </c>
      <c r="B14" s="11" t="s">
        <v>40</v>
      </c>
      <c r="C14" s="11" t="s">
        <v>41</v>
      </c>
      <c r="D14" s="11" t="str">
        <f>C14</f>
        <v>Extension column def</v>
      </c>
      <c r="E14" s="11" t="s">
        <v>10</v>
      </c>
      <c r="F14" s="11" t="s">
        <v>3076</v>
      </c>
      <c r="G14" s="398"/>
    </row>
    <row r="15" spans="1:8">
      <c r="A15" s="10">
        <v>44544</v>
      </c>
      <c r="B15" s="11" t="s">
        <v>34</v>
      </c>
      <c r="C15" s="11" t="s">
        <v>42</v>
      </c>
      <c r="D15" s="11"/>
      <c r="E15" s="11" t="s">
        <v>10</v>
      </c>
      <c r="F15" s="11" t="s">
        <v>3077</v>
      </c>
      <c r="G15" s="398"/>
    </row>
    <row r="16" spans="1:8" ht="40.5">
      <c r="A16" s="10">
        <v>44565</v>
      </c>
      <c r="B16" s="11" t="s">
        <v>43</v>
      </c>
      <c r="C16" s="11" t="s">
        <v>44</v>
      </c>
      <c r="D16" s="11" t="s">
        <v>45</v>
      </c>
      <c r="E16" s="11" t="s">
        <v>10</v>
      </c>
      <c r="F16" s="11" t="s">
        <v>3078</v>
      </c>
      <c r="G16" s="398" t="s">
        <v>46</v>
      </c>
    </row>
    <row r="17" spans="1:7">
      <c r="A17" s="10">
        <v>44617</v>
      </c>
      <c r="B17" s="11" t="s">
        <v>34</v>
      </c>
      <c r="C17" s="11" t="s">
        <v>47</v>
      </c>
      <c r="D17" s="11" t="s">
        <v>48</v>
      </c>
      <c r="E17" s="11" t="s">
        <v>10</v>
      </c>
      <c r="F17" s="11" t="s">
        <v>3079</v>
      </c>
      <c r="G17" s="398"/>
    </row>
    <row r="18" spans="1:7">
      <c r="A18" s="10">
        <v>44676</v>
      </c>
      <c r="B18" s="11" t="s">
        <v>49</v>
      </c>
      <c r="C18" s="11" t="s">
        <v>47</v>
      </c>
      <c r="D18" s="11" t="s">
        <v>50</v>
      </c>
      <c r="E18" s="11" t="s">
        <v>10</v>
      </c>
      <c r="F18" s="11" t="s">
        <v>3080</v>
      </c>
      <c r="G18" s="398"/>
    </row>
    <row r="19" spans="1:7">
      <c r="A19" s="10">
        <v>44693</v>
      </c>
      <c r="B19" s="11" t="s">
        <v>49</v>
      </c>
      <c r="C19" s="11" t="s">
        <v>51</v>
      </c>
      <c r="D19" s="11" t="s">
        <v>52</v>
      </c>
      <c r="E19" s="11" t="s">
        <v>10</v>
      </c>
      <c r="F19" s="11" t="s">
        <v>3081</v>
      </c>
      <c r="G19" s="398"/>
    </row>
    <row r="20" spans="1:7" ht="30">
      <c r="A20" s="10">
        <v>44694</v>
      </c>
      <c r="B20" s="11" t="s">
        <v>53</v>
      </c>
      <c r="C20" s="429" t="s">
        <v>54</v>
      </c>
      <c r="D20" s="11" t="s">
        <v>55</v>
      </c>
      <c r="E20" s="11" t="s">
        <v>10</v>
      </c>
      <c r="F20" s="11" t="s">
        <v>3082</v>
      </c>
      <c r="G20" s="398"/>
    </row>
    <row r="21" spans="1:7">
      <c r="A21" s="10">
        <v>44694</v>
      </c>
      <c r="B21" s="11" t="s">
        <v>34</v>
      </c>
      <c r="C21" s="11" t="s">
        <v>47</v>
      </c>
      <c r="D21" s="11" t="s">
        <v>56</v>
      </c>
      <c r="E21" s="11" t="s">
        <v>10</v>
      </c>
      <c r="F21" s="11" t="s">
        <v>3083</v>
      </c>
      <c r="G21" s="398"/>
    </row>
    <row r="22" spans="1:7" ht="15">
      <c r="A22" s="10">
        <v>44727</v>
      </c>
      <c r="B22" s="11" t="s">
        <v>34</v>
      </c>
      <c r="C22" s="429" t="s">
        <v>57</v>
      </c>
      <c r="D22" s="443" t="s">
        <v>58</v>
      </c>
      <c r="E22" s="398" t="s">
        <v>59</v>
      </c>
      <c r="F22" s="398" t="s">
        <v>3084</v>
      </c>
      <c r="G22" s="398"/>
    </row>
    <row r="23" spans="1:7" ht="30">
      <c r="A23" s="444">
        <v>44740</v>
      </c>
      <c r="B23" s="445" t="s">
        <v>60</v>
      </c>
      <c r="C23" s="446" t="s">
        <v>61</v>
      </c>
      <c r="D23" s="445" t="s">
        <v>62</v>
      </c>
      <c r="E23" s="445" t="s">
        <v>10</v>
      </c>
      <c r="F23" s="447" t="s">
        <v>3085</v>
      </c>
      <c r="G23" s="447"/>
    </row>
    <row r="24" spans="1:7" ht="27">
      <c r="A24" s="448">
        <v>44855</v>
      </c>
      <c r="B24" s="449" t="s">
        <v>34</v>
      </c>
      <c r="C24" s="449" t="s">
        <v>63</v>
      </c>
      <c r="D24" s="443" t="s">
        <v>64</v>
      </c>
      <c r="E24" s="398" t="s">
        <v>59</v>
      </c>
      <c r="F24" s="398" t="s">
        <v>3086</v>
      </c>
      <c r="G24" s="398"/>
    </row>
    <row r="25" spans="1:7" ht="40.5">
      <c r="A25" s="448">
        <v>44866</v>
      </c>
      <c r="B25" s="449" t="s">
        <v>34</v>
      </c>
      <c r="C25" s="449" t="s">
        <v>65</v>
      </c>
      <c r="D25" s="443" t="s">
        <v>66</v>
      </c>
      <c r="E25" s="398" t="s">
        <v>59</v>
      </c>
      <c r="F25" s="398" t="s">
        <v>3087</v>
      </c>
      <c r="G25" s="398"/>
    </row>
  </sheetData>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0"/>
  <dimension ref="A1:K30"/>
  <sheetViews>
    <sheetView topLeftCell="D1" zoomScale="85" zoomScaleNormal="85" workbookViewId="0">
      <selection activeCell="B29" sqref="B29"/>
    </sheetView>
  </sheetViews>
  <sheetFormatPr defaultColWidth="7.33203125" defaultRowHeight="15.75"/>
  <cols>
    <col min="1" max="1" width="16.109375" style="262" customWidth="1"/>
    <col min="2" max="2" width="29.5546875" style="293" customWidth="1"/>
    <col min="3" max="3" width="89" style="293" customWidth="1"/>
    <col min="4" max="4" width="40.88671875" style="293" customWidth="1"/>
    <col min="5" max="5" width="38.88671875" style="271" customWidth="1"/>
    <col min="6" max="7" width="7.33203125" style="271"/>
    <col min="12" max="249" width="7.33203125" style="271"/>
    <col min="250" max="250" width="13" style="271" customWidth="1"/>
    <col min="251" max="251" width="21.5546875" style="271" customWidth="1"/>
    <col min="252" max="252" width="54.33203125" style="271" customWidth="1"/>
    <col min="253" max="253" width="55.44140625" style="271" customWidth="1"/>
    <col min="254" max="254" width="33.88671875" style="271" customWidth="1"/>
    <col min="255" max="505" width="7.33203125" style="271"/>
    <col min="506" max="506" width="13" style="271" customWidth="1"/>
    <col min="507" max="507" width="21.5546875" style="271" customWidth="1"/>
    <col min="508" max="508" width="54.33203125" style="271" customWidth="1"/>
    <col min="509" max="509" width="55.44140625" style="271" customWidth="1"/>
    <col min="510" max="510" width="33.88671875" style="271" customWidth="1"/>
    <col min="511" max="761" width="7.33203125" style="271"/>
    <col min="762" max="762" width="13" style="271" customWidth="1"/>
    <col min="763" max="763" width="21.5546875" style="271" customWidth="1"/>
    <col min="764" max="764" width="54.33203125" style="271" customWidth="1"/>
    <col min="765" max="765" width="55.44140625" style="271" customWidth="1"/>
    <col min="766" max="766" width="33.88671875" style="271" customWidth="1"/>
    <col min="767" max="1017" width="7.33203125" style="271"/>
    <col min="1018" max="1018" width="13" style="271" customWidth="1"/>
    <col min="1019" max="1019" width="21.5546875" style="271" customWidth="1"/>
    <col min="1020" max="1020" width="54.33203125" style="271" customWidth="1"/>
    <col min="1021" max="1021" width="55.44140625" style="271" customWidth="1"/>
    <col min="1022" max="1022" width="33.88671875" style="271" customWidth="1"/>
    <col min="1023" max="1273" width="7.33203125" style="271"/>
    <col min="1274" max="1274" width="13" style="271" customWidth="1"/>
    <col min="1275" max="1275" width="21.5546875" style="271" customWidth="1"/>
    <col min="1276" max="1276" width="54.33203125" style="271" customWidth="1"/>
    <col min="1277" max="1277" width="55.44140625" style="271" customWidth="1"/>
    <col min="1278" max="1278" width="33.88671875" style="271" customWidth="1"/>
    <col min="1279" max="1529" width="7.33203125" style="271"/>
    <col min="1530" max="1530" width="13" style="271" customWidth="1"/>
    <col min="1531" max="1531" width="21.5546875" style="271" customWidth="1"/>
    <col min="1532" max="1532" width="54.33203125" style="271" customWidth="1"/>
    <col min="1533" max="1533" width="55.44140625" style="271" customWidth="1"/>
    <col min="1534" max="1534" width="33.88671875" style="271" customWidth="1"/>
    <col min="1535" max="1785" width="7.33203125" style="271"/>
    <col min="1786" max="1786" width="13" style="271" customWidth="1"/>
    <col min="1787" max="1787" width="21.5546875" style="271" customWidth="1"/>
    <col min="1788" max="1788" width="54.33203125" style="271" customWidth="1"/>
    <col min="1789" max="1789" width="55.44140625" style="271" customWidth="1"/>
    <col min="1790" max="1790" width="33.88671875" style="271" customWidth="1"/>
    <col min="1791" max="2041" width="7.33203125" style="271"/>
    <col min="2042" max="2042" width="13" style="271" customWidth="1"/>
    <col min="2043" max="2043" width="21.5546875" style="271" customWidth="1"/>
    <col min="2044" max="2044" width="54.33203125" style="271" customWidth="1"/>
    <col min="2045" max="2045" width="55.44140625" style="271" customWidth="1"/>
    <col min="2046" max="2046" width="33.88671875" style="271" customWidth="1"/>
    <col min="2047" max="2297" width="7.33203125" style="271"/>
    <col min="2298" max="2298" width="13" style="271" customWidth="1"/>
    <col min="2299" max="2299" width="21.5546875" style="271" customWidth="1"/>
    <col min="2300" max="2300" width="54.33203125" style="271" customWidth="1"/>
    <col min="2301" max="2301" width="55.44140625" style="271" customWidth="1"/>
    <col min="2302" max="2302" width="33.88671875" style="271" customWidth="1"/>
    <col min="2303" max="2553" width="7.33203125" style="271"/>
    <col min="2554" max="2554" width="13" style="271" customWidth="1"/>
    <col min="2555" max="2555" width="21.5546875" style="271" customWidth="1"/>
    <col min="2556" max="2556" width="54.33203125" style="271" customWidth="1"/>
    <col min="2557" max="2557" width="55.44140625" style="271" customWidth="1"/>
    <col min="2558" max="2558" width="33.88671875" style="271" customWidth="1"/>
    <col min="2559" max="2809" width="7.33203125" style="271"/>
    <col min="2810" max="2810" width="13" style="271" customWidth="1"/>
    <col min="2811" max="2811" width="21.5546875" style="271" customWidth="1"/>
    <col min="2812" max="2812" width="54.33203125" style="271" customWidth="1"/>
    <col min="2813" max="2813" width="55.44140625" style="271" customWidth="1"/>
    <col min="2814" max="2814" width="33.88671875" style="271" customWidth="1"/>
    <col min="2815" max="3065" width="7.33203125" style="271"/>
    <col min="3066" max="3066" width="13" style="271" customWidth="1"/>
    <col min="3067" max="3067" width="21.5546875" style="271" customWidth="1"/>
    <col min="3068" max="3068" width="54.33203125" style="271" customWidth="1"/>
    <col min="3069" max="3069" width="55.44140625" style="271" customWidth="1"/>
    <col min="3070" max="3070" width="33.88671875" style="271" customWidth="1"/>
    <col min="3071" max="3321" width="7.33203125" style="271"/>
    <col min="3322" max="3322" width="13" style="271" customWidth="1"/>
    <col min="3323" max="3323" width="21.5546875" style="271" customWidth="1"/>
    <col min="3324" max="3324" width="54.33203125" style="271" customWidth="1"/>
    <col min="3325" max="3325" width="55.44140625" style="271" customWidth="1"/>
    <col min="3326" max="3326" width="33.88671875" style="271" customWidth="1"/>
    <col min="3327" max="3577" width="7.33203125" style="271"/>
    <col min="3578" max="3578" width="13" style="271" customWidth="1"/>
    <col min="3579" max="3579" width="21.5546875" style="271" customWidth="1"/>
    <col min="3580" max="3580" width="54.33203125" style="271" customWidth="1"/>
    <col min="3581" max="3581" width="55.44140625" style="271" customWidth="1"/>
    <col min="3582" max="3582" width="33.88671875" style="271" customWidth="1"/>
    <col min="3583" max="3833" width="7.33203125" style="271"/>
    <col min="3834" max="3834" width="13" style="271" customWidth="1"/>
    <col min="3835" max="3835" width="21.5546875" style="271" customWidth="1"/>
    <col min="3836" max="3836" width="54.33203125" style="271" customWidth="1"/>
    <col min="3837" max="3837" width="55.44140625" style="271" customWidth="1"/>
    <col min="3838" max="3838" width="33.88671875" style="271" customWidth="1"/>
    <col min="3839" max="4089" width="7.33203125" style="271"/>
    <col min="4090" max="4090" width="13" style="271" customWidth="1"/>
    <col min="4091" max="4091" width="21.5546875" style="271" customWidth="1"/>
    <col min="4092" max="4092" width="54.33203125" style="271" customWidth="1"/>
    <col min="4093" max="4093" width="55.44140625" style="271" customWidth="1"/>
    <col min="4094" max="4094" width="33.88671875" style="271" customWidth="1"/>
    <col min="4095" max="4345" width="7.33203125" style="271"/>
    <col min="4346" max="4346" width="13" style="271" customWidth="1"/>
    <col min="4347" max="4347" width="21.5546875" style="271" customWidth="1"/>
    <col min="4348" max="4348" width="54.33203125" style="271" customWidth="1"/>
    <col min="4349" max="4349" width="55.44140625" style="271" customWidth="1"/>
    <col min="4350" max="4350" width="33.88671875" style="271" customWidth="1"/>
    <col min="4351" max="4601" width="7.33203125" style="271"/>
    <col min="4602" max="4602" width="13" style="271" customWidth="1"/>
    <col min="4603" max="4603" width="21.5546875" style="271" customWidth="1"/>
    <col min="4604" max="4604" width="54.33203125" style="271" customWidth="1"/>
    <col min="4605" max="4605" width="55.44140625" style="271" customWidth="1"/>
    <col min="4606" max="4606" width="33.88671875" style="271" customWidth="1"/>
    <col min="4607" max="4857" width="7.33203125" style="271"/>
    <col min="4858" max="4858" width="13" style="271" customWidth="1"/>
    <col min="4859" max="4859" width="21.5546875" style="271" customWidth="1"/>
    <col min="4860" max="4860" width="54.33203125" style="271" customWidth="1"/>
    <col min="4861" max="4861" width="55.44140625" style="271" customWidth="1"/>
    <col min="4862" max="4862" width="33.88671875" style="271" customWidth="1"/>
    <col min="4863" max="5113" width="7.33203125" style="271"/>
    <col min="5114" max="5114" width="13" style="271" customWidth="1"/>
    <col min="5115" max="5115" width="21.5546875" style="271" customWidth="1"/>
    <col min="5116" max="5116" width="54.33203125" style="271" customWidth="1"/>
    <col min="5117" max="5117" width="55.44140625" style="271" customWidth="1"/>
    <col min="5118" max="5118" width="33.88671875" style="271" customWidth="1"/>
    <col min="5119" max="5369" width="7.33203125" style="271"/>
    <col min="5370" max="5370" width="13" style="271" customWidth="1"/>
    <col min="5371" max="5371" width="21.5546875" style="271" customWidth="1"/>
    <col min="5372" max="5372" width="54.33203125" style="271" customWidth="1"/>
    <col min="5373" max="5373" width="55.44140625" style="271" customWidth="1"/>
    <col min="5374" max="5374" width="33.88671875" style="271" customWidth="1"/>
    <col min="5375" max="5625" width="7.33203125" style="271"/>
    <col min="5626" max="5626" width="13" style="271" customWidth="1"/>
    <col min="5627" max="5627" width="21.5546875" style="271" customWidth="1"/>
    <col min="5628" max="5628" width="54.33203125" style="271" customWidth="1"/>
    <col min="5629" max="5629" width="55.44140625" style="271" customWidth="1"/>
    <col min="5630" max="5630" width="33.88671875" style="271" customWidth="1"/>
    <col min="5631" max="5881" width="7.33203125" style="271"/>
    <col min="5882" max="5882" width="13" style="271" customWidth="1"/>
    <col min="5883" max="5883" width="21.5546875" style="271" customWidth="1"/>
    <col min="5884" max="5884" width="54.33203125" style="271" customWidth="1"/>
    <col min="5885" max="5885" width="55.44140625" style="271" customWidth="1"/>
    <col min="5886" max="5886" width="33.88671875" style="271" customWidth="1"/>
    <col min="5887" max="6137" width="7.33203125" style="271"/>
    <col min="6138" max="6138" width="13" style="271" customWidth="1"/>
    <col min="6139" max="6139" width="21.5546875" style="271" customWidth="1"/>
    <col min="6140" max="6140" width="54.33203125" style="271" customWidth="1"/>
    <col min="6141" max="6141" width="55.44140625" style="271" customWidth="1"/>
    <col min="6142" max="6142" width="33.88671875" style="271" customWidth="1"/>
    <col min="6143" max="6393" width="7.33203125" style="271"/>
    <col min="6394" max="6394" width="13" style="271" customWidth="1"/>
    <col min="6395" max="6395" width="21.5546875" style="271" customWidth="1"/>
    <col min="6396" max="6396" width="54.33203125" style="271" customWidth="1"/>
    <col min="6397" max="6397" width="55.44140625" style="271" customWidth="1"/>
    <col min="6398" max="6398" width="33.88671875" style="271" customWidth="1"/>
    <col min="6399" max="6649" width="7.33203125" style="271"/>
    <col min="6650" max="6650" width="13" style="271" customWidth="1"/>
    <col min="6651" max="6651" width="21.5546875" style="271" customWidth="1"/>
    <col min="6652" max="6652" width="54.33203125" style="271" customWidth="1"/>
    <col min="6653" max="6653" width="55.44140625" style="271" customWidth="1"/>
    <col min="6654" max="6654" width="33.88671875" style="271" customWidth="1"/>
    <col min="6655" max="6905" width="7.33203125" style="271"/>
    <col min="6906" max="6906" width="13" style="271" customWidth="1"/>
    <col min="6907" max="6907" width="21.5546875" style="271" customWidth="1"/>
    <col min="6908" max="6908" width="54.33203125" style="271" customWidth="1"/>
    <col min="6909" max="6909" width="55.44140625" style="271" customWidth="1"/>
    <col min="6910" max="6910" width="33.88671875" style="271" customWidth="1"/>
    <col min="6911" max="7161" width="7.33203125" style="271"/>
    <col min="7162" max="7162" width="13" style="271" customWidth="1"/>
    <col min="7163" max="7163" width="21.5546875" style="271" customWidth="1"/>
    <col min="7164" max="7164" width="54.33203125" style="271" customWidth="1"/>
    <col min="7165" max="7165" width="55.44140625" style="271" customWidth="1"/>
    <col min="7166" max="7166" width="33.88671875" style="271" customWidth="1"/>
    <col min="7167" max="7417" width="7.33203125" style="271"/>
    <col min="7418" max="7418" width="13" style="271" customWidth="1"/>
    <col min="7419" max="7419" width="21.5546875" style="271" customWidth="1"/>
    <col min="7420" max="7420" width="54.33203125" style="271" customWidth="1"/>
    <col min="7421" max="7421" width="55.44140625" style="271" customWidth="1"/>
    <col min="7422" max="7422" width="33.88671875" style="271" customWidth="1"/>
    <col min="7423" max="7673" width="7.33203125" style="271"/>
    <col min="7674" max="7674" width="13" style="271" customWidth="1"/>
    <col min="7675" max="7675" width="21.5546875" style="271" customWidth="1"/>
    <col min="7676" max="7676" width="54.33203125" style="271" customWidth="1"/>
    <col min="7677" max="7677" width="55.44140625" style="271" customWidth="1"/>
    <col min="7678" max="7678" width="33.88671875" style="271" customWidth="1"/>
    <col min="7679" max="7929" width="7.33203125" style="271"/>
    <col min="7930" max="7930" width="13" style="271" customWidth="1"/>
    <col min="7931" max="7931" width="21.5546875" style="271" customWidth="1"/>
    <col min="7932" max="7932" width="54.33203125" style="271" customWidth="1"/>
    <col min="7933" max="7933" width="55.44140625" style="271" customWidth="1"/>
    <col min="7934" max="7934" width="33.88671875" style="271" customWidth="1"/>
    <col min="7935" max="8185" width="7.33203125" style="271"/>
    <col min="8186" max="8186" width="13" style="271" customWidth="1"/>
    <col min="8187" max="8187" width="21.5546875" style="271" customWidth="1"/>
    <col min="8188" max="8188" width="54.33203125" style="271" customWidth="1"/>
    <col min="8189" max="8189" width="55.44140625" style="271" customWidth="1"/>
    <col min="8190" max="8190" width="33.88671875" style="271" customWidth="1"/>
    <col min="8191" max="8441" width="7.33203125" style="271"/>
    <col min="8442" max="8442" width="13" style="271" customWidth="1"/>
    <col min="8443" max="8443" width="21.5546875" style="271" customWidth="1"/>
    <col min="8444" max="8444" width="54.33203125" style="271" customWidth="1"/>
    <col min="8445" max="8445" width="55.44140625" style="271" customWidth="1"/>
    <col min="8446" max="8446" width="33.88671875" style="271" customWidth="1"/>
    <col min="8447" max="8697" width="7.33203125" style="271"/>
    <col min="8698" max="8698" width="13" style="271" customWidth="1"/>
    <col min="8699" max="8699" width="21.5546875" style="271" customWidth="1"/>
    <col min="8700" max="8700" width="54.33203125" style="271" customWidth="1"/>
    <col min="8701" max="8701" width="55.44140625" style="271" customWidth="1"/>
    <col min="8702" max="8702" width="33.88671875" style="271" customWidth="1"/>
    <col min="8703" max="8953" width="7.33203125" style="271"/>
    <col min="8954" max="8954" width="13" style="271" customWidth="1"/>
    <col min="8955" max="8955" width="21.5546875" style="271" customWidth="1"/>
    <col min="8956" max="8956" width="54.33203125" style="271" customWidth="1"/>
    <col min="8957" max="8957" width="55.44140625" style="271" customWidth="1"/>
    <col min="8958" max="8958" width="33.88671875" style="271" customWidth="1"/>
    <col min="8959" max="9209" width="7.33203125" style="271"/>
    <col min="9210" max="9210" width="13" style="271" customWidth="1"/>
    <col min="9211" max="9211" width="21.5546875" style="271" customWidth="1"/>
    <col min="9212" max="9212" width="54.33203125" style="271" customWidth="1"/>
    <col min="9213" max="9213" width="55.44140625" style="271" customWidth="1"/>
    <col min="9214" max="9214" width="33.88671875" style="271" customWidth="1"/>
    <col min="9215" max="9465" width="7.33203125" style="271"/>
    <col min="9466" max="9466" width="13" style="271" customWidth="1"/>
    <col min="9467" max="9467" width="21.5546875" style="271" customWidth="1"/>
    <col min="9468" max="9468" width="54.33203125" style="271" customWidth="1"/>
    <col min="9469" max="9469" width="55.44140625" style="271" customWidth="1"/>
    <col min="9470" max="9470" width="33.88671875" style="271" customWidth="1"/>
    <col min="9471" max="9721" width="7.33203125" style="271"/>
    <col min="9722" max="9722" width="13" style="271" customWidth="1"/>
    <col min="9723" max="9723" width="21.5546875" style="271" customWidth="1"/>
    <col min="9724" max="9724" width="54.33203125" style="271" customWidth="1"/>
    <col min="9725" max="9725" width="55.44140625" style="271" customWidth="1"/>
    <col min="9726" max="9726" width="33.88671875" style="271" customWidth="1"/>
    <col min="9727" max="9977" width="7.33203125" style="271"/>
    <col min="9978" max="9978" width="13" style="271" customWidth="1"/>
    <col min="9979" max="9979" width="21.5546875" style="271" customWidth="1"/>
    <col min="9980" max="9980" width="54.33203125" style="271" customWidth="1"/>
    <col min="9981" max="9981" width="55.44140625" style="271" customWidth="1"/>
    <col min="9982" max="9982" width="33.88671875" style="271" customWidth="1"/>
    <col min="9983" max="10233" width="7.33203125" style="271"/>
    <col min="10234" max="10234" width="13" style="271" customWidth="1"/>
    <col min="10235" max="10235" width="21.5546875" style="271" customWidth="1"/>
    <col min="10236" max="10236" width="54.33203125" style="271" customWidth="1"/>
    <col min="10237" max="10237" width="55.44140625" style="271" customWidth="1"/>
    <col min="10238" max="10238" width="33.88671875" style="271" customWidth="1"/>
    <col min="10239" max="10489" width="7.33203125" style="271"/>
    <col min="10490" max="10490" width="13" style="271" customWidth="1"/>
    <col min="10491" max="10491" width="21.5546875" style="271" customWidth="1"/>
    <col min="10492" max="10492" width="54.33203125" style="271" customWidth="1"/>
    <col min="10493" max="10493" width="55.44140625" style="271" customWidth="1"/>
    <col min="10494" max="10494" width="33.88671875" style="271" customWidth="1"/>
    <col min="10495" max="10745" width="7.33203125" style="271"/>
    <col min="10746" max="10746" width="13" style="271" customWidth="1"/>
    <col min="10747" max="10747" width="21.5546875" style="271" customWidth="1"/>
    <col min="10748" max="10748" width="54.33203125" style="271" customWidth="1"/>
    <col min="10749" max="10749" width="55.44140625" style="271" customWidth="1"/>
    <col min="10750" max="10750" width="33.88671875" style="271" customWidth="1"/>
    <col min="10751" max="11001" width="7.33203125" style="271"/>
    <col min="11002" max="11002" width="13" style="271" customWidth="1"/>
    <col min="11003" max="11003" width="21.5546875" style="271" customWidth="1"/>
    <col min="11004" max="11004" width="54.33203125" style="271" customWidth="1"/>
    <col min="11005" max="11005" width="55.44140625" style="271" customWidth="1"/>
    <col min="11006" max="11006" width="33.88671875" style="271" customWidth="1"/>
    <col min="11007" max="11257" width="7.33203125" style="271"/>
    <col min="11258" max="11258" width="13" style="271" customWidth="1"/>
    <col min="11259" max="11259" width="21.5546875" style="271" customWidth="1"/>
    <col min="11260" max="11260" width="54.33203125" style="271" customWidth="1"/>
    <col min="11261" max="11261" width="55.44140625" style="271" customWidth="1"/>
    <col min="11262" max="11262" width="33.88671875" style="271" customWidth="1"/>
    <col min="11263" max="11513" width="7.33203125" style="271"/>
    <col min="11514" max="11514" width="13" style="271" customWidth="1"/>
    <col min="11515" max="11515" width="21.5546875" style="271" customWidth="1"/>
    <col min="11516" max="11516" width="54.33203125" style="271" customWidth="1"/>
    <col min="11517" max="11517" width="55.44140625" style="271" customWidth="1"/>
    <col min="11518" max="11518" width="33.88671875" style="271" customWidth="1"/>
    <col min="11519" max="11769" width="7.33203125" style="271"/>
    <col min="11770" max="11770" width="13" style="271" customWidth="1"/>
    <col min="11771" max="11771" width="21.5546875" style="271" customWidth="1"/>
    <col min="11772" max="11772" width="54.33203125" style="271" customWidth="1"/>
    <col min="11773" max="11773" width="55.44140625" style="271" customWidth="1"/>
    <col min="11774" max="11774" width="33.88671875" style="271" customWidth="1"/>
    <col min="11775" max="12025" width="7.33203125" style="271"/>
    <col min="12026" max="12026" width="13" style="271" customWidth="1"/>
    <col min="12027" max="12027" width="21.5546875" style="271" customWidth="1"/>
    <col min="12028" max="12028" width="54.33203125" style="271" customWidth="1"/>
    <col min="12029" max="12029" width="55.44140625" style="271" customWidth="1"/>
    <col min="12030" max="12030" width="33.88671875" style="271" customWidth="1"/>
    <col min="12031" max="12281" width="7.33203125" style="271"/>
    <col min="12282" max="12282" width="13" style="271" customWidth="1"/>
    <col min="12283" max="12283" width="21.5546875" style="271" customWidth="1"/>
    <col min="12284" max="12284" width="54.33203125" style="271" customWidth="1"/>
    <col min="12285" max="12285" width="55.44140625" style="271" customWidth="1"/>
    <col min="12286" max="12286" width="33.88671875" style="271" customWidth="1"/>
    <col min="12287" max="12537" width="7.33203125" style="271"/>
    <col min="12538" max="12538" width="13" style="271" customWidth="1"/>
    <col min="12539" max="12539" width="21.5546875" style="271" customWidth="1"/>
    <col min="12540" max="12540" width="54.33203125" style="271" customWidth="1"/>
    <col min="12541" max="12541" width="55.44140625" style="271" customWidth="1"/>
    <col min="12542" max="12542" width="33.88671875" style="271" customWidth="1"/>
    <col min="12543" max="12793" width="7.33203125" style="271"/>
    <col min="12794" max="12794" width="13" style="271" customWidth="1"/>
    <col min="12795" max="12795" width="21.5546875" style="271" customWidth="1"/>
    <col min="12796" max="12796" width="54.33203125" style="271" customWidth="1"/>
    <col min="12797" max="12797" width="55.44140625" style="271" customWidth="1"/>
    <col min="12798" max="12798" width="33.88671875" style="271" customWidth="1"/>
    <col min="12799" max="13049" width="7.33203125" style="271"/>
    <col min="13050" max="13050" width="13" style="271" customWidth="1"/>
    <col min="13051" max="13051" width="21.5546875" style="271" customWidth="1"/>
    <col min="13052" max="13052" width="54.33203125" style="271" customWidth="1"/>
    <col min="13053" max="13053" width="55.44140625" style="271" customWidth="1"/>
    <col min="13054" max="13054" width="33.88671875" style="271" customWidth="1"/>
    <col min="13055" max="13305" width="7.33203125" style="271"/>
    <col min="13306" max="13306" width="13" style="271" customWidth="1"/>
    <col min="13307" max="13307" width="21.5546875" style="271" customWidth="1"/>
    <col min="13308" max="13308" width="54.33203125" style="271" customWidth="1"/>
    <col min="13309" max="13309" width="55.44140625" style="271" customWidth="1"/>
    <col min="13310" max="13310" width="33.88671875" style="271" customWidth="1"/>
    <col min="13311" max="13561" width="7.33203125" style="271"/>
    <col min="13562" max="13562" width="13" style="271" customWidth="1"/>
    <col min="13563" max="13563" width="21.5546875" style="271" customWidth="1"/>
    <col min="13564" max="13564" width="54.33203125" style="271" customWidth="1"/>
    <col min="13565" max="13565" width="55.44140625" style="271" customWidth="1"/>
    <col min="13566" max="13566" width="33.88671875" style="271" customWidth="1"/>
    <col min="13567" max="13817" width="7.33203125" style="271"/>
    <col min="13818" max="13818" width="13" style="271" customWidth="1"/>
    <col min="13819" max="13819" width="21.5546875" style="271" customWidth="1"/>
    <col min="13820" max="13820" width="54.33203125" style="271" customWidth="1"/>
    <col min="13821" max="13821" width="55.44140625" style="271" customWidth="1"/>
    <col min="13822" max="13822" width="33.88671875" style="271" customWidth="1"/>
    <col min="13823" max="14073" width="7.33203125" style="271"/>
    <col min="14074" max="14074" width="13" style="271" customWidth="1"/>
    <col min="14075" max="14075" width="21.5546875" style="271" customWidth="1"/>
    <col min="14076" max="14076" width="54.33203125" style="271" customWidth="1"/>
    <col min="14077" max="14077" width="55.44140625" style="271" customWidth="1"/>
    <col min="14078" max="14078" width="33.88671875" style="271" customWidth="1"/>
    <col min="14079" max="14329" width="7.33203125" style="271"/>
    <col min="14330" max="14330" width="13" style="271" customWidth="1"/>
    <col min="14331" max="14331" width="21.5546875" style="271" customWidth="1"/>
    <col min="14332" max="14332" width="54.33203125" style="271" customWidth="1"/>
    <col min="14333" max="14333" width="55.44140625" style="271" customWidth="1"/>
    <col min="14334" max="14334" width="33.88671875" style="271" customWidth="1"/>
    <col min="14335" max="14585" width="7.33203125" style="271"/>
    <col min="14586" max="14586" width="13" style="271" customWidth="1"/>
    <col min="14587" max="14587" width="21.5546875" style="271" customWidth="1"/>
    <col min="14588" max="14588" width="54.33203125" style="271" customWidth="1"/>
    <col min="14589" max="14589" width="55.44140625" style="271" customWidth="1"/>
    <col min="14590" max="14590" width="33.88671875" style="271" customWidth="1"/>
    <col min="14591" max="14841" width="7.33203125" style="271"/>
    <col min="14842" max="14842" width="13" style="271" customWidth="1"/>
    <col min="14843" max="14843" width="21.5546875" style="271" customWidth="1"/>
    <col min="14844" max="14844" width="54.33203125" style="271" customWidth="1"/>
    <col min="14845" max="14845" width="55.44140625" style="271" customWidth="1"/>
    <col min="14846" max="14846" width="33.88671875" style="271" customWidth="1"/>
    <col min="14847" max="15097" width="7.33203125" style="271"/>
    <col min="15098" max="15098" width="13" style="271" customWidth="1"/>
    <col min="15099" max="15099" width="21.5546875" style="271" customWidth="1"/>
    <col min="15100" max="15100" width="54.33203125" style="271" customWidth="1"/>
    <col min="15101" max="15101" width="55.44140625" style="271" customWidth="1"/>
    <col min="15102" max="15102" width="33.88671875" style="271" customWidth="1"/>
    <col min="15103" max="15353" width="7.33203125" style="271"/>
    <col min="15354" max="15354" width="13" style="271" customWidth="1"/>
    <col min="15355" max="15355" width="21.5546875" style="271" customWidth="1"/>
    <col min="15356" max="15356" width="54.33203125" style="271" customWidth="1"/>
    <col min="15357" max="15357" width="55.44140625" style="271" customWidth="1"/>
    <col min="15358" max="15358" width="33.88671875" style="271" customWidth="1"/>
    <col min="15359" max="15609" width="7.33203125" style="271"/>
    <col min="15610" max="15610" width="13" style="271" customWidth="1"/>
    <col min="15611" max="15611" width="21.5546875" style="271" customWidth="1"/>
    <col min="15612" max="15612" width="54.33203125" style="271" customWidth="1"/>
    <col min="15613" max="15613" width="55.44140625" style="271" customWidth="1"/>
    <col min="15614" max="15614" width="33.88671875" style="271" customWidth="1"/>
    <col min="15615" max="15865" width="7.33203125" style="271"/>
    <col min="15866" max="15866" width="13" style="271" customWidth="1"/>
    <col min="15867" max="15867" width="21.5546875" style="271" customWidth="1"/>
    <col min="15868" max="15868" width="54.33203125" style="271" customWidth="1"/>
    <col min="15869" max="15869" width="55.44140625" style="271" customWidth="1"/>
    <col min="15870" max="15870" width="33.88671875" style="271" customWidth="1"/>
    <col min="15871" max="16121" width="7.33203125" style="271"/>
    <col min="16122" max="16122" width="13" style="271" customWidth="1"/>
    <col min="16123" max="16123" width="21.5546875" style="271" customWidth="1"/>
    <col min="16124" max="16124" width="54.33203125" style="271" customWidth="1"/>
    <col min="16125" max="16125" width="55.44140625" style="271" customWidth="1"/>
    <col min="16126" max="16126" width="33.88671875" style="271" customWidth="1"/>
    <col min="16127" max="16384" width="7.33203125" style="271"/>
  </cols>
  <sheetData>
    <row r="1" spans="1:5" s="262" customFormat="1">
      <c r="A1" s="261" t="s">
        <v>67</v>
      </c>
      <c r="B1" s="261" t="s">
        <v>68</v>
      </c>
      <c r="C1" s="261" t="s">
        <v>69</v>
      </c>
      <c r="D1" s="261" t="s">
        <v>70</v>
      </c>
      <c r="E1" s="261" t="s">
        <v>71</v>
      </c>
    </row>
    <row r="2" spans="1:5" s="262" customFormat="1" ht="90">
      <c r="A2" s="263" t="s">
        <v>72</v>
      </c>
      <c r="B2" s="264" t="s">
        <v>73</v>
      </c>
      <c r="C2" s="409" t="s">
        <v>74</v>
      </c>
      <c r="D2" s="287" t="s">
        <v>75</v>
      </c>
      <c r="E2" s="287" t="s">
        <v>76</v>
      </c>
    </row>
    <row r="3" spans="1:5" s="262" customFormat="1" ht="60">
      <c r="A3" s="263" t="s">
        <v>77</v>
      </c>
      <c r="B3" s="265" t="s">
        <v>78</v>
      </c>
      <c r="C3" s="201" t="s">
        <v>79</v>
      </c>
      <c r="D3" s="410" t="s">
        <v>80</v>
      </c>
      <c r="E3" s="410" t="s">
        <v>81</v>
      </c>
    </row>
    <row r="4" spans="1:5" s="269" customFormat="1" ht="60">
      <c r="A4" s="263" t="s">
        <v>82</v>
      </c>
      <c r="B4" s="266" t="s">
        <v>83</v>
      </c>
      <c r="C4" s="267" t="s">
        <v>84</v>
      </c>
      <c r="D4" s="267" t="s">
        <v>85</v>
      </c>
      <c r="E4" s="268" t="s">
        <v>86</v>
      </c>
    </row>
    <row r="5" spans="1:5" ht="285">
      <c r="A5" s="263" t="s">
        <v>87</v>
      </c>
      <c r="B5" s="270" t="s">
        <v>88</v>
      </c>
      <c r="C5" s="266" t="s">
        <v>89</v>
      </c>
      <c r="D5" s="266" t="s">
        <v>90</v>
      </c>
      <c r="E5" s="266" t="s">
        <v>91</v>
      </c>
    </row>
    <row r="6" spans="1:5" ht="150">
      <c r="A6" s="263" t="s">
        <v>92</v>
      </c>
      <c r="B6" s="266" t="s">
        <v>93</v>
      </c>
      <c r="C6" s="266" t="s">
        <v>94</v>
      </c>
      <c r="D6" s="266" t="s">
        <v>95</v>
      </c>
      <c r="E6" s="272" t="s">
        <v>96</v>
      </c>
    </row>
    <row r="7" spans="1:5" ht="90">
      <c r="A7" s="263" t="s">
        <v>97</v>
      </c>
      <c r="B7" s="266" t="s">
        <v>98</v>
      </c>
      <c r="C7" s="270" t="s">
        <v>99</v>
      </c>
      <c r="D7" s="267" t="s">
        <v>100</v>
      </c>
      <c r="E7" s="273" t="s">
        <v>101</v>
      </c>
    </row>
    <row r="8" spans="1:5" ht="165">
      <c r="A8" s="274" t="s">
        <v>102</v>
      </c>
      <c r="B8" s="270" t="s">
        <v>103</v>
      </c>
      <c r="C8" s="270" t="s">
        <v>104</v>
      </c>
      <c r="D8" s="266" t="s">
        <v>105</v>
      </c>
      <c r="E8" s="273" t="s">
        <v>106</v>
      </c>
    </row>
    <row r="9" spans="1:5" ht="345">
      <c r="A9" s="274" t="s">
        <v>107</v>
      </c>
      <c r="B9" s="270" t="s">
        <v>108</v>
      </c>
      <c r="C9" s="270" t="s">
        <v>109</v>
      </c>
      <c r="D9" s="266" t="s">
        <v>110</v>
      </c>
      <c r="E9" s="275" t="s">
        <v>111</v>
      </c>
    </row>
    <row r="10" spans="1:5" ht="195">
      <c r="A10" s="276" t="s">
        <v>112</v>
      </c>
      <c r="B10" s="267" t="s">
        <v>113</v>
      </c>
      <c r="C10" s="267" t="s">
        <v>114</v>
      </c>
      <c r="D10" s="267" t="s">
        <v>115</v>
      </c>
      <c r="E10" s="267" t="s">
        <v>116</v>
      </c>
    </row>
    <row r="11" spans="1:5" ht="45">
      <c r="A11" s="276" t="s">
        <v>117</v>
      </c>
      <c r="B11" s="267" t="s">
        <v>118</v>
      </c>
      <c r="C11" s="267" t="s">
        <v>119</v>
      </c>
      <c r="D11" s="267" t="s">
        <v>120</v>
      </c>
      <c r="E11" s="268" t="s">
        <v>121</v>
      </c>
    </row>
    <row r="12" spans="1:5" ht="60">
      <c r="A12" s="276" t="s">
        <v>122</v>
      </c>
      <c r="B12" s="267" t="s">
        <v>123</v>
      </c>
      <c r="C12" s="267" t="s">
        <v>124</v>
      </c>
      <c r="D12" s="267" t="s">
        <v>120</v>
      </c>
      <c r="E12" s="275"/>
    </row>
    <row r="13" spans="1:5" ht="75">
      <c r="A13" s="263" t="s">
        <v>125</v>
      </c>
      <c r="B13" s="266" t="str">
        <f>A13</f>
        <v>資料安全分級</v>
      </c>
      <c r="C13" s="266" t="s">
        <v>126</v>
      </c>
      <c r="D13" s="266" t="s">
        <v>127</v>
      </c>
      <c r="E13" s="267" t="s">
        <v>128</v>
      </c>
    </row>
    <row r="14" spans="1:5" ht="315">
      <c r="A14" s="277" t="s">
        <v>129</v>
      </c>
      <c r="B14" s="266" t="s">
        <v>130</v>
      </c>
      <c r="C14" s="266" t="s">
        <v>131</v>
      </c>
      <c r="D14" s="266" t="s">
        <v>132</v>
      </c>
      <c r="E14" s="266" t="s">
        <v>133</v>
      </c>
    </row>
    <row r="15" spans="1:5" ht="126">
      <c r="A15" s="277" t="s">
        <v>134</v>
      </c>
      <c r="B15" s="278" t="s">
        <v>135</v>
      </c>
      <c r="C15" s="279" t="s">
        <v>136</v>
      </c>
      <c r="D15" s="279" t="s">
        <v>137</v>
      </c>
      <c r="E15" s="280" t="s">
        <v>138</v>
      </c>
    </row>
    <row r="16" spans="1:5" s="281" customFormat="1" ht="90">
      <c r="A16" s="277" t="s">
        <v>139</v>
      </c>
      <c r="B16" s="266" t="s">
        <v>140</v>
      </c>
      <c r="C16" s="266" t="s">
        <v>141</v>
      </c>
      <c r="D16" s="266"/>
      <c r="E16" s="411" t="s">
        <v>142</v>
      </c>
    </row>
    <row r="17" spans="1:5" s="281" customFormat="1" ht="30">
      <c r="A17" s="282" t="s">
        <v>143</v>
      </c>
      <c r="B17" s="266" t="s">
        <v>144</v>
      </c>
      <c r="C17" s="412" t="s">
        <v>145</v>
      </c>
      <c r="D17" s="410" t="s">
        <v>80</v>
      </c>
      <c r="E17" s="410" t="s">
        <v>81</v>
      </c>
    </row>
    <row r="18" spans="1:5" s="281" customFormat="1" ht="15">
      <c r="A18" s="283" t="s">
        <v>146</v>
      </c>
      <c r="B18" s="266" t="s">
        <v>147</v>
      </c>
      <c r="C18" s="412" t="s">
        <v>148</v>
      </c>
      <c r="D18" s="411" t="s">
        <v>149</v>
      </c>
      <c r="E18" s="266"/>
    </row>
    <row r="19" spans="1:5" s="281" customFormat="1" ht="15">
      <c r="A19" s="283" t="s">
        <v>150</v>
      </c>
      <c r="B19" s="266" t="s">
        <v>147</v>
      </c>
      <c r="C19" s="412" t="s">
        <v>148</v>
      </c>
      <c r="D19" s="411" t="s">
        <v>149</v>
      </c>
      <c r="E19" s="266"/>
    </row>
    <row r="20" spans="1:5" s="281" customFormat="1" ht="45">
      <c r="A20" s="263" t="s">
        <v>151</v>
      </c>
      <c r="B20" s="266" t="s">
        <v>152</v>
      </c>
      <c r="C20" s="264" t="s">
        <v>153</v>
      </c>
      <c r="D20" s="284" t="s">
        <v>85</v>
      </c>
      <c r="E20" s="264" t="s">
        <v>154</v>
      </c>
    </row>
    <row r="21" spans="1:5" s="281" customFormat="1" ht="60">
      <c r="A21" s="285" t="s">
        <v>155</v>
      </c>
      <c r="B21" s="270" t="s">
        <v>156</v>
      </c>
      <c r="C21" s="270" t="s">
        <v>157</v>
      </c>
      <c r="D21" s="286" t="s">
        <v>158</v>
      </c>
      <c r="E21" s="287" t="s">
        <v>159</v>
      </c>
    </row>
    <row r="22" spans="1:5" s="281" customFormat="1" ht="47.25">
      <c r="A22" s="282" t="s">
        <v>160</v>
      </c>
      <c r="B22" s="278" t="s">
        <v>161</v>
      </c>
      <c r="C22" s="266" t="s">
        <v>162</v>
      </c>
      <c r="D22" s="286" t="s">
        <v>158</v>
      </c>
      <c r="E22" s="286" t="s">
        <v>163</v>
      </c>
    </row>
    <row r="23" spans="1:5" s="262" customFormat="1" ht="75">
      <c r="A23" s="288" t="s">
        <v>164</v>
      </c>
      <c r="B23" s="278" t="s">
        <v>165</v>
      </c>
      <c r="C23" s="266" t="s">
        <v>166</v>
      </c>
      <c r="D23" s="286" t="s">
        <v>158</v>
      </c>
      <c r="E23" s="262" t="s">
        <v>167</v>
      </c>
    </row>
    <row r="24" spans="1:5" ht="31.5">
      <c r="A24" s="288" t="s">
        <v>168</v>
      </c>
      <c r="B24" s="289" t="s">
        <v>169</v>
      </c>
      <c r="C24" s="289" t="s">
        <v>169</v>
      </c>
      <c r="D24" s="264"/>
      <c r="E24" s="284" t="s">
        <v>170</v>
      </c>
    </row>
    <row r="25" spans="1:5" ht="75">
      <c r="A25" s="288" t="s">
        <v>171</v>
      </c>
      <c r="B25" s="267" t="s">
        <v>172</v>
      </c>
      <c r="C25" s="267" t="s">
        <v>173</v>
      </c>
      <c r="D25" s="284" t="s">
        <v>174</v>
      </c>
      <c r="E25" s="284" t="s">
        <v>175</v>
      </c>
    </row>
    <row r="26" spans="1:5" ht="75">
      <c r="A26" s="288" t="s">
        <v>176</v>
      </c>
      <c r="B26" s="266" t="s">
        <v>177</v>
      </c>
      <c r="C26" s="266" t="s">
        <v>178</v>
      </c>
      <c r="D26" s="266" t="s">
        <v>179</v>
      </c>
      <c r="E26" s="266" t="s">
        <v>180</v>
      </c>
    </row>
    <row r="27" spans="1:5" ht="60">
      <c r="A27" s="404" t="s">
        <v>181</v>
      </c>
      <c r="B27" s="266" t="s">
        <v>182</v>
      </c>
      <c r="C27" s="266" t="s">
        <v>183</v>
      </c>
      <c r="D27" s="401" t="s">
        <v>183</v>
      </c>
      <c r="E27" s="403" t="s">
        <v>111</v>
      </c>
    </row>
    <row r="28" spans="1:5" ht="16.5">
      <c r="A28" s="405" t="s">
        <v>184</v>
      </c>
      <c r="B28" s="266" t="s">
        <v>185</v>
      </c>
      <c r="C28" s="266" t="s">
        <v>186</v>
      </c>
      <c r="D28" s="402" t="s">
        <v>187</v>
      </c>
      <c r="E28" s="109" t="s">
        <v>188</v>
      </c>
    </row>
    <row r="29" spans="1:5" ht="16.5">
      <c r="A29" s="406" t="s">
        <v>42</v>
      </c>
      <c r="B29" s="266" t="s">
        <v>189</v>
      </c>
      <c r="C29" s="411" t="s">
        <v>190</v>
      </c>
      <c r="D29" s="407" t="s">
        <v>191</v>
      </c>
      <c r="E29" t="s">
        <v>192</v>
      </c>
    </row>
    <row r="30" spans="1:5" ht="27" customHeight="1">
      <c r="A30" s="292" t="s">
        <v>193</v>
      </c>
      <c r="B30" s="290" t="s">
        <v>194</v>
      </c>
      <c r="C30" s="291" t="s">
        <v>195</v>
      </c>
      <c r="D30" s="291" t="s">
        <v>196</v>
      </c>
      <c r="E30" s="290" t="s">
        <v>197</v>
      </c>
    </row>
  </sheetData>
  <phoneticPr fontId="40" type="noConversion"/>
  <dataValidations count="1">
    <dataValidation type="list" allowBlank="1" showInputMessage="1" showErrorMessage="1" sqref="WVB982475 A64971 IP64971 SL64971 ACH64971 AMD64971 AVZ64971 BFV64971 BPR64971 BZN64971 CJJ64971 CTF64971 DDB64971 DMX64971 DWT64971 EGP64971 EQL64971 FAH64971 FKD64971 FTZ64971 GDV64971 GNR64971 GXN64971 HHJ64971 HRF64971 IBB64971 IKX64971 IUT64971 JEP64971 JOL64971 JYH64971 KID64971 KRZ64971 LBV64971 LLR64971 LVN64971 MFJ64971 MPF64971 MZB64971 NIX64971 NST64971 OCP64971 OML64971 OWH64971 PGD64971 PPZ64971 PZV64971 QJR64971 QTN64971 RDJ64971 RNF64971 RXB64971 SGX64971 SQT64971 TAP64971 TKL64971 TUH64971 UED64971 UNZ64971 UXV64971 VHR64971 VRN64971 WBJ64971 WLF64971 WVB64971 A130507 IP130507 SL130507 ACH130507 AMD130507 AVZ130507 BFV130507 BPR130507 BZN130507 CJJ130507 CTF130507 DDB130507 DMX130507 DWT130507 EGP130507 EQL130507 FAH130507 FKD130507 FTZ130507 GDV130507 GNR130507 GXN130507 HHJ130507 HRF130507 IBB130507 IKX130507 IUT130507 JEP130507 JOL130507 JYH130507 KID130507 KRZ130507 LBV130507 LLR130507 LVN130507 MFJ130507 MPF130507 MZB130507 NIX130507 NST130507 OCP130507 OML130507 OWH130507 PGD130507 PPZ130507 PZV130507 QJR130507 QTN130507 RDJ130507 RNF130507 RXB130507 SGX130507 SQT130507 TAP130507 TKL130507 TUH130507 UED130507 UNZ130507 UXV130507 VHR130507 VRN130507 WBJ130507 WLF130507 WVB130507 A196043 IP196043 SL196043 ACH196043 AMD196043 AVZ196043 BFV196043 BPR196043 BZN196043 CJJ196043 CTF196043 DDB196043 DMX196043 DWT196043 EGP196043 EQL196043 FAH196043 FKD196043 FTZ196043 GDV196043 GNR196043 GXN196043 HHJ196043 HRF196043 IBB196043 IKX196043 IUT196043 JEP196043 JOL196043 JYH196043 KID196043 KRZ196043 LBV196043 LLR196043 LVN196043 MFJ196043 MPF196043 MZB196043 NIX196043 NST196043 OCP196043 OML196043 OWH196043 PGD196043 PPZ196043 PZV196043 QJR196043 QTN196043 RDJ196043 RNF196043 RXB196043 SGX196043 SQT196043 TAP196043 TKL196043 TUH196043 UED196043 UNZ196043 UXV196043 VHR196043 VRN196043 WBJ196043 WLF196043 WVB196043 A261579 IP261579 SL261579 ACH261579 AMD261579 AVZ261579 BFV261579 BPR261579 BZN261579 CJJ261579 CTF261579 DDB261579 DMX261579 DWT261579 EGP261579 EQL261579 FAH261579 FKD261579 FTZ261579 GDV261579 GNR261579 GXN261579 HHJ261579 HRF261579 IBB261579 IKX261579 IUT261579 JEP261579 JOL261579 JYH261579 KID261579 KRZ261579 LBV261579 LLR261579 LVN261579 MFJ261579 MPF261579 MZB261579 NIX261579 NST261579 OCP261579 OML261579 OWH261579 PGD261579 PPZ261579 PZV261579 QJR261579 QTN261579 RDJ261579 RNF261579 RXB261579 SGX261579 SQT261579 TAP261579 TKL261579 TUH261579 UED261579 UNZ261579 UXV261579 VHR261579 VRN261579 WBJ261579 WLF261579 WVB261579 A327115 IP327115 SL327115 ACH327115 AMD327115 AVZ327115 BFV327115 BPR327115 BZN327115 CJJ327115 CTF327115 DDB327115 DMX327115 DWT327115 EGP327115 EQL327115 FAH327115 FKD327115 FTZ327115 GDV327115 GNR327115 GXN327115 HHJ327115 HRF327115 IBB327115 IKX327115 IUT327115 JEP327115 JOL327115 JYH327115 KID327115 KRZ327115 LBV327115 LLR327115 LVN327115 MFJ327115 MPF327115 MZB327115 NIX327115 NST327115 OCP327115 OML327115 OWH327115 PGD327115 PPZ327115 PZV327115 QJR327115 QTN327115 RDJ327115 RNF327115 RXB327115 SGX327115 SQT327115 TAP327115 TKL327115 TUH327115 UED327115 UNZ327115 UXV327115 VHR327115 VRN327115 WBJ327115 WLF327115 WVB327115 A392651 IP392651 SL392651 ACH392651 AMD392651 AVZ392651 BFV392651 BPR392651 BZN392651 CJJ392651 CTF392651 DDB392651 DMX392651 DWT392651 EGP392651 EQL392651 FAH392651 FKD392651 FTZ392651 GDV392651 GNR392651 GXN392651 HHJ392651 HRF392651 IBB392651 IKX392651 IUT392651 JEP392651 JOL392651 JYH392651 KID392651 KRZ392651 LBV392651 LLR392651 LVN392651 MFJ392651 MPF392651 MZB392651 NIX392651 NST392651 OCP392651 OML392651 OWH392651 PGD392651 PPZ392651 PZV392651 QJR392651 QTN392651 RDJ392651 RNF392651 RXB392651 SGX392651 SQT392651 TAP392651 TKL392651 TUH392651 UED392651 UNZ392651 UXV392651 VHR392651 VRN392651 WBJ392651 WLF392651 WVB392651 A458187 IP458187 SL458187 ACH458187 AMD458187 AVZ458187 BFV458187 BPR458187 BZN458187 CJJ458187 CTF458187 DDB458187 DMX458187 DWT458187 EGP458187 EQL458187 FAH458187 FKD458187 FTZ458187 GDV458187 GNR458187 GXN458187 HHJ458187 HRF458187 IBB458187 IKX458187 IUT458187 JEP458187 JOL458187 JYH458187 KID458187 KRZ458187 LBV458187 LLR458187 LVN458187 MFJ458187 MPF458187 MZB458187 NIX458187 NST458187 OCP458187 OML458187 OWH458187 PGD458187 PPZ458187 PZV458187 QJR458187 QTN458187 RDJ458187 RNF458187 RXB458187 SGX458187 SQT458187 TAP458187 TKL458187 TUH458187 UED458187 UNZ458187 UXV458187 VHR458187 VRN458187 WBJ458187 WLF458187 WVB458187 A523723 IP523723 SL523723 ACH523723 AMD523723 AVZ523723 BFV523723 BPR523723 BZN523723 CJJ523723 CTF523723 DDB523723 DMX523723 DWT523723 EGP523723 EQL523723 FAH523723 FKD523723 FTZ523723 GDV523723 GNR523723 GXN523723 HHJ523723 HRF523723 IBB523723 IKX523723 IUT523723 JEP523723 JOL523723 JYH523723 KID523723 KRZ523723 LBV523723 LLR523723 LVN523723 MFJ523723 MPF523723 MZB523723 NIX523723 NST523723 OCP523723 OML523723 OWH523723 PGD523723 PPZ523723 PZV523723 QJR523723 QTN523723 RDJ523723 RNF523723 RXB523723 SGX523723 SQT523723 TAP523723 TKL523723 TUH523723 UED523723 UNZ523723 UXV523723 VHR523723 VRN523723 WBJ523723 WLF523723 WVB523723 A589259 IP589259 SL589259 ACH589259 AMD589259 AVZ589259 BFV589259 BPR589259 BZN589259 CJJ589259 CTF589259 DDB589259 DMX589259 DWT589259 EGP589259 EQL589259 FAH589259 FKD589259 FTZ589259 GDV589259 GNR589259 GXN589259 HHJ589259 HRF589259 IBB589259 IKX589259 IUT589259 JEP589259 JOL589259 JYH589259 KID589259 KRZ589259 LBV589259 LLR589259 LVN589259 MFJ589259 MPF589259 MZB589259 NIX589259 NST589259 OCP589259 OML589259 OWH589259 PGD589259 PPZ589259 PZV589259 QJR589259 QTN589259 RDJ589259 RNF589259 RXB589259 SGX589259 SQT589259 TAP589259 TKL589259 TUH589259 UED589259 UNZ589259 UXV589259 VHR589259 VRN589259 WBJ589259 WLF589259 WVB589259 A654795 IP654795 SL654795 ACH654795 AMD654795 AVZ654795 BFV654795 BPR654795 BZN654795 CJJ654795 CTF654795 DDB654795 DMX654795 DWT654795 EGP654795 EQL654795 FAH654795 FKD654795 FTZ654795 GDV654795 GNR654795 GXN654795 HHJ654795 HRF654795 IBB654795 IKX654795 IUT654795 JEP654795 JOL654795 JYH654795 KID654795 KRZ654795 LBV654795 LLR654795 LVN654795 MFJ654795 MPF654795 MZB654795 NIX654795 NST654795 OCP654795 OML654795 OWH654795 PGD654795 PPZ654795 PZV654795 QJR654795 QTN654795 RDJ654795 RNF654795 RXB654795 SGX654795 SQT654795 TAP654795 TKL654795 TUH654795 UED654795 UNZ654795 UXV654795 VHR654795 VRN654795 WBJ654795 WLF654795 WVB654795 A720331 IP720331 SL720331 ACH720331 AMD720331 AVZ720331 BFV720331 BPR720331 BZN720331 CJJ720331 CTF720331 DDB720331 DMX720331 DWT720331 EGP720331 EQL720331 FAH720331 FKD720331 FTZ720331 GDV720331 GNR720331 GXN720331 HHJ720331 HRF720331 IBB720331 IKX720331 IUT720331 JEP720331 JOL720331 JYH720331 KID720331 KRZ720331 LBV720331 LLR720331 LVN720331 MFJ720331 MPF720331 MZB720331 NIX720331 NST720331 OCP720331 OML720331 OWH720331 PGD720331 PPZ720331 PZV720331 QJR720331 QTN720331 RDJ720331 RNF720331 RXB720331 SGX720331 SQT720331 TAP720331 TKL720331 TUH720331 UED720331 UNZ720331 UXV720331 VHR720331 VRN720331 WBJ720331 WLF720331 WVB720331 A785867 IP785867 SL785867 ACH785867 AMD785867 AVZ785867 BFV785867 BPR785867 BZN785867 CJJ785867 CTF785867 DDB785867 DMX785867 DWT785867 EGP785867 EQL785867 FAH785867 FKD785867 FTZ785867 GDV785867 GNR785867 GXN785867 HHJ785867 HRF785867 IBB785867 IKX785867 IUT785867 JEP785867 JOL785867 JYH785867 KID785867 KRZ785867 LBV785867 LLR785867 LVN785867 MFJ785867 MPF785867 MZB785867 NIX785867 NST785867 OCP785867 OML785867 OWH785867 PGD785867 PPZ785867 PZV785867 QJR785867 QTN785867 RDJ785867 RNF785867 RXB785867 SGX785867 SQT785867 TAP785867 TKL785867 TUH785867 UED785867 UNZ785867 UXV785867 VHR785867 VRN785867 WBJ785867 WLF785867 WVB785867 A851403 IP851403 SL851403 ACH851403 AMD851403 AVZ851403 BFV851403 BPR851403 BZN851403 CJJ851403 CTF851403 DDB851403 DMX851403 DWT851403 EGP851403 EQL851403 FAH851403 FKD851403 FTZ851403 GDV851403 GNR851403 GXN851403 HHJ851403 HRF851403 IBB851403 IKX851403 IUT851403 JEP851403 JOL851403 JYH851403 KID851403 KRZ851403 LBV851403 LLR851403 LVN851403 MFJ851403 MPF851403 MZB851403 NIX851403 NST851403 OCP851403 OML851403 OWH851403 PGD851403 PPZ851403 PZV851403 QJR851403 QTN851403 RDJ851403 RNF851403 RXB851403 SGX851403 SQT851403 TAP851403 TKL851403 TUH851403 UED851403 UNZ851403 UXV851403 VHR851403 VRN851403 WBJ851403 WLF851403 WVB851403 A916939 IP916939 SL916939 ACH916939 AMD916939 AVZ916939 BFV916939 BPR916939 BZN916939 CJJ916939 CTF916939 DDB916939 DMX916939 DWT916939 EGP916939 EQL916939 FAH916939 FKD916939 FTZ916939 GDV916939 GNR916939 GXN916939 HHJ916939 HRF916939 IBB916939 IKX916939 IUT916939 JEP916939 JOL916939 JYH916939 KID916939 KRZ916939 LBV916939 LLR916939 LVN916939 MFJ916939 MPF916939 MZB916939 NIX916939 NST916939 OCP916939 OML916939 OWH916939 PGD916939 PPZ916939 PZV916939 QJR916939 QTN916939 RDJ916939 RNF916939 RXB916939 SGX916939 SQT916939 TAP916939 TKL916939 TUH916939 UED916939 UNZ916939 UXV916939 VHR916939 VRN916939 WBJ916939 WLF916939 WVB916939 A982475 IP982475 SL982475 ACH982475 AMD982475 AVZ982475 BFV982475 BPR982475 BZN982475 CJJ982475 CTF982475 DDB982475 DMX982475 DWT982475 EGP982475 EQL982475 FAH982475 FKD982475 FTZ982475 GDV982475 GNR982475 GXN982475 HHJ982475 HRF982475 IBB982475 IKX982475 IUT982475 JEP982475 JOL982475 JYH982475 KID982475 KRZ982475 LBV982475 LLR982475 LVN982475 MFJ982475 MPF982475 MZB982475 NIX982475 NST982475 OCP982475 OML982475 OWH982475 PGD982475 PPZ982475 PZV982475 QJR982475 QTN982475 RDJ982475 RNF982475 RXB982475 SGX982475 SQT982475 TAP982475 TKL982475 TUH982475 UED982475 UNZ982475 UXV982475 VHR982475 VRN982475 WBJ982475 WLF982475" xr:uid="{00000000-0002-0000-0100-000000000000}">
      <formula1>"编码类,代码类,指示器类,文本类,金额类,数值类,百分比类,日期类,时间类,日期时间类"</formula1>
    </dataValidation>
  </dataValidations>
  <pageMargins left="0" right="0" top="0.25" bottom="0.25" header="0.3" footer="0.3"/>
  <pageSetup paperSize="9" scale="75" orientation="landscape" r:id="rId1"/>
  <headerFooter>
    <oddFooter>第 &amp;P 頁，共 &amp;N 頁</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26"/>
  <dimension ref="A1:D22"/>
  <sheetViews>
    <sheetView zoomScale="80" zoomScaleNormal="80" workbookViewId="0">
      <selection activeCell="A16" sqref="A16"/>
    </sheetView>
  </sheetViews>
  <sheetFormatPr defaultRowHeight="15.75"/>
  <cols>
    <col min="1" max="1" width="27.77734375" style="271" customWidth="1"/>
    <col min="2" max="2" width="26.44140625" style="271" customWidth="1"/>
    <col min="3" max="3" width="44.109375" style="271" customWidth="1"/>
    <col min="4" max="4" width="22.88671875" style="271" customWidth="1"/>
  </cols>
  <sheetData>
    <row r="1" spans="1:4">
      <c r="A1" s="262" t="s">
        <v>198</v>
      </c>
      <c r="B1" s="262" t="s">
        <v>199</v>
      </c>
      <c r="C1" s="262" t="s">
        <v>200</v>
      </c>
      <c r="D1" s="262" t="s">
        <v>201</v>
      </c>
    </row>
    <row r="2" spans="1:4" ht="31.5">
      <c r="A2" s="414" t="s">
        <v>202</v>
      </c>
      <c r="B2" s="414" t="s">
        <v>203</v>
      </c>
      <c r="C2" s="414" t="s">
        <v>204</v>
      </c>
      <c r="D2" s="414" t="s">
        <v>205</v>
      </c>
    </row>
    <row r="3" spans="1:4">
      <c r="A3" s="414" t="s">
        <v>206</v>
      </c>
      <c r="B3" s="414" t="s">
        <v>207</v>
      </c>
      <c r="C3" s="414" t="s">
        <v>208</v>
      </c>
      <c r="D3" s="414" t="s">
        <v>205</v>
      </c>
    </row>
    <row r="4" spans="1:4" ht="31.5">
      <c r="A4" s="414" t="s">
        <v>209</v>
      </c>
      <c r="B4" s="414" t="s">
        <v>210</v>
      </c>
      <c r="C4" s="414" t="s">
        <v>211</v>
      </c>
      <c r="D4" s="414" t="s">
        <v>205</v>
      </c>
    </row>
    <row r="5" spans="1:4" ht="31.5">
      <c r="A5" s="414" t="s">
        <v>212</v>
      </c>
      <c r="B5" s="414" t="s">
        <v>213</v>
      </c>
      <c r="C5" s="414" t="s">
        <v>214</v>
      </c>
      <c r="D5" s="414" t="s">
        <v>215</v>
      </c>
    </row>
    <row r="6" spans="1:4">
      <c r="A6" s="414" t="s">
        <v>216</v>
      </c>
      <c r="B6" s="414" t="s">
        <v>217</v>
      </c>
      <c r="C6" s="414" t="s">
        <v>218</v>
      </c>
      <c r="D6" s="414" t="s">
        <v>219</v>
      </c>
    </row>
    <row r="7" spans="1:4">
      <c r="A7" s="229" t="s">
        <v>220</v>
      </c>
      <c r="B7" s="414" t="s">
        <v>221</v>
      </c>
      <c r="C7" s="414" t="s">
        <v>222</v>
      </c>
      <c r="D7" s="414" t="s">
        <v>215</v>
      </c>
    </row>
    <row r="8" spans="1:4">
      <c r="A8" s="229" t="s">
        <v>223</v>
      </c>
      <c r="B8" s="414" t="s">
        <v>224</v>
      </c>
      <c r="C8" s="414" t="s">
        <v>225</v>
      </c>
      <c r="D8" s="414" t="s">
        <v>215</v>
      </c>
    </row>
    <row r="9" spans="1:4" ht="31.5">
      <c r="A9" s="6" t="s">
        <v>226</v>
      </c>
      <c r="B9" s="431" t="s">
        <v>227</v>
      </c>
      <c r="C9" s="432" t="s">
        <v>228</v>
      </c>
      <c r="D9" s="414" t="s">
        <v>219</v>
      </c>
    </row>
    <row r="10" spans="1:4">
      <c r="A10" s="229" t="s">
        <v>229</v>
      </c>
      <c r="B10" s="431" t="s">
        <v>230</v>
      </c>
      <c r="C10" s="431" t="s">
        <v>231</v>
      </c>
      <c r="D10" s="414" t="s">
        <v>215</v>
      </c>
    </row>
    <row r="11" spans="1:4">
      <c r="A11" s="431" t="s">
        <v>232</v>
      </c>
      <c r="B11" s="431" t="s">
        <v>233</v>
      </c>
      <c r="C11" s="431" t="s">
        <v>234</v>
      </c>
      <c r="D11" s="414" t="s">
        <v>215</v>
      </c>
    </row>
    <row r="15" spans="1:4">
      <c r="A15" s="281"/>
      <c r="B15" s="281"/>
      <c r="C15" s="281"/>
      <c r="D15" s="281"/>
    </row>
    <row r="16" spans="1:4">
      <c r="A16" s="281"/>
      <c r="B16" s="281"/>
      <c r="C16" s="281"/>
      <c r="D16" s="281"/>
    </row>
    <row r="17" spans="1:4">
      <c r="A17" s="281"/>
      <c r="B17" s="281"/>
      <c r="C17" s="281"/>
      <c r="D17" s="281"/>
    </row>
    <row r="18" spans="1:4">
      <c r="A18" s="281"/>
      <c r="B18" s="281"/>
      <c r="C18" s="281"/>
      <c r="D18" s="281"/>
    </row>
    <row r="19" spans="1:4">
      <c r="A19" s="281"/>
      <c r="B19" s="281"/>
      <c r="C19" s="281"/>
      <c r="D19" s="281"/>
    </row>
    <row r="20" spans="1:4">
      <c r="A20" s="281"/>
      <c r="B20" s="281"/>
      <c r="C20" s="281"/>
      <c r="D20" s="281"/>
    </row>
    <row r="21" spans="1:4">
      <c r="A21" s="281"/>
      <c r="B21" s="281"/>
      <c r="C21" s="281"/>
      <c r="D21" s="281"/>
    </row>
    <row r="22" spans="1:4">
      <c r="A22" s="262"/>
      <c r="B22" s="262"/>
      <c r="C22" s="262"/>
      <c r="D22" s="262"/>
    </row>
  </sheetData>
  <phoneticPr fontId="40"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2">
    <tabColor rgb="FFFF0000"/>
  </sheetPr>
  <dimension ref="A1:AQ387"/>
  <sheetViews>
    <sheetView zoomScale="85" zoomScaleNormal="85" workbookViewId="0">
      <selection activeCell="B23" sqref="B23"/>
    </sheetView>
  </sheetViews>
  <sheetFormatPr defaultColWidth="7.33203125" defaultRowHeight="15"/>
  <cols>
    <col min="1" max="1" width="19.5546875" style="152" customWidth="1"/>
    <col min="2" max="2" width="39.88671875" style="193" customWidth="1"/>
    <col min="3" max="3" width="14.5546875" style="152" customWidth="1"/>
    <col min="4" max="4" width="19.33203125" style="152" customWidth="1"/>
    <col min="5" max="5" width="17.33203125" style="152" customWidth="1"/>
    <col min="6" max="6" width="12" style="152" customWidth="1"/>
    <col min="7" max="7" width="14.5546875" style="152" customWidth="1"/>
    <col min="8" max="8" width="9.5546875" style="152" bestFit="1" customWidth="1"/>
    <col min="9" max="9" width="13.109375" style="152" customWidth="1"/>
    <col min="10" max="10" width="15.88671875" style="152" bestFit="1" customWidth="1"/>
    <col min="11" max="19" width="7.33203125" style="152"/>
    <col min="20" max="20" width="21.33203125" style="152" customWidth="1"/>
    <col min="21" max="21" width="26.44140625" style="152" customWidth="1"/>
    <col min="22" max="22" width="28.88671875" style="174" customWidth="1"/>
    <col min="23" max="23" width="13.88671875" style="152" customWidth="1"/>
    <col min="24" max="24" width="42.109375" style="174" customWidth="1"/>
    <col min="25" max="25" width="10.33203125" style="152" customWidth="1"/>
    <col min="26" max="26" width="9.5546875" style="152" customWidth="1"/>
    <col min="27" max="27" width="9.44140625" style="152" customWidth="1"/>
    <col min="28" max="28" width="7.33203125" style="152"/>
    <col min="29" max="29" width="11.44140625" style="152" customWidth="1"/>
    <col min="30" max="30" width="13.88671875" style="152" customWidth="1"/>
    <col min="31" max="31" width="15.33203125" style="152" customWidth="1"/>
    <col min="32" max="32" width="17.44140625" style="152" customWidth="1"/>
    <col min="33" max="33" width="15.33203125" style="152" customWidth="1"/>
    <col min="34" max="34" width="13.44140625" style="152" customWidth="1"/>
    <col min="35" max="35" width="14.5546875" style="152" customWidth="1"/>
    <col min="36" max="36" width="15.5546875" style="152" customWidth="1"/>
    <col min="37" max="40" width="25.88671875" style="152" customWidth="1"/>
    <col min="41" max="41" width="24.5546875" style="152" customWidth="1"/>
    <col min="42" max="42" width="31.44140625" style="152" customWidth="1"/>
    <col min="43" max="43" width="23.88671875" style="152" customWidth="1"/>
    <col min="44" max="16384" width="7.33203125" style="152"/>
  </cols>
  <sheetData>
    <row r="1" spans="1:43" ht="16.5" thickBot="1">
      <c r="A1" s="148" t="s">
        <v>235</v>
      </c>
      <c r="B1" s="149" t="s">
        <v>236</v>
      </c>
      <c r="C1" s="150" t="s">
        <v>237</v>
      </c>
      <c r="D1" s="151" t="s">
        <v>238</v>
      </c>
      <c r="G1" s="153" t="s">
        <v>239</v>
      </c>
      <c r="H1" s="154" t="s">
        <v>240</v>
      </c>
      <c r="I1" s="154" t="s">
        <v>241</v>
      </c>
      <c r="J1" s="154" t="s">
        <v>242</v>
      </c>
      <c r="T1" s="155" t="s">
        <v>243</v>
      </c>
      <c r="U1" s="156" t="s">
        <v>244</v>
      </c>
      <c r="V1" s="157" t="s">
        <v>245</v>
      </c>
      <c r="W1" s="156" t="s">
        <v>246</v>
      </c>
      <c r="X1" s="158" t="s">
        <v>247</v>
      </c>
      <c r="Y1" s="159" t="s">
        <v>248</v>
      </c>
      <c r="Z1" s="159" t="s">
        <v>249</v>
      </c>
      <c r="AA1" s="160" t="s">
        <v>250</v>
      </c>
      <c r="AC1" s="152" t="s">
        <v>251</v>
      </c>
      <c r="AD1" s="152" t="s">
        <v>251</v>
      </c>
      <c r="AE1" s="152" t="s">
        <v>252</v>
      </c>
      <c r="AF1" s="152" t="s">
        <v>252</v>
      </c>
      <c r="AG1" s="152" t="s">
        <v>253</v>
      </c>
      <c r="AH1" s="152" t="s">
        <v>253</v>
      </c>
      <c r="AI1" s="161" t="s">
        <v>254</v>
      </c>
      <c r="AJ1" s="161" t="s">
        <v>255</v>
      </c>
      <c r="AK1" s="162" t="s">
        <v>256</v>
      </c>
      <c r="AL1" s="162" t="s">
        <v>257</v>
      </c>
      <c r="AM1" s="163" t="s">
        <v>258</v>
      </c>
      <c r="AN1" s="164"/>
      <c r="AO1" s="165" t="s">
        <v>259</v>
      </c>
      <c r="AP1" s="165" t="s">
        <v>260</v>
      </c>
      <c r="AQ1" s="165" t="s">
        <v>261</v>
      </c>
    </row>
    <row r="2" spans="1:43" ht="15.75" thickBot="1">
      <c r="A2" s="166" t="s">
        <v>262</v>
      </c>
      <c r="B2" s="167" t="s">
        <v>263</v>
      </c>
      <c r="C2" s="167" t="s">
        <v>263</v>
      </c>
      <c r="D2" s="152" t="s">
        <v>264</v>
      </c>
      <c r="G2" s="208" t="s">
        <v>265</v>
      </c>
      <c r="H2" s="208" t="s">
        <v>265</v>
      </c>
      <c r="I2" s="208"/>
      <c r="J2" s="208" t="s">
        <v>266</v>
      </c>
      <c r="T2" s="214" t="s">
        <v>267</v>
      </c>
      <c r="U2" s="214" t="s">
        <v>268</v>
      </c>
      <c r="V2" s="214" t="s">
        <v>269</v>
      </c>
      <c r="W2" s="214" t="s">
        <v>270</v>
      </c>
      <c r="X2" s="214" t="s">
        <v>271</v>
      </c>
      <c r="Y2" s="214" t="s">
        <v>272</v>
      </c>
      <c r="Z2" s="214" t="s">
        <v>273</v>
      </c>
      <c r="AA2" s="214" t="s">
        <v>274</v>
      </c>
      <c r="AC2" s="152" t="s">
        <v>275</v>
      </c>
      <c r="AD2" s="152">
        <v>0</v>
      </c>
      <c r="AE2" s="152" t="b">
        <v>0</v>
      </c>
      <c r="AF2" s="152" t="s">
        <v>276</v>
      </c>
      <c r="AG2" s="152" t="s">
        <v>277</v>
      </c>
      <c r="AH2" s="152">
        <v>1</v>
      </c>
      <c r="AI2" s="168" t="s">
        <v>278</v>
      </c>
      <c r="AJ2" s="152" t="s">
        <v>279</v>
      </c>
      <c r="AK2" s="169" t="s">
        <v>280</v>
      </c>
      <c r="AL2" s="169" t="s">
        <v>281</v>
      </c>
      <c r="AM2" s="170" t="s">
        <v>282</v>
      </c>
      <c r="AN2" s="170"/>
      <c r="AO2" s="171" t="s">
        <v>283</v>
      </c>
      <c r="AP2" s="171" t="s">
        <v>284</v>
      </c>
      <c r="AQ2" s="171" t="s">
        <v>285</v>
      </c>
    </row>
    <row r="3" spans="1:43" ht="15.75" thickBot="1">
      <c r="A3" s="166" t="s">
        <v>286</v>
      </c>
      <c r="B3" s="172" t="s">
        <v>287</v>
      </c>
      <c r="C3" s="173"/>
      <c r="G3" s="239" t="s">
        <v>288</v>
      </c>
      <c r="H3" s="239" t="s">
        <v>288</v>
      </c>
      <c r="I3" s="239"/>
      <c r="J3" s="208" t="s">
        <v>265</v>
      </c>
      <c r="T3" s="214" t="s">
        <v>289</v>
      </c>
      <c r="U3" s="214" t="s">
        <v>290</v>
      </c>
      <c r="V3" s="214" t="s">
        <v>269</v>
      </c>
      <c r="W3" s="214" t="s">
        <v>270</v>
      </c>
      <c r="X3" s="214" t="s">
        <v>291</v>
      </c>
      <c r="Y3" s="214" t="s">
        <v>272</v>
      </c>
      <c r="Z3" s="214" t="s">
        <v>273</v>
      </c>
      <c r="AA3" s="214" t="s">
        <v>274</v>
      </c>
      <c r="AC3" s="152" t="s">
        <v>292</v>
      </c>
      <c r="AD3" s="152">
        <v>1</v>
      </c>
      <c r="AE3" s="152" t="b">
        <v>1</v>
      </c>
      <c r="AF3" s="152" t="s">
        <v>293</v>
      </c>
      <c r="AG3" s="152" t="s">
        <v>294</v>
      </c>
      <c r="AH3" s="152">
        <v>2</v>
      </c>
      <c r="AI3" s="168" t="s">
        <v>295</v>
      </c>
      <c r="AJ3" s="152" t="s">
        <v>296</v>
      </c>
      <c r="AK3" s="169" t="s">
        <v>297</v>
      </c>
      <c r="AL3" s="169" t="s">
        <v>298</v>
      </c>
      <c r="AM3" s="170" t="s">
        <v>299</v>
      </c>
      <c r="AN3" s="170"/>
      <c r="AO3" s="171" t="s">
        <v>300</v>
      </c>
      <c r="AP3" s="171" t="s">
        <v>301</v>
      </c>
      <c r="AQ3" s="171" t="s">
        <v>302</v>
      </c>
    </row>
    <row r="4" spans="1:43" ht="15.75" thickBot="1">
      <c r="A4" s="152" t="s">
        <v>255</v>
      </c>
      <c r="B4" s="174" t="s">
        <v>296</v>
      </c>
      <c r="G4" s="239"/>
      <c r="I4" s="430"/>
      <c r="J4" s="239" t="s">
        <v>303</v>
      </c>
      <c r="T4" s="214" t="s">
        <v>304</v>
      </c>
      <c r="U4" s="214" t="s">
        <v>305</v>
      </c>
      <c r="V4" s="214" t="s">
        <v>269</v>
      </c>
      <c r="W4" s="214" t="s">
        <v>270</v>
      </c>
      <c r="X4" s="214" t="s">
        <v>306</v>
      </c>
      <c r="Y4" s="214" t="s">
        <v>272</v>
      </c>
      <c r="Z4" s="214" t="s">
        <v>273</v>
      </c>
      <c r="AA4" s="214" t="s">
        <v>274</v>
      </c>
      <c r="AC4" s="152" t="s">
        <v>307</v>
      </c>
      <c r="AD4" s="152">
        <v>2</v>
      </c>
      <c r="AE4" s="152" t="s">
        <v>308</v>
      </c>
      <c r="AF4" s="152" t="s">
        <v>293</v>
      </c>
      <c r="AG4" s="152" t="s">
        <v>309</v>
      </c>
      <c r="AH4" s="152">
        <v>4</v>
      </c>
      <c r="AI4" s="168" t="s">
        <v>310</v>
      </c>
      <c r="AJ4" s="152" t="s">
        <v>311</v>
      </c>
      <c r="AL4" s="169"/>
      <c r="AM4" s="170" t="s">
        <v>312</v>
      </c>
      <c r="AN4" s="170"/>
      <c r="AO4" s="171" t="s">
        <v>313</v>
      </c>
      <c r="AP4" s="171" t="s">
        <v>314</v>
      </c>
      <c r="AQ4" s="171" t="s">
        <v>285</v>
      </c>
    </row>
    <row r="5" spans="1:43" ht="16.5" thickBot="1">
      <c r="A5" s="176" t="s">
        <v>315</v>
      </c>
      <c r="B5" s="175" t="s">
        <v>316</v>
      </c>
      <c r="G5" s="212"/>
      <c r="H5" s="212"/>
      <c r="I5" s="430"/>
      <c r="J5" s="430"/>
      <c r="N5" s="176"/>
      <c r="T5" s="214" t="s">
        <v>317</v>
      </c>
      <c r="U5" s="214" t="s">
        <v>318</v>
      </c>
      <c r="V5" s="214" t="s">
        <v>269</v>
      </c>
      <c r="W5" s="214" t="s">
        <v>270</v>
      </c>
      <c r="X5" s="214" t="s">
        <v>319</v>
      </c>
      <c r="Y5" s="214" t="s">
        <v>272</v>
      </c>
      <c r="Z5" s="214" t="s">
        <v>273</v>
      </c>
      <c r="AA5" s="214" t="s">
        <v>274</v>
      </c>
      <c r="AC5" s="152" t="s">
        <v>320</v>
      </c>
      <c r="AD5" s="152">
        <v>4</v>
      </c>
      <c r="AE5" s="152" t="s">
        <v>321</v>
      </c>
      <c r="AF5" s="152" t="s">
        <v>322</v>
      </c>
      <c r="AG5" s="152" t="s">
        <v>323</v>
      </c>
      <c r="AH5" s="152">
        <v>8</v>
      </c>
      <c r="AJ5" s="155" t="s">
        <v>324</v>
      </c>
      <c r="AM5" s="170" t="s">
        <v>325</v>
      </c>
      <c r="AO5" s="171" t="s">
        <v>326</v>
      </c>
      <c r="AP5" s="171" t="s">
        <v>327</v>
      </c>
      <c r="AQ5" s="171" t="s">
        <v>302</v>
      </c>
    </row>
    <row r="6" spans="1:43" ht="15.75" thickBot="1">
      <c r="A6" s="152" t="s">
        <v>328</v>
      </c>
      <c r="B6" s="177" t="s">
        <v>308</v>
      </c>
      <c r="D6" s="178" t="str">
        <f>TEXT(E6,"YYYY-MM-DD")</f>
        <v>1900-01-00</v>
      </c>
      <c r="E6" s="179"/>
      <c r="G6" s="212"/>
      <c r="H6" s="212"/>
      <c r="I6" s="430"/>
      <c r="J6" s="430"/>
      <c r="T6" s="214" t="s">
        <v>329</v>
      </c>
      <c r="U6" s="214" t="s">
        <v>330</v>
      </c>
      <c r="V6" s="214" t="s">
        <v>269</v>
      </c>
      <c r="W6" s="214" t="s">
        <v>270</v>
      </c>
      <c r="X6" s="214" t="s">
        <v>331</v>
      </c>
      <c r="Y6" s="214" t="s">
        <v>272</v>
      </c>
      <c r="Z6" s="214" t="s">
        <v>273</v>
      </c>
      <c r="AA6" s="214" t="s">
        <v>274</v>
      </c>
      <c r="AC6" s="152" t="s">
        <v>332</v>
      </c>
      <c r="AD6" s="152">
        <v>8</v>
      </c>
      <c r="AE6" s="152" t="s">
        <v>333</v>
      </c>
      <c r="AF6" s="152" t="s">
        <v>334</v>
      </c>
      <c r="AJ6" s="152" t="s">
        <v>335</v>
      </c>
      <c r="AO6" s="171" t="s">
        <v>336</v>
      </c>
      <c r="AP6" s="171" t="s">
        <v>337</v>
      </c>
      <c r="AQ6" s="171" t="s">
        <v>338</v>
      </c>
    </row>
    <row r="7" spans="1:43" ht="15.75" thickBot="1">
      <c r="A7" s="180" t="s">
        <v>339</v>
      </c>
      <c r="B7" s="181" t="s">
        <v>340</v>
      </c>
      <c r="C7" s="182" t="str">
        <f ca="1">tblParamSetting[[#This Row],[Sample]]</f>
        <v>2023-03-06</v>
      </c>
      <c r="D7" s="174" t="str">
        <f ca="1">TEXT(TODAY(),"YYYY-MM-DD")</f>
        <v>2023-03-06</v>
      </c>
      <c r="E7" s="183"/>
      <c r="G7" s="212"/>
      <c r="H7" s="212"/>
      <c r="I7" s="430"/>
      <c r="J7" s="430"/>
      <c r="T7" s="214" t="s">
        <v>341</v>
      </c>
      <c r="U7" s="214" t="s">
        <v>342</v>
      </c>
      <c r="V7" s="214" t="s">
        <v>269</v>
      </c>
      <c r="W7" s="214" t="s">
        <v>270</v>
      </c>
      <c r="X7" s="214" t="s">
        <v>343</v>
      </c>
      <c r="Y7" s="214" t="s">
        <v>272</v>
      </c>
      <c r="Z7" s="214" t="s">
        <v>273</v>
      </c>
      <c r="AA7" s="214" t="s">
        <v>274</v>
      </c>
      <c r="AC7" s="152" t="s">
        <v>344</v>
      </c>
      <c r="AD7" s="152">
        <v>16</v>
      </c>
      <c r="AE7" s="152" t="s">
        <v>345</v>
      </c>
      <c r="AF7" s="152" t="s">
        <v>346</v>
      </c>
      <c r="AJ7" s="152" t="s">
        <v>347</v>
      </c>
      <c r="AO7" s="171" t="s">
        <v>348</v>
      </c>
      <c r="AP7" s="171" t="s">
        <v>349</v>
      </c>
      <c r="AQ7" s="171" t="s">
        <v>350</v>
      </c>
    </row>
    <row r="8" spans="1:43" ht="15.75" thickBot="1">
      <c r="A8" s="152" t="s">
        <v>351</v>
      </c>
      <c r="B8" s="174">
        <v>15</v>
      </c>
      <c r="C8" s="184"/>
      <c r="G8" s="212"/>
      <c r="H8" s="212"/>
      <c r="I8" s="430"/>
      <c r="J8" s="430"/>
      <c r="T8" s="214" t="s">
        <v>352</v>
      </c>
      <c r="U8" s="214" t="s">
        <v>353</v>
      </c>
      <c r="V8" s="214" t="s">
        <v>269</v>
      </c>
      <c r="W8" s="214" t="s">
        <v>270</v>
      </c>
      <c r="X8" s="214" t="s">
        <v>343</v>
      </c>
      <c r="Y8" s="214" t="s">
        <v>272</v>
      </c>
      <c r="Z8" s="214" t="s">
        <v>273</v>
      </c>
      <c r="AA8" s="214" t="s">
        <v>274</v>
      </c>
      <c r="AE8" s="152" t="s">
        <v>354</v>
      </c>
      <c r="AF8" s="152" t="s">
        <v>355</v>
      </c>
      <c r="AO8" s="171" t="s">
        <v>356</v>
      </c>
      <c r="AP8" s="171" t="s">
        <v>357</v>
      </c>
      <c r="AQ8" s="171" t="s">
        <v>285</v>
      </c>
    </row>
    <row r="9" spans="1:43" ht="16.5" thickBot="1">
      <c r="A9" s="184" t="s">
        <v>358</v>
      </c>
      <c r="B9" s="185" t="b">
        <v>1</v>
      </c>
      <c r="C9" s="184"/>
      <c r="E9" s="186"/>
      <c r="F9" s="186"/>
      <c r="G9"/>
      <c r="H9"/>
      <c r="I9" s="1"/>
      <c r="J9" s="1"/>
      <c r="T9" s="214" t="s">
        <v>359</v>
      </c>
      <c r="U9" s="214" t="s">
        <v>360</v>
      </c>
      <c r="V9" s="214" t="s">
        <v>361</v>
      </c>
      <c r="W9" s="214" t="s">
        <v>270</v>
      </c>
      <c r="X9" s="214" t="s">
        <v>362</v>
      </c>
      <c r="Y9" s="214" t="s">
        <v>272</v>
      </c>
      <c r="Z9" s="214" t="s">
        <v>363</v>
      </c>
      <c r="AA9" s="214" t="s">
        <v>274</v>
      </c>
      <c r="AE9" s="152" t="s">
        <v>364</v>
      </c>
      <c r="AF9" s="152" t="s">
        <v>365</v>
      </c>
      <c r="AO9" s="171" t="s">
        <v>366</v>
      </c>
      <c r="AP9" s="171" t="s">
        <v>367</v>
      </c>
      <c r="AQ9" s="171" t="s">
        <v>302</v>
      </c>
    </row>
    <row r="10" spans="1:43" ht="16.5" thickBot="1">
      <c r="A10" s="187" t="s">
        <v>368</v>
      </c>
      <c r="B10" s="174"/>
      <c r="E10" s="188"/>
      <c r="F10" s="188"/>
      <c r="G10"/>
      <c r="H10"/>
      <c r="I10" s="1"/>
      <c r="T10" s="214" t="s">
        <v>369</v>
      </c>
      <c r="U10" s="214" t="s">
        <v>370</v>
      </c>
      <c r="V10" s="214" t="s">
        <v>371</v>
      </c>
      <c r="W10" s="214" t="s">
        <v>270</v>
      </c>
      <c r="X10" s="214" t="s">
        <v>372</v>
      </c>
      <c r="Y10" s="214" t="s">
        <v>272</v>
      </c>
      <c r="Z10" s="214" t="s">
        <v>363</v>
      </c>
      <c r="AA10" s="214" t="s">
        <v>274</v>
      </c>
      <c r="AE10" s="152" t="s">
        <v>373</v>
      </c>
      <c r="AF10" s="152" t="s">
        <v>374</v>
      </c>
      <c r="AO10" s="171" t="s">
        <v>375</v>
      </c>
      <c r="AP10" s="171" t="s">
        <v>376</v>
      </c>
      <c r="AQ10" s="171" t="s">
        <v>285</v>
      </c>
    </row>
    <row r="11" spans="1:43" ht="16.5" thickBot="1">
      <c r="A11" s="152" t="s">
        <v>262</v>
      </c>
      <c r="B11" s="185"/>
      <c r="C11" s="185"/>
      <c r="D11" s="185"/>
      <c r="E11" s="188"/>
      <c r="F11" s="188"/>
      <c r="G11"/>
      <c r="H11"/>
      <c r="I11" s="1"/>
      <c r="T11" s="214" t="s">
        <v>377</v>
      </c>
      <c r="U11" s="214" t="s">
        <v>378</v>
      </c>
      <c r="V11" s="214" t="s">
        <v>379</v>
      </c>
      <c r="W11" s="214" t="s">
        <v>270</v>
      </c>
      <c r="X11" s="214" t="s">
        <v>380</v>
      </c>
      <c r="Y11" s="214" t="s">
        <v>272</v>
      </c>
      <c r="Z11" s="214" t="s">
        <v>363</v>
      </c>
      <c r="AA11" s="214" t="s">
        <v>274</v>
      </c>
      <c r="AE11" s="152" t="s">
        <v>381</v>
      </c>
      <c r="AF11" s="152" t="s">
        <v>382</v>
      </c>
      <c r="AO11" s="171" t="s">
        <v>383</v>
      </c>
      <c r="AP11" s="171" t="s">
        <v>384</v>
      </c>
      <c r="AQ11" s="171" t="s">
        <v>302</v>
      </c>
    </row>
    <row r="12" spans="1:43" ht="16.5" thickBot="1">
      <c r="A12" s="180" t="s">
        <v>385</v>
      </c>
      <c r="B12" s="189" t="str">
        <f>"DG_{SUBJECT}_{TBL_NAME}-"&amp;tblParamSetting[[#This Row],[Sample]]&amp;".csv"</f>
        <v>DG_{SUBJECT}_{TBL_NAME}-S1.0.01.csv</v>
      </c>
      <c r="D12" s="152" t="str">
        <f>LEFT(Terms!C5,LEN(Terms!C5)-1)</f>
        <v>S1.0.01</v>
      </c>
      <c r="E12" s="188"/>
      <c r="F12" s="188"/>
      <c r="G12"/>
      <c r="H12"/>
      <c r="I12" s="1"/>
      <c r="T12" s="214" t="s">
        <v>386</v>
      </c>
      <c r="U12" s="214" t="s">
        <v>387</v>
      </c>
      <c r="V12" s="214" t="s">
        <v>388</v>
      </c>
      <c r="W12" s="214" t="s">
        <v>270</v>
      </c>
      <c r="X12" s="214" t="s">
        <v>389</v>
      </c>
      <c r="Y12" s="214" t="s">
        <v>272</v>
      </c>
      <c r="Z12" s="214" t="s">
        <v>363</v>
      </c>
      <c r="AA12" s="214" t="s">
        <v>274</v>
      </c>
      <c r="AE12" s="152" t="s">
        <v>390</v>
      </c>
      <c r="AF12" s="152" t="s">
        <v>391</v>
      </c>
      <c r="AO12" s="171" t="s">
        <v>392</v>
      </c>
      <c r="AP12" s="171" t="s">
        <v>393</v>
      </c>
      <c r="AQ12" s="171" t="s">
        <v>285</v>
      </c>
    </row>
    <row r="13" spans="1:43" ht="16.5" thickBot="1">
      <c r="A13" s="249" t="s">
        <v>394</v>
      </c>
      <c r="B13" s="174" t="s">
        <v>395</v>
      </c>
      <c r="E13" s="190"/>
      <c r="F13" s="188"/>
      <c r="G13"/>
      <c r="H13"/>
      <c r="I13" s="1"/>
      <c r="K13"/>
      <c r="T13" s="214" t="s">
        <v>328</v>
      </c>
      <c r="U13" s="214" t="s">
        <v>396</v>
      </c>
      <c r="V13" s="214" t="s">
        <v>397</v>
      </c>
      <c r="W13" s="214" t="s">
        <v>398</v>
      </c>
      <c r="X13" s="214" t="b">
        <v>0</v>
      </c>
      <c r="Y13" s="214" t="s">
        <v>399</v>
      </c>
      <c r="Z13" s="214" t="s">
        <v>273</v>
      </c>
      <c r="AA13" s="214" t="s">
        <v>274</v>
      </c>
      <c r="AE13" s="152">
        <v>16</v>
      </c>
      <c r="AF13" s="152" t="s">
        <v>346</v>
      </c>
      <c r="AO13" s="171" t="s">
        <v>400</v>
      </c>
      <c r="AP13" s="171" t="s">
        <v>401</v>
      </c>
      <c r="AQ13" s="171" t="s">
        <v>285</v>
      </c>
    </row>
    <row r="14" spans="1:43" ht="16.5" thickBot="1">
      <c r="A14" s="152" t="s">
        <v>402</v>
      </c>
      <c r="B14" s="174" t="s">
        <v>403</v>
      </c>
      <c r="E14" s="191"/>
      <c r="F14" s="188"/>
      <c r="G14"/>
      <c r="H14"/>
      <c r="I14" s="1"/>
      <c r="K14"/>
      <c r="T14" s="214" t="s">
        <v>404</v>
      </c>
      <c r="U14" s="214" t="s">
        <v>405</v>
      </c>
      <c r="V14" s="214" t="s">
        <v>406</v>
      </c>
      <c r="W14" s="214" t="s">
        <v>407</v>
      </c>
      <c r="X14" s="214" t="s">
        <v>408</v>
      </c>
      <c r="Y14" s="214" t="s">
        <v>399</v>
      </c>
      <c r="Z14" s="214" t="s">
        <v>273</v>
      </c>
      <c r="AA14" s="214" t="s">
        <v>274</v>
      </c>
      <c r="AE14" s="152">
        <v>24</v>
      </c>
      <c r="AF14" s="152" t="s">
        <v>365</v>
      </c>
      <c r="AO14" s="171" t="s">
        <v>409</v>
      </c>
      <c r="AP14" s="171" t="s">
        <v>410</v>
      </c>
      <c r="AQ14" s="171" t="s">
        <v>302</v>
      </c>
    </row>
    <row r="15" spans="1:43" ht="15.75">
      <c r="A15" s="214" t="s">
        <v>411</v>
      </c>
      <c r="B15" s="393" t="str">
        <f>"{{DGP_STATUS}}=""" &amp; tblParamSetting[[#This Row],[Comment]] &amp; """"</f>
        <v>{{DGP_STATUS}}="Draft"</v>
      </c>
      <c r="C15" s="154" t="s">
        <v>412</v>
      </c>
      <c r="E15" s="191"/>
      <c r="F15" s="188"/>
      <c r="G15"/>
      <c r="H15"/>
      <c r="I15" s="192"/>
      <c r="K15"/>
      <c r="T15" s="214" t="s">
        <v>413</v>
      </c>
      <c r="U15" s="214" t="s">
        <v>414</v>
      </c>
      <c r="V15" s="214" t="b">
        <v>0</v>
      </c>
      <c r="W15" s="214" t="s">
        <v>415</v>
      </c>
      <c r="X15" s="214" t="b">
        <v>1</v>
      </c>
      <c r="Y15" s="214" t="s">
        <v>399</v>
      </c>
      <c r="Z15" s="214" t="s">
        <v>273</v>
      </c>
      <c r="AA15" s="214" t="s">
        <v>274</v>
      </c>
      <c r="AE15" s="152">
        <v>31</v>
      </c>
      <c r="AF15" s="152" t="s">
        <v>374</v>
      </c>
      <c r="AO15" s="171" t="s">
        <v>416</v>
      </c>
      <c r="AP15" s="171" t="s">
        <v>417</v>
      </c>
      <c r="AQ15" s="171" t="s">
        <v>285</v>
      </c>
    </row>
    <row r="16" spans="1:43" ht="16.5" thickBot="1">
      <c r="A16" s="214" t="s">
        <v>411</v>
      </c>
      <c r="B16" s="174" t="str">
        <f>"{{DATAOWNER_BG}}=""" &amp; tblParamSetting[[#This Row],[Comment]] &amp; """"</f>
        <v>{{DATAOWNER_BG}}="PSG"</v>
      </c>
      <c r="C16" s="154" t="s">
        <v>418</v>
      </c>
      <c r="D16" s="76"/>
      <c r="E16" s="191"/>
      <c r="F16" s="188"/>
      <c r="I16" s="192"/>
      <c r="K16"/>
      <c r="T16" s="214" t="s">
        <v>339</v>
      </c>
      <c r="U16" s="214" t="s">
        <v>419</v>
      </c>
      <c r="V16" s="214" t="s">
        <v>420</v>
      </c>
      <c r="W16" s="214" t="s">
        <v>407</v>
      </c>
      <c r="X16" s="214" t="s">
        <v>271</v>
      </c>
      <c r="Y16" s="214" t="s">
        <v>399</v>
      </c>
      <c r="Z16" s="214" t="s">
        <v>273</v>
      </c>
      <c r="AA16" s="214" t="s">
        <v>274</v>
      </c>
      <c r="AE16" s="152">
        <v>33</v>
      </c>
      <c r="AF16" s="152" t="s">
        <v>382</v>
      </c>
      <c r="AO16" s="171" t="s">
        <v>421</v>
      </c>
      <c r="AP16" s="171" t="s">
        <v>422</v>
      </c>
      <c r="AQ16" s="171" t="s">
        <v>302</v>
      </c>
    </row>
    <row r="17" spans="1:43" ht="16.5" thickBot="1">
      <c r="A17" s="214" t="s">
        <v>423</v>
      </c>
      <c r="B17" s="174" t="s">
        <v>424</v>
      </c>
      <c r="E17" s="191"/>
      <c r="F17" s="188"/>
      <c r="G17"/>
      <c r="H17"/>
      <c r="I17" s="192"/>
      <c r="K17"/>
      <c r="T17" s="214" t="s">
        <v>411</v>
      </c>
      <c r="U17" s="214" t="s">
        <v>425</v>
      </c>
      <c r="V17" s="214" t="s">
        <v>426</v>
      </c>
      <c r="W17" s="214" t="s">
        <v>407</v>
      </c>
      <c r="X17" s="214" t="s">
        <v>271</v>
      </c>
      <c r="Y17" s="214" t="s">
        <v>427</v>
      </c>
      <c r="Z17" s="214" t="s">
        <v>273</v>
      </c>
      <c r="AA17" s="214" t="s">
        <v>274</v>
      </c>
      <c r="AE17" s="152">
        <v>67</v>
      </c>
      <c r="AF17" s="152" t="s">
        <v>391</v>
      </c>
      <c r="AO17" s="171" t="s">
        <v>428</v>
      </c>
      <c r="AP17" s="171" t="s">
        <v>429</v>
      </c>
      <c r="AQ17" s="171" t="s">
        <v>430</v>
      </c>
    </row>
    <row r="18" spans="1:43" ht="16.5" thickBot="1">
      <c r="A18" s="152" t="s">
        <v>431</v>
      </c>
      <c r="B18" s="174" t="str">
        <f>envCheck()</f>
        <v>BIG5</v>
      </c>
      <c r="E18" s="191"/>
      <c r="F18" s="188"/>
      <c r="I18" s="192"/>
      <c r="K18"/>
      <c r="T18" s="214" t="s">
        <v>432</v>
      </c>
      <c r="U18" s="214" t="s">
        <v>433</v>
      </c>
      <c r="V18" s="214" t="s">
        <v>434</v>
      </c>
      <c r="W18" s="214" t="s">
        <v>407</v>
      </c>
      <c r="X18" s="214" t="s">
        <v>434</v>
      </c>
      <c r="Y18" s="214" t="s">
        <v>399</v>
      </c>
      <c r="Z18" s="214" t="s">
        <v>435</v>
      </c>
      <c r="AA18" s="214" t="s">
        <v>274</v>
      </c>
      <c r="AE18" s="152">
        <v>128</v>
      </c>
      <c r="AF18" s="152" t="s">
        <v>436</v>
      </c>
      <c r="AO18" s="171" t="s">
        <v>437</v>
      </c>
      <c r="AP18" s="171" t="s">
        <v>438</v>
      </c>
      <c r="AQ18" s="171" t="s">
        <v>439</v>
      </c>
    </row>
    <row r="19" spans="1:43" ht="16.5" thickBot="1">
      <c r="A19" s="152" t="s">
        <v>440</v>
      </c>
      <c r="B19" s="174" t="b">
        <v>0</v>
      </c>
      <c r="F19" s="188"/>
      <c r="I19" s="192"/>
      <c r="K19"/>
      <c r="T19" s="214" t="s">
        <v>441</v>
      </c>
      <c r="U19" s="214" t="s">
        <v>442</v>
      </c>
      <c r="V19" s="214" t="b">
        <v>0</v>
      </c>
      <c r="W19" s="214" t="s">
        <v>270</v>
      </c>
      <c r="X19" s="214" t="s">
        <v>443</v>
      </c>
      <c r="Y19" s="214" t="s">
        <v>399</v>
      </c>
      <c r="Z19" s="214" t="s">
        <v>435</v>
      </c>
      <c r="AA19" s="214" t="s">
        <v>274</v>
      </c>
      <c r="AO19" s="171" t="s">
        <v>444</v>
      </c>
      <c r="AP19" s="171" t="s">
        <v>445</v>
      </c>
      <c r="AQ19" s="171" t="s">
        <v>446</v>
      </c>
    </row>
    <row r="20" spans="1:43" ht="15.75">
      <c r="A20" s="477" t="s">
        <v>3062</v>
      </c>
      <c r="B20" s="478" t="s">
        <v>3064</v>
      </c>
      <c r="C20" s="479"/>
      <c r="F20" s="188"/>
      <c r="I20" s="192"/>
      <c r="K20"/>
      <c r="T20" s="214" t="s">
        <v>447</v>
      </c>
      <c r="U20" s="214" t="s">
        <v>448</v>
      </c>
      <c r="V20" s="214" t="s">
        <v>449</v>
      </c>
      <c r="W20" s="214" t="s">
        <v>407</v>
      </c>
      <c r="X20" s="214" t="s">
        <v>271</v>
      </c>
      <c r="Y20" s="214" t="s">
        <v>450</v>
      </c>
      <c r="Z20" s="214" t="s">
        <v>451</v>
      </c>
      <c r="AA20" s="214" t="s">
        <v>274</v>
      </c>
    </row>
    <row r="21" spans="1:43" ht="15.75">
      <c r="F21" s="188"/>
      <c r="I21" s="192"/>
      <c r="K21"/>
      <c r="T21" s="214" t="s">
        <v>452</v>
      </c>
      <c r="U21" s="214" t="s">
        <v>448</v>
      </c>
      <c r="V21" s="214">
        <v>5480</v>
      </c>
      <c r="W21" s="214" t="s">
        <v>407</v>
      </c>
      <c r="X21" s="214" t="s">
        <v>271</v>
      </c>
      <c r="Y21" s="214" t="s">
        <v>450</v>
      </c>
      <c r="Z21" s="214" t="s">
        <v>451</v>
      </c>
      <c r="AA21" s="214" t="s">
        <v>274</v>
      </c>
    </row>
    <row r="22" spans="1:43" ht="15.75">
      <c r="F22" s="188"/>
      <c r="I22" s="192"/>
      <c r="K22"/>
      <c r="T22" s="214" t="s">
        <v>453</v>
      </c>
      <c r="U22" s="214" t="s">
        <v>448</v>
      </c>
      <c r="V22" s="214" t="s">
        <v>454</v>
      </c>
      <c r="W22" s="214" t="s">
        <v>407</v>
      </c>
      <c r="X22" s="214" t="s">
        <v>271</v>
      </c>
      <c r="Y22" s="214" t="s">
        <v>450</v>
      </c>
      <c r="Z22" s="214" t="s">
        <v>451</v>
      </c>
      <c r="AA22" s="214" t="s">
        <v>274</v>
      </c>
    </row>
    <row r="23" spans="1:43" ht="15.75">
      <c r="F23" s="188"/>
      <c r="K23"/>
      <c r="T23" s="214" t="s">
        <v>455</v>
      </c>
      <c r="U23" s="214" t="s">
        <v>448</v>
      </c>
      <c r="V23" s="214" t="s">
        <v>456</v>
      </c>
      <c r="W23" s="214" t="s">
        <v>407</v>
      </c>
      <c r="X23" s="214" t="s">
        <v>271</v>
      </c>
      <c r="Y23" s="214" t="s">
        <v>450</v>
      </c>
      <c r="Z23" s="214" t="s">
        <v>451</v>
      </c>
      <c r="AA23" s="214" t="s">
        <v>274</v>
      </c>
    </row>
    <row r="24" spans="1:43" ht="15.75">
      <c r="F24" s="188"/>
      <c r="K24"/>
      <c r="T24" s="214" t="s">
        <v>457</v>
      </c>
      <c r="U24" s="214" t="s">
        <v>448</v>
      </c>
      <c r="V24" s="214">
        <v>100</v>
      </c>
      <c r="W24" s="214" t="s">
        <v>398</v>
      </c>
      <c r="X24" s="214" t="s">
        <v>271</v>
      </c>
      <c r="Y24" s="214" t="s">
        <v>450</v>
      </c>
      <c r="Z24" s="214" t="s">
        <v>451</v>
      </c>
      <c r="AA24" s="214" t="s">
        <v>274</v>
      </c>
    </row>
    <row r="25" spans="1:43" ht="15.75">
      <c r="F25" s="188"/>
      <c r="K25"/>
      <c r="T25" s="214" t="s">
        <v>458</v>
      </c>
      <c r="U25" s="214" t="s">
        <v>448</v>
      </c>
      <c r="V25" s="214">
        <v>120</v>
      </c>
      <c r="W25" s="214" t="s">
        <v>398</v>
      </c>
      <c r="X25" s="214" t="s">
        <v>271</v>
      </c>
      <c r="Y25" s="214" t="s">
        <v>450</v>
      </c>
      <c r="Z25" s="214" t="s">
        <v>451</v>
      </c>
      <c r="AA25" s="214" t="s">
        <v>274</v>
      </c>
    </row>
    <row r="26" spans="1:43" ht="15.75">
      <c r="F26" s="188"/>
      <c r="K26"/>
      <c r="T26" s="214" t="s">
        <v>459</v>
      </c>
      <c r="U26" s="214" t="s">
        <v>460</v>
      </c>
      <c r="V26" s="214" t="s">
        <v>461</v>
      </c>
      <c r="W26" s="214" t="s">
        <v>462</v>
      </c>
      <c r="X26" s="214" t="s">
        <v>271</v>
      </c>
      <c r="Y26" s="214" t="s">
        <v>450</v>
      </c>
      <c r="Z26" s="214" t="s">
        <v>463</v>
      </c>
      <c r="AA26" s="214" t="s">
        <v>274</v>
      </c>
    </row>
    <row r="27" spans="1:43" ht="15.75">
      <c r="F27" s="188"/>
      <c r="K27"/>
      <c r="T27" s="214" t="s">
        <v>464</v>
      </c>
      <c r="U27" s="214" t="s">
        <v>465</v>
      </c>
      <c r="V27" s="214" t="b">
        <v>1</v>
      </c>
      <c r="W27" s="214" t="s">
        <v>415</v>
      </c>
      <c r="X27" s="214" t="b">
        <v>0</v>
      </c>
      <c r="Y27" s="214" t="s">
        <v>450</v>
      </c>
      <c r="Z27" s="214" t="s">
        <v>273</v>
      </c>
      <c r="AA27" s="214" t="s">
        <v>274</v>
      </c>
    </row>
    <row r="28" spans="1:43" ht="15.75">
      <c r="F28" s="188"/>
      <c r="K28"/>
      <c r="T28" s="214" t="s">
        <v>466</v>
      </c>
      <c r="U28" s="214" t="s">
        <v>467</v>
      </c>
      <c r="V28" s="214">
        <v>1</v>
      </c>
      <c r="W28" s="214" t="s">
        <v>468</v>
      </c>
      <c r="X28" s="214" t="s">
        <v>469</v>
      </c>
      <c r="Y28" s="214" t="s">
        <v>470</v>
      </c>
      <c r="Z28" s="214" t="s">
        <v>471</v>
      </c>
      <c r="AA28" s="214" t="s">
        <v>274</v>
      </c>
    </row>
    <row r="29" spans="1:43" ht="15.75">
      <c r="F29" s="188"/>
      <c r="K29"/>
      <c r="T29" s="214" t="s">
        <v>472</v>
      </c>
      <c r="U29" s="214" t="s">
        <v>473</v>
      </c>
      <c r="V29" s="214" t="s">
        <v>474</v>
      </c>
      <c r="W29" s="214" t="s">
        <v>407</v>
      </c>
      <c r="X29" s="214"/>
      <c r="Y29" s="214" t="s">
        <v>470</v>
      </c>
      <c r="Z29" s="214" t="s">
        <v>471</v>
      </c>
      <c r="AA29" s="214" t="s">
        <v>274</v>
      </c>
    </row>
    <row r="30" spans="1:43" ht="15.75">
      <c r="K30"/>
      <c r="T30" s="214" t="s">
        <v>475</v>
      </c>
      <c r="U30" s="214" t="s">
        <v>476</v>
      </c>
      <c r="V30" s="214" t="s">
        <v>477</v>
      </c>
      <c r="W30" s="214" t="s">
        <v>407</v>
      </c>
      <c r="X30" s="214" t="s">
        <v>478</v>
      </c>
      <c r="Y30" s="214" t="s">
        <v>427</v>
      </c>
      <c r="Z30" s="214" t="s">
        <v>479</v>
      </c>
      <c r="AA30" s="214" t="s">
        <v>274</v>
      </c>
    </row>
    <row r="31" spans="1:43" ht="15.75">
      <c r="K31"/>
      <c r="T31" s="214" t="s">
        <v>480</v>
      </c>
      <c r="U31" s="214" t="s">
        <v>481</v>
      </c>
      <c r="V31" s="214" t="s">
        <v>482</v>
      </c>
      <c r="W31" s="214" t="s">
        <v>407</v>
      </c>
      <c r="X31" s="214" t="s">
        <v>478</v>
      </c>
      <c r="Y31" s="214" t="s">
        <v>427</v>
      </c>
      <c r="Z31" s="214" t="s">
        <v>479</v>
      </c>
      <c r="AA31" s="214" t="s">
        <v>274</v>
      </c>
    </row>
    <row r="32" spans="1:43" ht="15.75">
      <c r="K32"/>
      <c r="T32" s="214" t="s">
        <v>483</v>
      </c>
      <c r="U32" s="214" t="s">
        <v>484</v>
      </c>
      <c r="V32" s="214" t="s">
        <v>485</v>
      </c>
      <c r="W32" s="214" t="s">
        <v>407</v>
      </c>
      <c r="X32" s="214" t="s">
        <v>486</v>
      </c>
      <c r="Y32" s="214" t="s">
        <v>427</v>
      </c>
      <c r="Z32" s="214" t="s">
        <v>479</v>
      </c>
      <c r="AA32" s="214" t="s">
        <v>274</v>
      </c>
    </row>
    <row r="33" spans="11:27" ht="15.75">
      <c r="K33"/>
      <c r="T33" s="214" t="s">
        <v>487</v>
      </c>
      <c r="U33" s="214" t="s">
        <v>488</v>
      </c>
      <c r="V33" s="214" t="s">
        <v>489</v>
      </c>
      <c r="W33" s="214" t="s">
        <v>407</v>
      </c>
      <c r="X33" s="214" t="s">
        <v>490</v>
      </c>
      <c r="Y33" s="214" t="s">
        <v>427</v>
      </c>
      <c r="Z33" s="214" t="s">
        <v>479</v>
      </c>
      <c r="AA33" s="214" t="s">
        <v>274</v>
      </c>
    </row>
    <row r="34" spans="11:27" ht="15.75">
      <c r="K34"/>
      <c r="T34" s="214" t="s">
        <v>491</v>
      </c>
      <c r="U34" s="214" t="s">
        <v>492</v>
      </c>
      <c r="V34" s="214" t="s">
        <v>493</v>
      </c>
      <c r="W34" s="214" t="s">
        <v>407</v>
      </c>
      <c r="X34" s="214" t="s">
        <v>494</v>
      </c>
      <c r="Y34" s="214" t="s">
        <v>427</v>
      </c>
      <c r="Z34" s="214" t="s">
        <v>479</v>
      </c>
      <c r="AA34" s="214" t="s">
        <v>274</v>
      </c>
    </row>
    <row r="35" spans="11:27" ht="15.75">
      <c r="K35"/>
      <c r="T35" s="214" t="s">
        <v>495</v>
      </c>
      <c r="U35" s="214" t="s">
        <v>496</v>
      </c>
      <c r="V35" s="214" t="s">
        <v>497</v>
      </c>
      <c r="W35" s="214" t="s">
        <v>407</v>
      </c>
      <c r="X35" s="214" t="s">
        <v>271</v>
      </c>
      <c r="Y35" s="214" t="s">
        <v>427</v>
      </c>
      <c r="Z35" s="214" t="s">
        <v>479</v>
      </c>
      <c r="AA35" s="214" t="s">
        <v>274</v>
      </c>
    </row>
    <row r="36" spans="11:27" ht="15.75">
      <c r="K36"/>
      <c r="T36" s="214" t="s">
        <v>498</v>
      </c>
      <c r="U36" s="214" t="s">
        <v>499</v>
      </c>
      <c r="V36" s="214" t="s">
        <v>497</v>
      </c>
      <c r="W36" s="214" t="s">
        <v>407</v>
      </c>
      <c r="X36" s="214" t="s">
        <v>271</v>
      </c>
      <c r="Y36" s="214" t="s">
        <v>427</v>
      </c>
      <c r="Z36" s="214" t="s">
        <v>479</v>
      </c>
      <c r="AA36" s="214" t="s">
        <v>274</v>
      </c>
    </row>
    <row r="37" spans="11:27" ht="15.75">
      <c r="K37"/>
      <c r="T37" s="214" t="s">
        <v>500</v>
      </c>
      <c r="U37" s="214" t="s">
        <v>501</v>
      </c>
      <c r="V37" s="214" t="s">
        <v>502</v>
      </c>
      <c r="W37" s="214" t="s">
        <v>407</v>
      </c>
      <c r="X37" s="214" t="s">
        <v>271</v>
      </c>
      <c r="Y37" s="214" t="s">
        <v>427</v>
      </c>
      <c r="Z37" s="214" t="s">
        <v>479</v>
      </c>
      <c r="AA37" s="214" t="s">
        <v>274</v>
      </c>
    </row>
    <row r="38" spans="11:27" ht="15.75">
      <c r="K38"/>
      <c r="T38" s="214" t="s">
        <v>503</v>
      </c>
      <c r="U38" s="214" t="s">
        <v>504</v>
      </c>
      <c r="V38" s="214" t="s">
        <v>505</v>
      </c>
      <c r="W38" s="214" t="s">
        <v>407</v>
      </c>
      <c r="X38" s="214" t="s">
        <v>271</v>
      </c>
      <c r="Y38" s="214" t="s">
        <v>427</v>
      </c>
      <c r="Z38" s="214" t="s">
        <v>479</v>
      </c>
      <c r="AA38" s="214" t="s">
        <v>274</v>
      </c>
    </row>
    <row r="39" spans="11:27" ht="15.75">
      <c r="K39"/>
      <c r="T39" s="214" t="s">
        <v>506</v>
      </c>
      <c r="U39" s="214" t="s">
        <v>507</v>
      </c>
      <c r="V39" s="214" t="s">
        <v>508</v>
      </c>
      <c r="W39" s="214" t="s">
        <v>407</v>
      </c>
      <c r="X39" s="214" t="s">
        <v>271</v>
      </c>
      <c r="Y39" s="214" t="s">
        <v>427</v>
      </c>
      <c r="Z39" s="214" t="s">
        <v>479</v>
      </c>
      <c r="AA39" s="214" t="s">
        <v>274</v>
      </c>
    </row>
    <row r="40" spans="11:27" ht="15.75">
      <c r="K40"/>
      <c r="T40" s="214" t="s">
        <v>509</v>
      </c>
      <c r="U40" s="214" t="s">
        <v>510</v>
      </c>
      <c r="V40" s="214" t="s">
        <v>511</v>
      </c>
      <c r="W40" s="214" t="s">
        <v>398</v>
      </c>
      <c r="X40" s="214" t="s">
        <v>512</v>
      </c>
      <c r="Y40" s="214" t="s">
        <v>427</v>
      </c>
      <c r="Z40" s="214" t="s">
        <v>479</v>
      </c>
      <c r="AA40" s="214" t="s">
        <v>274</v>
      </c>
    </row>
    <row r="41" spans="11:27" ht="15.75">
      <c r="K41"/>
      <c r="T41" s="214" t="s">
        <v>513</v>
      </c>
      <c r="U41" s="214" t="s">
        <v>514</v>
      </c>
      <c r="V41" s="214" t="s">
        <v>515</v>
      </c>
      <c r="W41" s="214" t="s">
        <v>407</v>
      </c>
      <c r="X41" s="214" t="s">
        <v>516</v>
      </c>
      <c r="Y41" s="214" t="s">
        <v>427</v>
      </c>
      <c r="Z41" s="214" t="s">
        <v>479</v>
      </c>
      <c r="AA41" s="214" t="s">
        <v>274</v>
      </c>
    </row>
    <row r="42" spans="11:27" ht="15.75">
      <c r="K42"/>
      <c r="T42" s="214" t="s">
        <v>517</v>
      </c>
      <c r="U42" s="214" t="s">
        <v>518</v>
      </c>
      <c r="V42" s="214" t="s">
        <v>519</v>
      </c>
      <c r="W42" s="214" t="s">
        <v>407</v>
      </c>
      <c r="X42" s="214" t="s">
        <v>520</v>
      </c>
      <c r="Y42" s="214" t="s">
        <v>427</v>
      </c>
      <c r="Z42" s="214" t="s">
        <v>479</v>
      </c>
      <c r="AA42" s="214" t="s">
        <v>274</v>
      </c>
    </row>
    <row r="43" spans="11:27" ht="15.75">
      <c r="K43"/>
      <c r="T43" s="214" t="s">
        <v>521</v>
      </c>
      <c r="U43" s="214" t="s">
        <v>522</v>
      </c>
      <c r="V43" s="214" t="s">
        <v>519</v>
      </c>
      <c r="W43" s="214" t="s">
        <v>407</v>
      </c>
      <c r="X43" s="214" t="s">
        <v>523</v>
      </c>
      <c r="Y43" s="214" t="s">
        <v>427</v>
      </c>
      <c r="Z43" s="214" t="s">
        <v>479</v>
      </c>
      <c r="AA43" s="214" t="s">
        <v>274</v>
      </c>
    </row>
    <row r="44" spans="11:27" ht="15.75">
      <c r="K44"/>
      <c r="T44" s="214" t="s">
        <v>524</v>
      </c>
      <c r="U44" s="214" t="s">
        <v>525</v>
      </c>
      <c r="V44" s="214" t="s">
        <v>526</v>
      </c>
      <c r="W44" s="214" t="s">
        <v>407</v>
      </c>
      <c r="X44" s="214" t="s">
        <v>526</v>
      </c>
      <c r="Y44" s="214" t="s">
        <v>427</v>
      </c>
      <c r="Z44" s="214" t="s">
        <v>479</v>
      </c>
      <c r="AA44" s="214" t="s">
        <v>274</v>
      </c>
    </row>
    <row r="45" spans="11:27" ht="15.75">
      <c r="K45"/>
      <c r="T45" s="214" t="s">
        <v>527</v>
      </c>
      <c r="U45" s="214" t="s">
        <v>528</v>
      </c>
      <c r="V45" s="214" t="s">
        <v>529</v>
      </c>
      <c r="W45" s="214" t="s">
        <v>407</v>
      </c>
      <c r="X45" s="214" t="s">
        <v>530</v>
      </c>
      <c r="Y45" s="214" t="s">
        <v>427</v>
      </c>
      <c r="Z45" s="214" t="s">
        <v>479</v>
      </c>
      <c r="AA45" s="214" t="s">
        <v>274</v>
      </c>
    </row>
    <row r="46" spans="11:27" ht="15.75">
      <c r="K46"/>
      <c r="T46" s="214" t="s">
        <v>531</v>
      </c>
      <c r="U46" s="214" t="s">
        <v>532</v>
      </c>
      <c r="V46" s="214" t="s">
        <v>533</v>
      </c>
      <c r="W46" s="214" t="s">
        <v>407</v>
      </c>
      <c r="X46" s="214" t="s">
        <v>534</v>
      </c>
      <c r="Y46" s="214" t="s">
        <v>427</v>
      </c>
      <c r="Z46" s="214" t="s">
        <v>479</v>
      </c>
      <c r="AA46" s="214" t="s">
        <v>274</v>
      </c>
    </row>
    <row r="47" spans="11:27" ht="15.75">
      <c r="K47"/>
      <c r="T47" s="214" t="s">
        <v>535</v>
      </c>
      <c r="U47" s="214" t="s">
        <v>536</v>
      </c>
      <c r="V47" s="214" t="s">
        <v>537</v>
      </c>
      <c r="W47" s="214" t="s">
        <v>407</v>
      </c>
      <c r="X47" s="214" t="s">
        <v>538</v>
      </c>
      <c r="Y47" s="214" t="s">
        <v>427</v>
      </c>
      <c r="Z47" s="214" t="s">
        <v>479</v>
      </c>
      <c r="AA47" s="214" t="s">
        <v>274</v>
      </c>
    </row>
    <row r="48" spans="11:27" ht="15.75">
      <c r="K48"/>
      <c r="T48" s="214" t="s">
        <v>539</v>
      </c>
      <c r="U48" s="214" t="s">
        <v>540</v>
      </c>
      <c r="V48" s="214" t="s">
        <v>526</v>
      </c>
      <c r="W48" s="214" t="s">
        <v>407</v>
      </c>
      <c r="X48" s="214" t="s">
        <v>541</v>
      </c>
      <c r="Y48" s="214" t="s">
        <v>470</v>
      </c>
      <c r="Z48" s="214" t="s">
        <v>479</v>
      </c>
      <c r="AA48" s="214" t="s">
        <v>274</v>
      </c>
    </row>
    <row r="49" spans="11:27" ht="15.75">
      <c r="K49"/>
      <c r="T49" s="214" t="s">
        <v>542</v>
      </c>
      <c r="U49" s="214" t="s">
        <v>543</v>
      </c>
      <c r="V49" s="214" t="s">
        <v>544</v>
      </c>
      <c r="W49" s="214" t="s">
        <v>407</v>
      </c>
      <c r="X49" s="214" t="s">
        <v>544</v>
      </c>
      <c r="Y49" s="214" t="s">
        <v>470</v>
      </c>
      <c r="Z49" s="214" t="s">
        <v>479</v>
      </c>
      <c r="AA49" s="214" t="s">
        <v>274</v>
      </c>
    </row>
    <row r="50" spans="11:27" ht="15.75">
      <c r="K50"/>
      <c r="T50" s="214" t="s">
        <v>545</v>
      </c>
      <c r="U50" s="214" t="s">
        <v>546</v>
      </c>
      <c r="V50" s="214" t="s">
        <v>280</v>
      </c>
      <c r="W50" s="214" t="s">
        <v>547</v>
      </c>
      <c r="X50" s="214" t="s">
        <v>280</v>
      </c>
      <c r="Y50" s="214" t="s">
        <v>427</v>
      </c>
      <c r="Z50" s="214" t="s">
        <v>479</v>
      </c>
      <c r="AA50" s="214" t="s">
        <v>274</v>
      </c>
    </row>
    <row r="51" spans="11:27" ht="15.75">
      <c r="K51"/>
      <c r="T51" s="214" t="s">
        <v>548</v>
      </c>
      <c r="U51" s="214" t="s">
        <v>549</v>
      </c>
      <c r="V51" s="214" t="s">
        <v>281</v>
      </c>
      <c r="W51" s="214" t="s">
        <v>547</v>
      </c>
      <c r="X51" s="214" t="s">
        <v>281</v>
      </c>
      <c r="Y51" s="214" t="s">
        <v>427</v>
      </c>
      <c r="Z51" s="214" t="s">
        <v>479</v>
      </c>
      <c r="AA51" s="214" t="s">
        <v>274</v>
      </c>
    </row>
    <row r="52" spans="11:27" ht="15.75">
      <c r="K52"/>
      <c r="T52" s="214" t="s">
        <v>550</v>
      </c>
      <c r="U52" s="214" t="s">
        <v>551</v>
      </c>
      <c r="V52" s="214" t="s">
        <v>552</v>
      </c>
      <c r="W52" s="214" t="s">
        <v>407</v>
      </c>
      <c r="X52" s="214" t="s">
        <v>553</v>
      </c>
      <c r="Y52" s="214" t="s">
        <v>427</v>
      </c>
      <c r="Z52" s="214" t="s">
        <v>479</v>
      </c>
      <c r="AA52" s="214" t="s">
        <v>274</v>
      </c>
    </row>
    <row r="53" spans="11:27" ht="15.75">
      <c r="K53"/>
      <c r="T53" s="214" t="s">
        <v>554</v>
      </c>
      <c r="U53" s="214" t="s">
        <v>555</v>
      </c>
      <c r="V53" s="214" t="b">
        <v>0</v>
      </c>
      <c r="W53" s="214" t="s">
        <v>415</v>
      </c>
      <c r="X53" s="214" t="b">
        <v>0</v>
      </c>
      <c r="Y53" s="214" t="s">
        <v>427</v>
      </c>
      <c r="Z53" s="214" t="s">
        <v>451</v>
      </c>
      <c r="AA53" s="214" t="s">
        <v>274</v>
      </c>
    </row>
    <row r="54" spans="11:27" ht="15.75">
      <c r="K54"/>
      <c r="T54" s="214" t="s">
        <v>556</v>
      </c>
      <c r="U54" s="214" t="s">
        <v>557</v>
      </c>
      <c r="V54" s="214" t="s">
        <v>558</v>
      </c>
      <c r="W54" s="214" t="s">
        <v>398</v>
      </c>
      <c r="X54" s="214">
        <v>0</v>
      </c>
      <c r="Y54" s="214" t="s">
        <v>427</v>
      </c>
      <c r="Z54" s="214" t="s">
        <v>451</v>
      </c>
      <c r="AA54" s="214" t="s">
        <v>274</v>
      </c>
    </row>
    <row r="55" spans="11:27" ht="15.75">
      <c r="K55"/>
      <c r="T55" s="214" t="s">
        <v>559</v>
      </c>
      <c r="U55" s="214" t="s">
        <v>560</v>
      </c>
      <c r="V55" s="214" t="s">
        <v>561</v>
      </c>
      <c r="W55" s="214" t="s">
        <v>407</v>
      </c>
      <c r="X55" s="214" t="s">
        <v>562</v>
      </c>
      <c r="Y55" s="214" t="s">
        <v>427</v>
      </c>
      <c r="Z55" s="214" t="s">
        <v>479</v>
      </c>
      <c r="AA55" s="214" t="s">
        <v>274</v>
      </c>
    </row>
    <row r="56" spans="11:27" ht="15.75">
      <c r="K56"/>
      <c r="T56" s="214" t="s">
        <v>563</v>
      </c>
      <c r="U56" s="214" t="s">
        <v>564</v>
      </c>
      <c r="V56" s="214" t="s">
        <v>565</v>
      </c>
      <c r="W56" s="214" t="s">
        <v>407</v>
      </c>
      <c r="X56" s="214" t="s">
        <v>566</v>
      </c>
      <c r="Y56" s="214" t="s">
        <v>427</v>
      </c>
      <c r="Z56" s="214" t="s">
        <v>451</v>
      </c>
      <c r="AA56" s="214" t="s">
        <v>274</v>
      </c>
    </row>
    <row r="57" spans="11:27" ht="15.75">
      <c r="K57"/>
      <c r="T57" s="214" t="s">
        <v>567</v>
      </c>
      <c r="U57" s="214" t="s">
        <v>568</v>
      </c>
      <c r="V57" s="214" t="s">
        <v>569</v>
      </c>
      <c r="W57" s="214" t="s">
        <v>407</v>
      </c>
      <c r="X57" s="214" t="s">
        <v>569</v>
      </c>
      <c r="Y57" s="214" t="s">
        <v>427</v>
      </c>
      <c r="Z57" s="214" t="s">
        <v>451</v>
      </c>
      <c r="AA57" s="214" t="s">
        <v>274</v>
      </c>
    </row>
    <row r="58" spans="11:27" ht="15.75">
      <c r="K58"/>
      <c r="T58" s="214" t="s">
        <v>570</v>
      </c>
      <c r="U58" s="214" t="s">
        <v>571</v>
      </c>
      <c r="V58" s="214" t="s">
        <v>572</v>
      </c>
      <c r="W58" s="214" t="s">
        <v>407</v>
      </c>
      <c r="X58" s="214" t="s">
        <v>573</v>
      </c>
      <c r="Y58" s="214" t="s">
        <v>427</v>
      </c>
      <c r="Z58" s="214" t="s">
        <v>479</v>
      </c>
      <c r="AA58" s="214" t="s">
        <v>274</v>
      </c>
    </row>
    <row r="59" spans="11:27" ht="15.75">
      <c r="K59"/>
      <c r="T59" s="214" t="s">
        <v>574</v>
      </c>
      <c r="U59" s="214" t="s">
        <v>575</v>
      </c>
      <c r="V59" s="214" t="b">
        <v>1</v>
      </c>
      <c r="W59" s="214" t="s">
        <v>415</v>
      </c>
      <c r="X59" s="214" t="b">
        <v>1</v>
      </c>
      <c r="Y59" s="214" t="s">
        <v>427</v>
      </c>
      <c r="Z59" s="214" t="s">
        <v>363</v>
      </c>
      <c r="AA59" s="214" t="s">
        <v>274</v>
      </c>
    </row>
    <row r="60" spans="11:27" ht="15.75">
      <c r="K60"/>
      <c r="T60" s="214" t="s">
        <v>576</v>
      </c>
      <c r="U60" s="214" t="s">
        <v>577</v>
      </c>
      <c r="V60" s="214" t="s">
        <v>578</v>
      </c>
      <c r="W60" s="214" t="s">
        <v>407</v>
      </c>
      <c r="X60" s="214" t="s">
        <v>579</v>
      </c>
      <c r="Y60" s="214" t="s">
        <v>580</v>
      </c>
      <c r="Z60" s="214" t="s">
        <v>363</v>
      </c>
      <c r="AA60" s="214" t="s">
        <v>581</v>
      </c>
    </row>
    <row r="61" spans="11:27" ht="15.75">
      <c r="K61"/>
      <c r="T61" s="214" t="s">
        <v>582</v>
      </c>
      <c r="U61" s="214" t="s">
        <v>583</v>
      </c>
      <c r="V61" s="214" t="s">
        <v>584</v>
      </c>
      <c r="W61" s="214" t="s">
        <v>407</v>
      </c>
      <c r="X61" s="214" t="s">
        <v>585</v>
      </c>
      <c r="Y61" s="214" t="s">
        <v>580</v>
      </c>
      <c r="Z61" s="214" t="s">
        <v>363</v>
      </c>
      <c r="AA61" s="214" t="s">
        <v>581</v>
      </c>
    </row>
    <row r="62" spans="11:27" ht="15.75">
      <c r="K62"/>
      <c r="T62" s="214" t="s">
        <v>586</v>
      </c>
      <c r="U62" s="214" t="s">
        <v>587</v>
      </c>
      <c r="V62" s="214" t="b">
        <v>0</v>
      </c>
      <c r="W62" s="214" t="s">
        <v>415</v>
      </c>
      <c r="X62" s="214" t="b">
        <v>0</v>
      </c>
      <c r="Y62" s="214" t="s">
        <v>580</v>
      </c>
      <c r="Z62" s="214" t="s">
        <v>363</v>
      </c>
      <c r="AA62" s="214" t="s">
        <v>581</v>
      </c>
    </row>
    <row r="63" spans="11:27" ht="15.75">
      <c r="K63"/>
      <c r="T63" s="214" t="s">
        <v>588</v>
      </c>
      <c r="U63" s="214" t="s">
        <v>589</v>
      </c>
      <c r="V63" s="214" t="s">
        <v>590</v>
      </c>
      <c r="W63" s="214" t="s">
        <v>407</v>
      </c>
      <c r="X63" s="214" t="s">
        <v>591</v>
      </c>
      <c r="Y63" s="214" t="s">
        <v>580</v>
      </c>
      <c r="Z63" s="214" t="s">
        <v>363</v>
      </c>
      <c r="AA63" s="214" t="s">
        <v>581</v>
      </c>
    </row>
    <row r="64" spans="11:27" ht="15.75">
      <c r="K64"/>
      <c r="T64" s="214" t="s">
        <v>592</v>
      </c>
      <c r="U64" s="214" t="s">
        <v>593</v>
      </c>
      <c r="V64" s="214" t="b">
        <v>0</v>
      </c>
      <c r="W64" s="214" t="s">
        <v>415</v>
      </c>
      <c r="X64" s="214" t="b">
        <v>0</v>
      </c>
      <c r="Y64" s="214" t="s">
        <v>427</v>
      </c>
      <c r="Z64" s="214" t="s">
        <v>363</v>
      </c>
      <c r="AA64" s="214" t="s">
        <v>594</v>
      </c>
    </row>
    <row r="65" spans="11:27" ht="15.75">
      <c r="K65"/>
      <c r="T65" s="214" t="s">
        <v>595</v>
      </c>
      <c r="U65" s="214" t="s">
        <v>596</v>
      </c>
      <c r="V65" s="214" t="b">
        <v>0</v>
      </c>
      <c r="W65" s="214" t="s">
        <v>415</v>
      </c>
      <c r="X65" s="214" t="b">
        <v>0</v>
      </c>
      <c r="Y65" s="214" t="s">
        <v>427</v>
      </c>
      <c r="Z65" s="214" t="s">
        <v>479</v>
      </c>
      <c r="AA65" s="214" t="s">
        <v>594</v>
      </c>
    </row>
    <row r="66" spans="11:27" ht="15.75">
      <c r="K66"/>
      <c r="T66" s="214" t="s">
        <v>597</v>
      </c>
      <c r="U66" s="214" t="s">
        <v>598</v>
      </c>
      <c r="V66" s="214" t="s">
        <v>599</v>
      </c>
      <c r="W66" s="214" t="s">
        <v>398</v>
      </c>
      <c r="X66" s="214">
        <v>3</v>
      </c>
      <c r="Y66" s="214" t="s">
        <v>427</v>
      </c>
      <c r="Z66" s="214" t="s">
        <v>479</v>
      </c>
      <c r="AA66" s="214" t="s">
        <v>274</v>
      </c>
    </row>
    <row r="67" spans="11:27" ht="15.75">
      <c r="K67"/>
      <c r="T67" s="214" t="s">
        <v>600</v>
      </c>
      <c r="U67" s="214" t="s">
        <v>601</v>
      </c>
      <c r="V67" s="214" t="s">
        <v>602</v>
      </c>
      <c r="W67" s="214" t="s">
        <v>398</v>
      </c>
      <c r="X67" s="214">
        <v>2</v>
      </c>
      <c r="Y67" s="214" t="s">
        <v>427</v>
      </c>
      <c r="Z67" s="214" t="s">
        <v>479</v>
      </c>
      <c r="AA67" s="214" t="s">
        <v>274</v>
      </c>
    </row>
    <row r="68" spans="11:27" ht="15.75">
      <c r="K68"/>
      <c r="T68" s="214" t="s">
        <v>603</v>
      </c>
      <c r="U68" s="214" t="s">
        <v>604</v>
      </c>
      <c r="V68" s="214" t="s">
        <v>605</v>
      </c>
      <c r="W68" s="214" t="s">
        <v>407</v>
      </c>
      <c r="X68" s="214" t="s">
        <v>605</v>
      </c>
      <c r="Y68" s="214" t="s">
        <v>427</v>
      </c>
      <c r="Z68" s="214" t="s">
        <v>363</v>
      </c>
      <c r="AA68" s="214" t="s">
        <v>274</v>
      </c>
    </row>
    <row r="69" spans="11:27" ht="15.75">
      <c r="K69"/>
      <c r="T69" s="214" t="s">
        <v>606</v>
      </c>
      <c r="U69" s="214" t="s">
        <v>607</v>
      </c>
      <c r="V69" s="214" t="s">
        <v>608</v>
      </c>
      <c r="W69" s="214" t="s">
        <v>407</v>
      </c>
      <c r="X69" s="214" t="s">
        <v>609</v>
      </c>
      <c r="Y69" s="214" t="s">
        <v>427</v>
      </c>
      <c r="Z69" s="214" t="s">
        <v>363</v>
      </c>
      <c r="AA69" s="214" t="s">
        <v>274</v>
      </c>
    </row>
    <row r="70" spans="11:27" ht="15.75">
      <c r="K70"/>
      <c r="T70" s="214" t="s">
        <v>610</v>
      </c>
      <c r="U70" s="214" t="s">
        <v>611</v>
      </c>
      <c r="V70" s="214" t="s">
        <v>612</v>
      </c>
      <c r="W70" s="214" t="s">
        <v>407</v>
      </c>
      <c r="X70" s="214">
        <v>0</v>
      </c>
      <c r="Y70" s="214" t="s">
        <v>427</v>
      </c>
      <c r="Z70" s="214" t="s">
        <v>363</v>
      </c>
      <c r="AA70" s="214" t="s">
        <v>274</v>
      </c>
    </row>
    <row r="71" spans="11:27" ht="15.75">
      <c r="K71"/>
      <c r="T71" s="214" t="s">
        <v>613</v>
      </c>
      <c r="U71" s="214" t="s">
        <v>614</v>
      </c>
      <c r="V71" s="214" t="s">
        <v>615</v>
      </c>
      <c r="W71" s="214" t="s">
        <v>407</v>
      </c>
      <c r="X71" s="214" t="s">
        <v>615</v>
      </c>
      <c r="Y71" s="214" t="s">
        <v>427</v>
      </c>
      <c r="Z71" s="214" t="s">
        <v>363</v>
      </c>
      <c r="AA71" s="214" t="s">
        <v>274</v>
      </c>
    </row>
    <row r="72" spans="11:27" ht="15.75">
      <c r="K72"/>
      <c r="T72" s="214" t="s">
        <v>616</v>
      </c>
      <c r="U72" s="214" t="s">
        <v>617</v>
      </c>
      <c r="V72" s="214" t="s">
        <v>618</v>
      </c>
      <c r="W72" s="214" t="s">
        <v>407</v>
      </c>
      <c r="X72" s="214" t="s">
        <v>553</v>
      </c>
      <c r="Y72" s="214" t="s">
        <v>427</v>
      </c>
      <c r="Z72" s="214" t="s">
        <v>363</v>
      </c>
      <c r="AA72" s="214" t="s">
        <v>274</v>
      </c>
    </row>
    <row r="73" spans="11:27" ht="15.75">
      <c r="K73"/>
      <c r="T73" s="214" t="s">
        <v>619</v>
      </c>
      <c r="U73" s="214" t="s">
        <v>620</v>
      </c>
      <c r="V73" s="214" t="b">
        <v>0</v>
      </c>
      <c r="W73" s="214" t="s">
        <v>415</v>
      </c>
      <c r="X73" s="214" t="b">
        <v>0</v>
      </c>
      <c r="Y73" s="214" t="s">
        <v>427</v>
      </c>
      <c r="Z73" s="214" t="s">
        <v>479</v>
      </c>
      <c r="AA73" s="214" t="s">
        <v>274</v>
      </c>
    </row>
    <row r="74" spans="11:27" ht="15.75">
      <c r="K74"/>
      <c r="T74" s="214" t="s">
        <v>621</v>
      </c>
      <c r="U74" s="214" t="s">
        <v>622</v>
      </c>
      <c r="V74" s="214" t="s">
        <v>623</v>
      </c>
      <c r="W74" s="214" t="s">
        <v>407</v>
      </c>
      <c r="X74" s="214" t="s">
        <v>624</v>
      </c>
      <c r="Y74" s="214" t="s">
        <v>427</v>
      </c>
      <c r="Z74" s="214" t="s">
        <v>479</v>
      </c>
      <c r="AA74" s="214" t="s">
        <v>274</v>
      </c>
    </row>
    <row r="75" spans="11:27" ht="15.75">
      <c r="K75"/>
      <c r="T75" s="214" t="s">
        <v>625</v>
      </c>
      <c r="U75" s="214" t="s">
        <v>626</v>
      </c>
      <c r="V75" s="214" t="s">
        <v>627</v>
      </c>
      <c r="W75" s="214" t="s">
        <v>407</v>
      </c>
      <c r="X75" s="214" t="s">
        <v>628</v>
      </c>
      <c r="Y75" s="214" t="s">
        <v>427</v>
      </c>
      <c r="Z75" s="214" t="s">
        <v>479</v>
      </c>
      <c r="AA75" s="214" t="s">
        <v>274</v>
      </c>
    </row>
    <row r="76" spans="11:27" ht="15.75">
      <c r="K76"/>
      <c r="T76" s="214" t="s">
        <v>629</v>
      </c>
      <c r="U76" s="214" t="s">
        <v>630</v>
      </c>
      <c r="V76" s="214" t="s">
        <v>631</v>
      </c>
      <c r="W76" s="214" t="s">
        <v>407</v>
      </c>
      <c r="X76" s="214" t="s">
        <v>631</v>
      </c>
      <c r="Y76" s="214" t="s">
        <v>427</v>
      </c>
      <c r="Z76" s="214" t="s">
        <v>479</v>
      </c>
      <c r="AA76" s="214" t="s">
        <v>274</v>
      </c>
    </row>
    <row r="77" spans="11:27" ht="15.75">
      <c r="K77"/>
      <c r="T77" s="214" t="s">
        <v>632</v>
      </c>
      <c r="U77" s="214" t="s">
        <v>633</v>
      </c>
      <c r="V77" s="214" t="s">
        <v>599</v>
      </c>
      <c r="W77" s="214" t="s">
        <v>398</v>
      </c>
      <c r="X77" s="214">
        <v>2</v>
      </c>
      <c r="Y77" s="214" t="s">
        <v>427</v>
      </c>
      <c r="Z77" s="214" t="s">
        <v>273</v>
      </c>
      <c r="AA77" s="214" t="s">
        <v>274</v>
      </c>
    </row>
    <row r="78" spans="11:27" ht="15.75">
      <c r="K78"/>
      <c r="T78" s="214" t="s">
        <v>634</v>
      </c>
      <c r="U78" s="214" t="s">
        <v>635</v>
      </c>
      <c r="V78" s="214" t="s">
        <v>636</v>
      </c>
      <c r="W78" s="214" t="s">
        <v>407</v>
      </c>
      <c r="X78" s="214" t="s">
        <v>637</v>
      </c>
      <c r="Y78" s="214" t="s">
        <v>427</v>
      </c>
      <c r="Z78" s="214" t="s">
        <v>273</v>
      </c>
      <c r="AA78" s="214" t="s">
        <v>274</v>
      </c>
    </row>
    <row r="79" spans="11:27" ht="15.75">
      <c r="K79"/>
      <c r="T79" s="214" t="s">
        <v>638</v>
      </c>
      <c r="U79" s="214" t="s">
        <v>639</v>
      </c>
      <c r="V79" s="214" t="b">
        <v>0</v>
      </c>
      <c r="W79" s="214" t="s">
        <v>415</v>
      </c>
      <c r="X79" s="214" t="b">
        <v>0</v>
      </c>
      <c r="Y79" s="214" t="s">
        <v>427</v>
      </c>
      <c r="Z79" s="214" t="s">
        <v>273</v>
      </c>
      <c r="AA79" s="214" t="s">
        <v>274</v>
      </c>
    </row>
    <row r="80" spans="11:27" ht="15.75">
      <c r="K80"/>
      <c r="T80" s="214" t="s">
        <v>640</v>
      </c>
      <c r="U80" s="214" t="s">
        <v>641</v>
      </c>
      <c r="V80" s="214" t="s">
        <v>642</v>
      </c>
      <c r="W80" s="214" t="s">
        <v>407</v>
      </c>
      <c r="X80" s="214" t="s">
        <v>271</v>
      </c>
      <c r="Y80" s="214" t="s">
        <v>427</v>
      </c>
      <c r="Z80" s="214" t="s">
        <v>273</v>
      </c>
      <c r="AA80" s="214" t="s">
        <v>274</v>
      </c>
    </row>
    <row r="81" spans="11:27" ht="15.75">
      <c r="K81"/>
      <c r="T81" s="214" t="s">
        <v>643</v>
      </c>
      <c r="U81" s="214" t="s">
        <v>644</v>
      </c>
      <c r="V81" s="214" t="s">
        <v>645</v>
      </c>
      <c r="W81" s="214" t="s">
        <v>407</v>
      </c>
      <c r="X81" s="214" t="s">
        <v>646</v>
      </c>
      <c r="Y81" s="214" t="s">
        <v>427</v>
      </c>
      <c r="Z81" s="214" t="s">
        <v>273</v>
      </c>
      <c r="AA81" s="214" t="s">
        <v>274</v>
      </c>
    </row>
    <row r="82" spans="11:27" ht="15.75">
      <c r="K82"/>
      <c r="T82" s="214" t="s">
        <v>647</v>
      </c>
      <c r="U82" s="214" t="s">
        <v>648</v>
      </c>
      <c r="V82" s="214" t="s">
        <v>642</v>
      </c>
      <c r="W82" s="214" t="s">
        <v>407</v>
      </c>
      <c r="X82" s="214" t="s">
        <v>271</v>
      </c>
      <c r="Y82" s="214" t="s">
        <v>427</v>
      </c>
      <c r="Z82" s="214" t="s">
        <v>273</v>
      </c>
      <c r="AA82" s="214" t="s">
        <v>274</v>
      </c>
    </row>
    <row r="83" spans="11:27" ht="15.75">
      <c r="K83"/>
      <c r="T83" s="214" t="s">
        <v>649</v>
      </c>
      <c r="U83" s="214" t="s">
        <v>650</v>
      </c>
      <c r="V83" s="214" t="b">
        <v>1</v>
      </c>
      <c r="W83" s="214" t="s">
        <v>415</v>
      </c>
      <c r="X83" s="214" t="b">
        <v>0</v>
      </c>
      <c r="Y83" s="214" t="s">
        <v>580</v>
      </c>
      <c r="Z83" s="214" t="s">
        <v>363</v>
      </c>
      <c r="AA83" s="214" t="s">
        <v>581</v>
      </c>
    </row>
    <row r="84" spans="11:27" ht="15.75">
      <c r="K84"/>
      <c r="T84" s="214" t="s">
        <v>651</v>
      </c>
      <c r="U84" s="214" t="s">
        <v>652</v>
      </c>
      <c r="V84" s="214" t="s">
        <v>653</v>
      </c>
      <c r="W84" s="214" t="s">
        <v>407</v>
      </c>
      <c r="X84" s="214" t="s">
        <v>654</v>
      </c>
      <c r="Y84" s="214" t="s">
        <v>580</v>
      </c>
      <c r="Z84" s="214" t="s">
        <v>363</v>
      </c>
      <c r="AA84" s="214" t="s">
        <v>581</v>
      </c>
    </row>
    <row r="85" spans="11:27" ht="15.75">
      <c r="K85"/>
      <c r="T85" s="214" t="s">
        <v>655</v>
      </c>
      <c r="U85" s="214" t="s">
        <v>656</v>
      </c>
      <c r="V85" s="214" t="s">
        <v>653</v>
      </c>
      <c r="W85" s="214" t="s">
        <v>407</v>
      </c>
      <c r="X85" s="214" t="s">
        <v>654</v>
      </c>
      <c r="Y85" s="214" t="s">
        <v>580</v>
      </c>
      <c r="Z85" s="214" t="s">
        <v>363</v>
      </c>
      <c r="AA85" s="214" t="s">
        <v>581</v>
      </c>
    </row>
    <row r="86" spans="11:27" ht="15.75">
      <c r="K86"/>
      <c r="T86" s="214" t="s">
        <v>657</v>
      </c>
      <c r="U86" s="214" t="s">
        <v>658</v>
      </c>
      <c r="V86" s="214" t="s">
        <v>653</v>
      </c>
      <c r="W86" s="214" t="s">
        <v>407</v>
      </c>
      <c r="X86" s="214" t="s">
        <v>271</v>
      </c>
      <c r="Y86" s="214" t="s">
        <v>580</v>
      </c>
      <c r="Z86" s="214" t="s">
        <v>363</v>
      </c>
      <c r="AA86" s="214" t="s">
        <v>581</v>
      </c>
    </row>
    <row r="87" spans="11:27" ht="15.75">
      <c r="K87"/>
      <c r="T87" s="214" t="s">
        <v>659</v>
      </c>
      <c r="U87" s="214" t="s">
        <v>660</v>
      </c>
      <c r="V87" s="214" t="s">
        <v>661</v>
      </c>
      <c r="W87" s="214" t="s">
        <v>407</v>
      </c>
      <c r="X87" s="214" t="s">
        <v>661</v>
      </c>
      <c r="Y87" s="214" t="s">
        <v>580</v>
      </c>
      <c r="Z87" s="214" t="s">
        <v>363</v>
      </c>
      <c r="AA87" s="214" t="s">
        <v>581</v>
      </c>
    </row>
    <row r="88" spans="11:27" ht="15.75">
      <c r="K88"/>
      <c r="T88" s="214" t="s">
        <v>662</v>
      </c>
      <c r="U88" s="214" t="s">
        <v>663</v>
      </c>
      <c r="V88" s="214" t="s">
        <v>664</v>
      </c>
      <c r="W88" s="214" t="s">
        <v>407</v>
      </c>
      <c r="X88" s="214"/>
      <c r="Y88" s="214" t="s">
        <v>427</v>
      </c>
      <c r="Z88" s="214" t="s">
        <v>435</v>
      </c>
      <c r="AA88" s="214" t="s">
        <v>274</v>
      </c>
    </row>
    <row r="89" spans="11:27" ht="15.75">
      <c r="K89"/>
      <c r="T89" s="214" t="s">
        <v>665</v>
      </c>
      <c r="U89" s="214" t="s">
        <v>666</v>
      </c>
      <c r="V89" s="214" t="s">
        <v>667</v>
      </c>
      <c r="W89" s="214" t="s">
        <v>407</v>
      </c>
      <c r="X89" s="214" t="s">
        <v>271</v>
      </c>
      <c r="Y89" s="214" t="s">
        <v>427</v>
      </c>
      <c r="Z89" s="214" t="s">
        <v>435</v>
      </c>
      <c r="AA89" s="214" t="s">
        <v>274</v>
      </c>
    </row>
    <row r="90" spans="11:27" ht="15.75">
      <c r="K90"/>
      <c r="T90" s="214" t="s">
        <v>668</v>
      </c>
      <c r="U90" s="214" t="s">
        <v>669</v>
      </c>
      <c r="V90" s="214" t="b">
        <v>0</v>
      </c>
      <c r="W90" s="214" t="s">
        <v>415</v>
      </c>
      <c r="X90" s="214" t="b">
        <v>1</v>
      </c>
      <c r="Y90" s="214" t="s">
        <v>580</v>
      </c>
      <c r="Z90" s="214" t="s">
        <v>363</v>
      </c>
      <c r="AA90" s="214" t="s">
        <v>581</v>
      </c>
    </row>
    <row r="91" spans="11:27" ht="15.75">
      <c r="K91"/>
      <c r="T91" s="214" t="s">
        <v>670</v>
      </c>
      <c r="U91" s="214" t="s">
        <v>671</v>
      </c>
      <c r="V91" s="214" t="b">
        <v>0</v>
      </c>
      <c r="W91" s="214" t="s">
        <v>415</v>
      </c>
      <c r="X91" s="214" t="b">
        <v>0</v>
      </c>
      <c r="Y91" s="214" t="s">
        <v>580</v>
      </c>
      <c r="Z91" s="214" t="s">
        <v>363</v>
      </c>
      <c r="AA91" s="214" t="s">
        <v>581</v>
      </c>
    </row>
    <row r="92" spans="11:27" ht="15.75">
      <c r="K92"/>
      <c r="T92" s="214" t="s">
        <v>672</v>
      </c>
      <c r="U92" s="214" t="s">
        <v>673</v>
      </c>
      <c r="V92" s="214" t="b">
        <v>0</v>
      </c>
      <c r="W92" s="214" t="s">
        <v>415</v>
      </c>
      <c r="X92" s="214" t="b">
        <v>1</v>
      </c>
      <c r="Y92" s="214" t="s">
        <v>580</v>
      </c>
      <c r="Z92" s="214" t="s">
        <v>363</v>
      </c>
      <c r="AA92" s="214" t="s">
        <v>581</v>
      </c>
    </row>
    <row r="93" spans="11:27" ht="15.75">
      <c r="K93"/>
      <c r="T93" s="214" t="s">
        <v>674</v>
      </c>
      <c r="U93" s="214" t="s">
        <v>675</v>
      </c>
      <c r="V93" s="214" t="s">
        <v>676</v>
      </c>
      <c r="W93" s="214" t="s">
        <v>398</v>
      </c>
      <c r="X93" s="214">
        <v>1</v>
      </c>
      <c r="Y93" s="214" t="s">
        <v>580</v>
      </c>
      <c r="Z93" s="214" t="s">
        <v>363</v>
      </c>
      <c r="AA93" s="214" t="s">
        <v>581</v>
      </c>
    </row>
    <row r="94" spans="11:27" ht="15.75">
      <c r="K94"/>
      <c r="T94" s="214" t="s">
        <v>677</v>
      </c>
      <c r="U94" s="214" t="s">
        <v>678</v>
      </c>
      <c r="V94" s="214" t="s">
        <v>679</v>
      </c>
      <c r="W94" s="214" t="s">
        <v>462</v>
      </c>
      <c r="X94" s="214" t="s">
        <v>680</v>
      </c>
      <c r="Y94" s="214" t="s">
        <v>580</v>
      </c>
      <c r="Z94" s="214" t="s">
        <v>363</v>
      </c>
      <c r="AA94" s="214" t="s">
        <v>581</v>
      </c>
    </row>
    <row r="95" spans="11:27" ht="15.75">
      <c r="K95"/>
      <c r="T95" s="214" t="s">
        <v>681</v>
      </c>
      <c r="U95" s="214" t="s">
        <v>682</v>
      </c>
      <c r="V95" s="214" t="s">
        <v>683</v>
      </c>
      <c r="W95" s="214" t="s">
        <v>462</v>
      </c>
      <c r="X95" s="214" t="s">
        <v>271</v>
      </c>
      <c r="Y95" s="214" t="s">
        <v>580</v>
      </c>
      <c r="Z95" s="214" t="s">
        <v>363</v>
      </c>
      <c r="AA95" s="214" t="s">
        <v>581</v>
      </c>
    </row>
    <row r="96" spans="11:27" ht="15.75">
      <c r="K96"/>
      <c r="T96" s="214" t="s">
        <v>684</v>
      </c>
      <c r="U96" s="214" t="s">
        <v>685</v>
      </c>
      <c r="V96" s="214" t="s">
        <v>686</v>
      </c>
      <c r="W96" s="214" t="s">
        <v>462</v>
      </c>
      <c r="X96" s="214" t="s">
        <v>686</v>
      </c>
      <c r="Y96" s="214" t="s">
        <v>687</v>
      </c>
      <c r="Z96" s="214" t="s">
        <v>463</v>
      </c>
      <c r="AA96" s="214" t="s">
        <v>274</v>
      </c>
    </row>
    <row r="97" spans="11:27" ht="15.75">
      <c r="K97"/>
      <c r="T97" s="214" t="s">
        <v>688</v>
      </c>
      <c r="U97" s="214" t="s">
        <v>689</v>
      </c>
      <c r="V97" s="214" t="s">
        <v>690</v>
      </c>
      <c r="W97" s="214" t="s">
        <v>462</v>
      </c>
      <c r="X97" s="214" t="s">
        <v>690</v>
      </c>
      <c r="Y97" s="214" t="s">
        <v>687</v>
      </c>
      <c r="Z97" s="214" t="s">
        <v>463</v>
      </c>
      <c r="AA97" s="214" t="s">
        <v>274</v>
      </c>
    </row>
    <row r="98" spans="11:27" ht="15.75">
      <c r="K98"/>
      <c r="T98" s="214" t="s">
        <v>691</v>
      </c>
      <c r="U98" s="214" t="s">
        <v>692</v>
      </c>
      <c r="V98" s="214" t="s">
        <v>693</v>
      </c>
      <c r="W98" s="214" t="s">
        <v>462</v>
      </c>
      <c r="X98" s="214" t="s">
        <v>693</v>
      </c>
      <c r="Y98" s="214" t="s">
        <v>687</v>
      </c>
      <c r="Z98" s="214" t="s">
        <v>463</v>
      </c>
      <c r="AA98" s="214" t="s">
        <v>274</v>
      </c>
    </row>
    <row r="99" spans="11:27" ht="15.75">
      <c r="K99"/>
      <c r="T99" s="214" t="s">
        <v>694</v>
      </c>
      <c r="U99" s="214" t="s">
        <v>695</v>
      </c>
      <c r="V99" s="214" t="s">
        <v>696</v>
      </c>
      <c r="W99" s="214" t="s">
        <v>462</v>
      </c>
      <c r="X99" s="214" t="s">
        <v>696</v>
      </c>
      <c r="Y99" s="214" t="s">
        <v>687</v>
      </c>
      <c r="Z99" s="214" t="s">
        <v>463</v>
      </c>
      <c r="AA99" s="214" t="s">
        <v>274</v>
      </c>
    </row>
    <row r="100" spans="11:27" ht="15.75">
      <c r="K100"/>
      <c r="T100" s="214" t="s">
        <v>697</v>
      </c>
      <c r="U100" s="214" t="s">
        <v>698</v>
      </c>
      <c r="V100" s="214" t="s">
        <v>699</v>
      </c>
      <c r="W100" s="214" t="s">
        <v>462</v>
      </c>
      <c r="X100" s="214" t="s">
        <v>271</v>
      </c>
      <c r="Y100" s="214" t="s">
        <v>687</v>
      </c>
      <c r="Z100" s="214" t="s">
        <v>463</v>
      </c>
      <c r="AA100" s="214" t="s">
        <v>274</v>
      </c>
    </row>
    <row r="101" spans="11:27" ht="15.75">
      <c r="K101"/>
      <c r="T101" s="214" t="s">
        <v>700</v>
      </c>
      <c r="U101" s="214" t="s">
        <v>701</v>
      </c>
      <c r="V101" s="214" t="s">
        <v>702</v>
      </c>
      <c r="W101" s="214" t="s">
        <v>462</v>
      </c>
      <c r="X101" s="214" t="s">
        <v>271</v>
      </c>
      <c r="Y101" s="214" t="s">
        <v>687</v>
      </c>
      <c r="Z101" s="214" t="s">
        <v>463</v>
      </c>
      <c r="AA101" s="214" t="s">
        <v>274</v>
      </c>
    </row>
    <row r="102" spans="11:27" ht="15.75">
      <c r="K102"/>
      <c r="T102" s="214" t="s">
        <v>703</v>
      </c>
      <c r="U102" s="214" t="s">
        <v>704</v>
      </c>
      <c r="V102" s="214" t="s">
        <v>705</v>
      </c>
      <c r="W102" s="214" t="s">
        <v>462</v>
      </c>
      <c r="X102" s="214" t="s">
        <v>271</v>
      </c>
      <c r="Y102" s="214" t="s">
        <v>687</v>
      </c>
      <c r="Z102" s="214" t="s">
        <v>463</v>
      </c>
      <c r="AA102" s="214" t="s">
        <v>274</v>
      </c>
    </row>
    <row r="103" spans="11:27" ht="15.75">
      <c r="K103"/>
      <c r="T103" s="214" t="s">
        <v>706</v>
      </c>
      <c r="U103" s="214" t="s">
        <v>707</v>
      </c>
      <c r="V103" s="214" t="s">
        <v>708</v>
      </c>
      <c r="W103" s="214" t="s">
        <v>462</v>
      </c>
      <c r="X103" s="214" t="s">
        <v>271</v>
      </c>
      <c r="Y103" s="214" t="s">
        <v>687</v>
      </c>
      <c r="Z103" s="214" t="s">
        <v>463</v>
      </c>
      <c r="AA103" s="214" t="s">
        <v>274</v>
      </c>
    </row>
    <row r="104" spans="11:27" ht="15.75">
      <c r="K104"/>
      <c r="T104" s="214" t="s">
        <v>709</v>
      </c>
      <c r="U104" s="214" t="s">
        <v>710</v>
      </c>
      <c r="V104" s="214" t="s">
        <v>708</v>
      </c>
      <c r="W104" s="214" t="s">
        <v>462</v>
      </c>
      <c r="X104" s="214" t="s">
        <v>271</v>
      </c>
      <c r="Y104" s="214" t="s">
        <v>687</v>
      </c>
      <c r="Z104" s="214" t="s">
        <v>463</v>
      </c>
      <c r="AA104" s="214" t="s">
        <v>274</v>
      </c>
    </row>
    <row r="105" spans="11:27" ht="15.75">
      <c r="K105"/>
      <c r="T105" s="214" t="s">
        <v>711</v>
      </c>
      <c r="U105" s="214" t="s">
        <v>712</v>
      </c>
      <c r="V105" s="214" t="s">
        <v>713</v>
      </c>
      <c r="W105" s="214" t="s">
        <v>462</v>
      </c>
      <c r="X105" s="214"/>
      <c r="Y105" s="214" t="s">
        <v>687</v>
      </c>
      <c r="Z105" s="214" t="s">
        <v>463</v>
      </c>
      <c r="AA105" s="214" t="s">
        <v>274</v>
      </c>
    </row>
    <row r="106" spans="11:27" ht="15.75">
      <c r="K106"/>
      <c r="T106" s="214" t="s">
        <v>714</v>
      </c>
      <c r="U106" s="214" t="s">
        <v>715</v>
      </c>
      <c r="V106" s="214" t="s">
        <v>716</v>
      </c>
      <c r="W106" s="214" t="s">
        <v>462</v>
      </c>
      <c r="X106" s="214"/>
      <c r="Y106" s="214" t="s">
        <v>687</v>
      </c>
      <c r="Z106" s="214" t="s">
        <v>463</v>
      </c>
      <c r="AA106" s="214" t="s">
        <v>274</v>
      </c>
    </row>
    <row r="107" spans="11:27" ht="15.75">
      <c r="K107"/>
      <c r="T107" s="214" t="s">
        <v>717</v>
      </c>
      <c r="U107" s="214" t="s">
        <v>718</v>
      </c>
      <c r="V107" s="214" t="s">
        <v>719</v>
      </c>
      <c r="W107" s="214" t="s">
        <v>720</v>
      </c>
      <c r="X107" s="214" t="s">
        <v>721</v>
      </c>
      <c r="Y107" s="214"/>
      <c r="Z107" s="214"/>
      <c r="AA107" s="214"/>
    </row>
    <row r="108" spans="11:27" ht="15.75">
      <c r="K108"/>
      <c r="T108" s="214" t="s">
        <v>385</v>
      </c>
      <c r="U108" s="214" t="s">
        <v>722</v>
      </c>
      <c r="V108" s="214" t="s">
        <v>723</v>
      </c>
      <c r="W108" s="214" t="s">
        <v>407</v>
      </c>
      <c r="X108" s="214" t="s">
        <v>723</v>
      </c>
      <c r="Y108" s="214" t="s">
        <v>687</v>
      </c>
      <c r="Z108" s="214" t="s">
        <v>479</v>
      </c>
      <c r="AA108" s="214" t="s">
        <v>274</v>
      </c>
    </row>
    <row r="109" spans="11:27" ht="15.75">
      <c r="K109"/>
      <c r="T109" s="214" t="s">
        <v>724</v>
      </c>
      <c r="U109" s="214" t="s">
        <v>725</v>
      </c>
      <c r="V109" s="214" t="s">
        <v>726</v>
      </c>
      <c r="W109" s="214" t="s">
        <v>462</v>
      </c>
      <c r="X109" s="214" t="s">
        <v>727</v>
      </c>
      <c r="Y109" s="214" t="s">
        <v>687</v>
      </c>
      <c r="Z109" s="214" t="s">
        <v>463</v>
      </c>
      <c r="AA109" s="214" t="s">
        <v>274</v>
      </c>
    </row>
    <row r="110" spans="11:27" ht="15.75">
      <c r="K110"/>
      <c r="T110" s="214" t="s">
        <v>728</v>
      </c>
      <c r="U110" s="214" t="s">
        <v>729</v>
      </c>
      <c r="V110" s="214" t="s">
        <v>730</v>
      </c>
      <c r="W110" s="214" t="s">
        <v>462</v>
      </c>
      <c r="X110" s="214" t="s">
        <v>731</v>
      </c>
      <c r="Y110" s="214" t="s">
        <v>687</v>
      </c>
      <c r="Z110" s="214" t="s">
        <v>463</v>
      </c>
      <c r="AA110" s="214" t="s">
        <v>274</v>
      </c>
    </row>
    <row r="111" spans="11:27" ht="15.75">
      <c r="K111"/>
      <c r="T111" s="214" t="s">
        <v>732</v>
      </c>
      <c r="U111" s="214" t="s">
        <v>733</v>
      </c>
      <c r="V111" s="214" t="s">
        <v>734</v>
      </c>
      <c r="W111" s="214" t="s">
        <v>462</v>
      </c>
      <c r="X111" s="214" t="s">
        <v>735</v>
      </c>
      <c r="Y111" s="214" t="s">
        <v>687</v>
      </c>
      <c r="Z111" s="214" t="s">
        <v>463</v>
      </c>
      <c r="AA111" s="214" t="s">
        <v>274</v>
      </c>
    </row>
    <row r="112" spans="11:27" ht="15.75">
      <c r="K112"/>
      <c r="T112" s="214" t="s">
        <v>736</v>
      </c>
      <c r="U112" s="214" t="s">
        <v>737</v>
      </c>
      <c r="V112" s="214" t="s">
        <v>738</v>
      </c>
      <c r="W112" s="214" t="s">
        <v>462</v>
      </c>
      <c r="X112" s="214" t="s">
        <v>735</v>
      </c>
      <c r="Y112" s="214" t="s">
        <v>687</v>
      </c>
      <c r="Z112" s="214" t="s">
        <v>463</v>
      </c>
      <c r="AA112" s="214" t="s">
        <v>274</v>
      </c>
    </row>
    <row r="113" spans="11:27" ht="15.75">
      <c r="K113"/>
      <c r="T113" s="214" t="s">
        <v>739</v>
      </c>
      <c r="U113" s="214" t="s">
        <v>740</v>
      </c>
      <c r="V113" s="215" t="s">
        <v>741</v>
      </c>
      <c r="W113" s="214" t="s">
        <v>462</v>
      </c>
      <c r="X113" s="214" t="s">
        <v>271</v>
      </c>
      <c r="Y113" s="214" t="s">
        <v>687</v>
      </c>
      <c r="Z113" s="214" t="s">
        <v>463</v>
      </c>
      <c r="AA113" s="214" t="s">
        <v>274</v>
      </c>
    </row>
    <row r="114" spans="11:27" ht="15.75">
      <c r="K114"/>
      <c r="T114" s="214" t="s">
        <v>742</v>
      </c>
      <c r="U114" s="214" t="s">
        <v>743</v>
      </c>
      <c r="V114" s="215" t="s">
        <v>744</v>
      </c>
      <c r="W114" s="214" t="s">
        <v>462</v>
      </c>
      <c r="X114" s="214" t="s">
        <v>745</v>
      </c>
      <c r="Y114" s="214" t="s">
        <v>687</v>
      </c>
      <c r="Z114" s="214" t="s">
        <v>463</v>
      </c>
      <c r="AA114" s="214" t="s">
        <v>274</v>
      </c>
    </row>
    <row r="115" spans="11:27" ht="15.75">
      <c r="K115"/>
      <c r="T115" s="214" t="s">
        <v>423</v>
      </c>
      <c r="U115" s="214" t="s">
        <v>746</v>
      </c>
      <c r="V115" s="215"/>
      <c r="W115" s="214" t="s">
        <v>462</v>
      </c>
      <c r="X115" s="214" t="s">
        <v>271</v>
      </c>
      <c r="Y115" s="214" t="s">
        <v>687</v>
      </c>
      <c r="Z115" s="214" t="s">
        <v>463</v>
      </c>
      <c r="AA115" s="214" t="s">
        <v>274</v>
      </c>
    </row>
    <row r="116" spans="11:27" ht="15.75">
      <c r="K116"/>
      <c r="T116" s="214" t="s">
        <v>747</v>
      </c>
      <c r="U116" s="214" t="s">
        <v>748</v>
      </c>
      <c r="V116" s="215"/>
      <c r="W116" s="214" t="s">
        <v>462</v>
      </c>
      <c r="X116" s="214" t="s">
        <v>271</v>
      </c>
      <c r="Y116" s="214" t="s">
        <v>687</v>
      </c>
      <c r="Z116" s="214" t="s">
        <v>463</v>
      </c>
      <c r="AA116" s="214" t="s">
        <v>274</v>
      </c>
    </row>
    <row r="117" spans="11:27" ht="15.75">
      <c r="K117"/>
      <c r="T117" s="214" t="s">
        <v>749</v>
      </c>
      <c r="U117" s="214" t="s">
        <v>750</v>
      </c>
      <c r="V117" s="214" t="b">
        <v>0</v>
      </c>
      <c r="W117" s="214" t="s">
        <v>415</v>
      </c>
      <c r="X117" s="214" t="s">
        <v>751</v>
      </c>
      <c r="Y117" s="214" t="s">
        <v>272</v>
      </c>
      <c r="Z117" s="214" t="s">
        <v>435</v>
      </c>
      <c r="AA117" s="214" t="s">
        <v>274</v>
      </c>
    </row>
    <row r="118" spans="11:27" ht="15.75">
      <c r="K118"/>
      <c r="T118" s="214" t="s">
        <v>752</v>
      </c>
      <c r="U118" s="214" t="s">
        <v>753</v>
      </c>
      <c r="V118" s="214" t="s">
        <v>754</v>
      </c>
      <c r="W118" s="214" t="s">
        <v>407</v>
      </c>
      <c r="X118" s="214" t="s">
        <v>755</v>
      </c>
      <c r="Y118" s="214" t="s">
        <v>756</v>
      </c>
      <c r="Z118" s="214" t="s">
        <v>463</v>
      </c>
      <c r="AA118" s="214" t="s">
        <v>274</v>
      </c>
    </row>
    <row r="119" spans="11:27" ht="15.75">
      <c r="K119"/>
      <c r="T119" s="214" t="s">
        <v>757</v>
      </c>
      <c r="U119" s="214" t="s">
        <v>758</v>
      </c>
      <c r="V119" s="214" t="s">
        <v>759</v>
      </c>
      <c r="W119" s="214" t="s">
        <v>407</v>
      </c>
      <c r="X119" s="214" t="s">
        <v>760</v>
      </c>
      <c r="Y119" s="214" t="s">
        <v>756</v>
      </c>
      <c r="Z119" s="214" t="s">
        <v>463</v>
      </c>
      <c r="AA119" s="214" t="s">
        <v>274</v>
      </c>
    </row>
    <row r="120" spans="11:27" ht="15.75">
      <c r="K120"/>
      <c r="T120" s="214" t="s">
        <v>761</v>
      </c>
      <c r="U120" s="214" t="s">
        <v>762</v>
      </c>
      <c r="V120" s="214" t="s">
        <v>763</v>
      </c>
      <c r="W120" s="214" t="s">
        <v>407</v>
      </c>
      <c r="X120" s="214" t="s">
        <v>763</v>
      </c>
      <c r="Y120" s="214" t="s">
        <v>756</v>
      </c>
      <c r="Z120" s="214" t="s">
        <v>463</v>
      </c>
      <c r="AA120" s="214" t="s">
        <v>274</v>
      </c>
    </row>
    <row r="121" spans="11:27" ht="15.75">
      <c r="K121"/>
      <c r="T121" s="214" t="s">
        <v>764</v>
      </c>
      <c r="U121" s="214" t="s">
        <v>765</v>
      </c>
      <c r="V121" s="214"/>
      <c r="W121" s="214" t="s">
        <v>407</v>
      </c>
      <c r="X121" s="214" t="s">
        <v>766</v>
      </c>
      <c r="Y121" s="214" t="s">
        <v>756</v>
      </c>
      <c r="Z121" s="214" t="s">
        <v>463</v>
      </c>
      <c r="AA121" s="214" t="s">
        <v>767</v>
      </c>
    </row>
    <row r="122" spans="11:27" ht="15.75">
      <c r="K122"/>
      <c r="T122" s="214" t="s">
        <v>768</v>
      </c>
      <c r="U122" s="214" t="s">
        <v>769</v>
      </c>
      <c r="V122" s="214" t="s">
        <v>770</v>
      </c>
      <c r="W122" s="214" t="s">
        <v>407</v>
      </c>
      <c r="X122" s="214" t="s">
        <v>771</v>
      </c>
      <c r="Y122" s="214" t="s">
        <v>756</v>
      </c>
      <c r="Z122" s="214" t="s">
        <v>463</v>
      </c>
      <c r="AA122" s="214" t="s">
        <v>274</v>
      </c>
    </row>
    <row r="123" spans="11:27" ht="15.75">
      <c r="K123"/>
      <c r="T123" s="214" t="s">
        <v>772</v>
      </c>
      <c r="U123" s="214" t="s">
        <v>773</v>
      </c>
      <c r="V123" s="214"/>
      <c r="W123" s="214" t="s">
        <v>774</v>
      </c>
      <c r="X123" s="214" t="s">
        <v>775</v>
      </c>
      <c r="Y123" s="214" t="s">
        <v>687</v>
      </c>
      <c r="Z123" s="214" t="s">
        <v>435</v>
      </c>
      <c r="AA123" s="214" t="s">
        <v>767</v>
      </c>
    </row>
    <row r="124" spans="11:27" ht="15.75">
      <c r="K124"/>
      <c r="T124" s="214" t="s">
        <v>776</v>
      </c>
      <c r="U124" s="214" t="s">
        <v>777</v>
      </c>
      <c r="V124" s="214"/>
      <c r="W124" s="214" t="s">
        <v>407</v>
      </c>
      <c r="X124" s="214" t="s">
        <v>778</v>
      </c>
      <c r="Y124" s="214" t="s">
        <v>687</v>
      </c>
      <c r="Z124" s="214" t="s">
        <v>435</v>
      </c>
      <c r="AA124" s="214" t="s">
        <v>767</v>
      </c>
    </row>
    <row r="125" spans="11:27" ht="15.75">
      <c r="K125"/>
      <c r="T125" s="214" t="s">
        <v>779</v>
      </c>
      <c r="U125" s="214" t="s">
        <v>780</v>
      </c>
      <c r="V125" s="214"/>
      <c r="W125" s="214" t="s">
        <v>270</v>
      </c>
      <c r="X125" s="214" t="s">
        <v>781</v>
      </c>
      <c r="Y125" s="214" t="s">
        <v>687</v>
      </c>
      <c r="Z125" s="214" t="s">
        <v>435</v>
      </c>
      <c r="AA125" s="214" t="s">
        <v>767</v>
      </c>
    </row>
    <row r="126" spans="11:27" ht="15.75">
      <c r="K126"/>
      <c r="T126" s="214" t="s">
        <v>782</v>
      </c>
      <c r="U126" s="214" t="s">
        <v>783</v>
      </c>
      <c r="V126" s="214"/>
      <c r="W126" s="214" t="s">
        <v>270</v>
      </c>
      <c r="X126" s="214" t="s">
        <v>784</v>
      </c>
      <c r="Y126" s="214" t="s">
        <v>687</v>
      </c>
      <c r="Z126" s="214" t="s">
        <v>435</v>
      </c>
      <c r="AA126" s="214" t="s">
        <v>767</v>
      </c>
    </row>
    <row r="127" spans="11:27" ht="15.75">
      <c r="K127"/>
      <c r="T127" s="214" t="s">
        <v>368</v>
      </c>
      <c r="U127" s="214" t="s">
        <v>785</v>
      </c>
      <c r="V127" s="214" t="s">
        <v>786</v>
      </c>
      <c r="W127" s="214" t="s">
        <v>787</v>
      </c>
      <c r="X127" s="214" t="s">
        <v>271</v>
      </c>
      <c r="Y127" s="214" t="s">
        <v>272</v>
      </c>
      <c r="Z127" s="214" t="s">
        <v>435</v>
      </c>
      <c r="AA127" s="214" t="s">
        <v>274</v>
      </c>
    </row>
    <row r="128" spans="11:27" ht="15.75">
      <c r="K128"/>
      <c r="T128" s="214" t="s">
        <v>788</v>
      </c>
      <c r="U128" s="214" t="s">
        <v>789</v>
      </c>
      <c r="V128" s="214" t="b">
        <v>1</v>
      </c>
      <c r="W128" s="214" t="s">
        <v>415</v>
      </c>
      <c r="X128" s="214" t="b">
        <v>0</v>
      </c>
      <c r="Y128" s="214" t="s">
        <v>687</v>
      </c>
      <c r="Z128" s="214" t="s">
        <v>435</v>
      </c>
      <c r="AA128" s="214" t="s">
        <v>274</v>
      </c>
    </row>
    <row r="129" spans="11:27" ht="15.75">
      <c r="K129"/>
      <c r="T129" s="214" t="s">
        <v>790</v>
      </c>
      <c r="U129" s="214" t="s">
        <v>791</v>
      </c>
      <c r="V129" s="214" t="s">
        <v>792</v>
      </c>
      <c r="W129" s="214" t="s">
        <v>407</v>
      </c>
      <c r="X129" s="214" t="s">
        <v>793</v>
      </c>
      <c r="Y129" s="214" t="s">
        <v>272</v>
      </c>
      <c r="Z129" s="214" t="s">
        <v>435</v>
      </c>
      <c r="AA129" s="214" t="s">
        <v>274</v>
      </c>
    </row>
    <row r="130" spans="11:27" ht="15.75">
      <c r="K130"/>
      <c r="T130" s="214" t="s">
        <v>794</v>
      </c>
      <c r="U130" s="214" t="s">
        <v>795</v>
      </c>
      <c r="V130" s="214"/>
      <c r="W130" s="214" t="s">
        <v>270</v>
      </c>
      <c r="X130" s="214" t="s">
        <v>784</v>
      </c>
      <c r="Y130" s="214" t="s">
        <v>687</v>
      </c>
      <c r="Z130" s="214" t="s">
        <v>435</v>
      </c>
      <c r="AA130" s="214" t="s">
        <v>274</v>
      </c>
    </row>
    <row r="131" spans="11:27" ht="15.75">
      <c r="K131"/>
    </row>
    <row r="132" spans="11:27" ht="15.75">
      <c r="K132"/>
    </row>
    <row r="133" spans="11:27" ht="15.75">
      <c r="K133"/>
    </row>
    <row r="134" spans="11:27" ht="15.75">
      <c r="K134"/>
    </row>
    <row r="135" spans="11:27" ht="15.75">
      <c r="K135"/>
    </row>
    <row r="136" spans="11:27" ht="15.75">
      <c r="K136"/>
    </row>
    <row r="137" spans="11:27" ht="15.75">
      <c r="K137"/>
    </row>
    <row r="138" spans="11:27" ht="15.75">
      <c r="K138"/>
    </row>
    <row r="139" spans="11:27" ht="15.75">
      <c r="K139"/>
    </row>
    <row r="140" spans="11:27" ht="15.75">
      <c r="K140"/>
    </row>
    <row r="141" spans="11:27" ht="15.75">
      <c r="K141"/>
    </row>
    <row r="142" spans="11:27" ht="15.75">
      <c r="K142"/>
    </row>
    <row r="143" spans="11:27" ht="15.75">
      <c r="K143"/>
    </row>
    <row r="144" spans="11:27" ht="15.75">
      <c r="K144"/>
    </row>
    <row r="145" spans="11:11" ht="15.75">
      <c r="K145"/>
    </row>
    <row r="146" spans="11:11" ht="15.75">
      <c r="K146"/>
    </row>
    <row r="147" spans="11:11" ht="15.75">
      <c r="K147"/>
    </row>
    <row r="148" spans="11:11" ht="15.75">
      <c r="K148"/>
    </row>
    <row r="149" spans="11:11" ht="15.75">
      <c r="K149"/>
    </row>
    <row r="150" spans="11:11" ht="15.75">
      <c r="K150"/>
    </row>
    <row r="151" spans="11:11" ht="15.75">
      <c r="K151"/>
    </row>
    <row r="152" spans="11:11" ht="15.75">
      <c r="K152"/>
    </row>
    <row r="153" spans="11:11" ht="15.75">
      <c r="K153"/>
    </row>
    <row r="154" spans="11:11" ht="15.75">
      <c r="K154"/>
    </row>
    <row r="155" spans="11:11" ht="15.75">
      <c r="K155"/>
    </row>
    <row r="156" spans="11:11" ht="15.75">
      <c r="K156"/>
    </row>
    <row r="157" spans="11:11" ht="15.75">
      <c r="K157"/>
    </row>
    <row r="158" spans="11:11" ht="15.75">
      <c r="K158"/>
    </row>
    <row r="159" spans="11:11" ht="15.75">
      <c r="K159"/>
    </row>
    <row r="160" spans="11:11" ht="15.75">
      <c r="K160"/>
    </row>
    <row r="161" spans="11:11" ht="15.75">
      <c r="K161"/>
    </row>
    <row r="162" spans="11:11" ht="15.75">
      <c r="K162"/>
    </row>
    <row r="163" spans="11:11" ht="15.75">
      <c r="K163"/>
    </row>
    <row r="164" spans="11:11" ht="15.75">
      <c r="K164"/>
    </row>
    <row r="165" spans="11:11" ht="15.75">
      <c r="K165"/>
    </row>
    <row r="166" spans="11:11" ht="15.75">
      <c r="K166"/>
    </row>
    <row r="167" spans="11:11" ht="15.75">
      <c r="K167"/>
    </row>
    <row r="168" spans="11:11" ht="15.75">
      <c r="K168"/>
    </row>
    <row r="169" spans="11:11" ht="15.75">
      <c r="K169"/>
    </row>
    <row r="170" spans="11:11" ht="15.75">
      <c r="K170"/>
    </row>
    <row r="171" spans="11:11" ht="15.75">
      <c r="K171"/>
    </row>
    <row r="172" spans="11:11" ht="15.75">
      <c r="K172"/>
    </row>
    <row r="173" spans="11:11" ht="15.75">
      <c r="K173"/>
    </row>
    <row r="174" spans="11:11" ht="15.75">
      <c r="K174"/>
    </row>
    <row r="175" spans="11:11" ht="15.75">
      <c r="K175"/>
    </row>
    <row r="176" spans="11:11" ht="15.75">
      <c r="K176"/>
    </row>
    <row r="177" spans="11:11" ht="15.75">
      <c r="K177"/>
    </row>
    <row r="178" spans="11:11" ht="15.75">
      <c r="K178"/>
    </row>
    <row r="179" spans="11:11" ht="15.75">
      <c r="K179"/>
    </row>
    <row r="180" spans="11:11" ht="15.75">
      <c r="K180"/>
    </row>
    <row r="181" spans="11:11" ht="15.75">
      <c r="K181"/>
    </row>
    <row r="182" spans="11:11" ht="15.75">
      <c r="K182"/>
    </row>
    <row r="183" spans="11:11" ht="15.75">
      <c r="K183"/>
    </row>
    <row r="184" spans="11:11" ht="15.75">
      <c r="K184"/>
    </row>
    <row r="185" spans="11:11" ht="15.75">
      <c r="K185"/>
    </row>
    <row r="186" spans="11:11" ht="15.75">
      <c r="K186"/>
    </row>
    <row r="187" spans="11:11" ht="15.75">
      <c r="K187"/>
    </row>
    <row r="188" spans="11:11" ht="15.75">
      <c r="K188"/>
    </row>
    <row r="189" spans="11:11" ht="15.75">
      <c r="K189"/>
    </row>
    <row r="190" spans="11:11" ht="15.75">
      <c r="K190"/>
    </row>
    <row r="191" spans="11:11" ht="15.75">
      <c r="K191"/>
    </row>
    <row r="192" spans="11:11" ht="15.75">
      <c r="K192"/>
    </row>
    <row r="193" spans="11:11" ht="15.75">
      <c r="K193"/>
    </row>
    <row r="194" spans="11:11" ht="15.75">
      <c r="K194"/>
    </row>
    <row r="195" spans="11:11" ht="15.75">
      <c r="K195"/>
    </row>
    <row r="196" spans="11:11" ht="15.75">
      <c r="K196"/>
    </row>
    <row r="197" spans="11:11" ht="15.75">
      <c r="K197"/>
    </row>
    <row r="198" spans="11:11" ht="15.75">
      <c r="K198"/>
    </row>
    <row r="199" spans="11:11" ht="15.75">
      <c r="K199"/>
    </row>
    <row r="200" spans="11:11" ht="15.75">
      <c r="K200"/>
    </row>
    <row r="201" spans="11:11" ht="15.75">
      <c r="K201"/>
    </row>
    <row r="202" spans="11:11" ht="15.75">
      <c r="K202"/>
    </row>
    <row r="203" spans="11:11" ht="15.75">
      <c r="K203"/>
    </row>
    <row r="204" spans="11:11" ht="15.75">
      <c r="K204"/>
    </row>
    <row r="205" spans="11:11" ht="15.75">
      <c r="K205"/>
    </row>
    <row r="206" spans="11:11" ht="15.75">
      <c r="K206"/>
    </row>
    <row r="207" spans="11:11" ht="15.75">
      <c r="K207"/>
    </row>
    <row r="208" spans="11:11" ht="15.75">
      <c r="K208"/>
    </row>
    <row r="209" spans="11:11" ht="15.75">
      <c r="K209"/>
    </row>
    <row r="210" spans="11:11" ht="15.75">
      <c r="K210"/>
    </row>
    <row r="211" spans="11:11" ht="15.75">
      <c r="K211"/>
    </row>
    <row r="212" spans="11:11" ht="15.75">
      <c r="K212"/>
    </row>
    <row r="213" spans="11:11" ht="15.75">
      <c r="K213"/>
    </row>
    <row r="214" spans="11:11" ht="15.75">
      <c r="K214"/>
    </row>
    <row r="215" spans="11:11" ht="15.75">
      <c r="K215"/>
    </row>
    <row r="216" spans="11:11" ht="15.75">
      <c r="K216"/>
    </row>
    <row r="217" spans="11:11" ht="15.75">
      <c r="K217"/>
    </row>
    <row r="218" spans="11:11" ht="15.75">
      <c r="K218"/>
    </row>
    <row r="219" spans="11:11" ht="15.75">
      <c r="K219"/>
    </row>
    <row r="220" spans="11:11" ht="15.75">
      <c r="K220"/>
    </row>
    <row r="221" spans="11:11" ht="15.75">
      <c r="K221"/>
    </row>
    <row r="222" spans="11:11" ht="15.75">
      <c r="K222"/>
    </row>
    <row r="223" spans="11:11" ht="15.75">
      <c r="K223"/>
    </row>
    <row r="224" spans="11:11" ht="15.75">
      <c r="K224"/>
    </row>
    <row r="225" spans="11:11" ht="15.75">
      <c r="K225"/>
    </row>
    <row r="226" spans="11:11" ht="15.75">
      <c r="K226"/>
    </row>
    <row r="227" spans="11:11" ht="15.75">
      <c r="K227"/>
    </row>
    <row r="228" spans="11:11" ht="15.75">
      <c r="K228"/>
    </row>
    <row r="229" spans="11:11" ht="15.75">
      <c r="K229"/>
    </row>
    <row r="230" spans="11:11" ht="15.75">
      <c r="K230"/>
    </row>
    <row r="231" spans="11:11" ht="15.75">
      <c r="K231"/>
    </row>
    <row r="232" spans="11:11" ht="15.75">
      <c r="K232"/>
    </row>
    <row r="233" spans="11:11" ht="15.75">
      <c r="K233"/>
    </row>
    <row r="234" spans="11:11" ht="15.75">
      <c r="K234"/>
    </row>
    <row r="235" spans="11:11" ht="15.75">
      <c r="K235"/>
    </row>
    <row r="236" spans="11:11" ht="15.75">
      <c r="K236"/>
    </row>
    <row r="237" spans="11:11" ht="15.75">
      <c r="K237"/>
    </row>
    <row r="238" spans="11:11" ht="15.75">
      <c r="K238"/>
    </row>
    <row r="239" spans="11:11" ht="15.75">
      <c r="K239"/>
    </row>
    <row r="240" spans="11:11" ht="15.75">
      <c r="K240"/>
    </row>
    <row r="241" spans="11:11" ht="15.75">
      <c r="K241"/>
    </row>
    <row r="242" spans="11:11" ht="15.75">
      <c r="K242"/>
    </row>
    <row r="243" spans="11:11" ht="15.75">
      <c r="K243"/>
    </row>
    <row r="244" spans="11:11" ht="15.75">
      <c r="K244"/>
    </row>
    <row r="245" spans="11:11" ht="15.75">
      <c r="K245"/>
    </row>
    <row r="246" spans="11:11" ht="15.75">
      <c r="K246"/>
    </row>
    <row r="247" spans="11:11" ht="15.75">
      <c r="K247"/>
    </row>
    <row r="248" spans="11:11" ht="15.75">
      <c r="K248"/>
    </row>
    <row r="249" spans="11:11" ht="15.75">
      <c r="K249"/>
    </row>
    <row r="250" spans="11:11" ht="15.75">
      <c r="K250"/>
    </row>
    <row r="251" spans="11:11" ht="15.75">
      <c r="K251"/>
    </row>
    <row r="252" spans="11:11" ht="15.75">
      <c r="K252"/>
    </row>
    <row r="253" spans="11:11" ht="15.75">
      <c r="K253"/>
    </row>
    <row r="254" spans="11:11" ht="15.75">
      <c r="K254"/>
    </row>
    <row r="255" spans="11:11" ht="15.75">
      <c r="K255"/>
    </row>
    <row r="256" spans="11:11" ht="15.75">
      <c r="K256"/>
    </row>
    <row r="257" spans="11:11" ht="15.75">
      <c r="K257"/>
    </row>
    <row r="258" spans="11:11" ht="15.75">
      <c r="K258"/>
    </row>
    <row r="259" spans="11:11" ht="15.75">
      <c r="K259"/>
    </row>
    <row r="260" spans="11:11" ht="15.75">
      <c r="K260"/>
    </row>
    <row r="261" spans="11:11" ht="15.75">
      <c r="K261"/>
    </row>
    <row r="262" spans="11:11" ht="15.75">
      <c r="K262"/>
    </row>
    <row r="263" spans="11:11" ht="15.75">
      <c r="K263"/>
    </row>
    <row r="264" spans="11:11" ht="15.75">
      <c r="K264"/>
    </row>
    <row r="265" spans="11:11" ht="15.75">
      <c r="K265"/>
    </row>
    <row r="266" spans="11:11" ht="15.75">
      <c r="K266"/>
    </row>
    <row r="267" spans="11:11" ht="15.75">
      <c r="K267"/>
    </row>
    <row r="268" spans="11:11" ht="15.75">
      <c r="K268"/>
    </row>
    <row r="269" spans="11:11" ht="15.75">
      <c r="K269"/>
    </row>
    <row r="270" spans="11:11" ht="15.75">
      <c r="K270"/>
    </row>
    <row r="271" spans="11:11" ht="15.75">
      <c r="K271"/>
    </row>
    <row r="272" spans="11:11" ht="15.75">
      <c r="K272"/>
    </row>
    <row r="273" spans="11:11" ht="15.75">
      <c r="K273"/>
    </row>
    <row r="274" spans="11:11" ht="15.75">
      <c r="K274"/>
    </row>
    <row r="275" spans="11:11" ht="15.75">
      <c r="K275"/>
    </row>
    <row r="276" spans="11:11" ht="15.75">
      <c r="K276"/>
    </row>
    <row r="277" spans="11:11" ht="15.75">
      <c r="K277"/>
    </row>
    <row r="278" spans="11:11" ht="15.75">
      <c r="K278"/>
    </row>
    <row r="279" spans="11:11" ht="15.75">
      <c r="K279"/>
    </row>
    <row r="280" spans="11:11" ht="15.75">
      <c r="K280"/>
    </row>
    <row r="281" spans="11:11" ht="15.75">
      <c r="K281"/>
    </row>
    <row r="282" spans="11:11" ht="15.75">
      <c r="K282"/>
    </row>
    <row r="283" spans="11:11" ht="15.75">
      <c r="K283"/>
    </row>
    <row r="284" spans="11:11" ht="15.75">
      <c r="K284"/>
    </row>
    <row r="285" spans="11:11" ht="15.75">
      <c r="K285"/>
    </row>
    <row r="286" spans="11:11" ht="15.75">
      <c r="K286"/>
    </row>
    <row r="287" spans="11:11" ht="15.75">
      <c r="K287"/>
    </row>
    <row r="288" spans="11:11" ht="15.75">
      <c r="K288"/>
    </row>
    <row r="289" spans="11:11" ht="15.75">
      <c r="K289"/>
    </row>
    <row r="290" spans="11:11" ht="15.75">
      <c r="K290"/>
    </row>
    <row r="291" spans="11:11" ht="15.75">
      <c r="K291"/>
    </row>
    <row r="292" spans="11:11" ht="15.75">
      <c r="K292"/>
    </row>
    <row r="293" spans="11:11" ht="15.75">
      <c r="K293"/>
    </row>
    <row r="294" spans="11:11" ht="15.75">
      <c r="K294"/>
    </row>
    <row r="295" spans="11:11" ht="15.75">
      <c r="K295"/>
    </row>
    <row r="296" spans="11:11" ht="15.75">
      <c r="K296"/>
    </row>
    <row r="297" spans="11:11" ht="15.75">
      <c r="K297"/>
    </row>
    <row r="298" spans="11:11" ht="15.75">
      <c r="K298"/>
    </row>
    <row r="299" spans="11:11" ht="15.75">
      <c r="K299"/>
    </row>
    <row r="300" spans="11:11" ht="15.75">
      <c r="K300"/>
    </row>
    <row r="301" spans="11:11" ht="15.75">
      <c r="K301"/>
    </row>
    <row r="302" spans="11:11" ht="15.75">
      <c r="K302"/>
    </row>
    <row r="303" spans="11:11" ht="15.75">
      <c r="K303"/>
    </row>
    <row r="304" spans="11:11" ht="15.75">
      <c r="K304"/>
    </row>
    <row r="305" spans="11:11" ht="15.75">
      <c r="K305"/>
    </row>
    <row r="306" spans="11:11" ht="15.75">
      <c r="K306"/>
    </row>
    <row r="307" spans="11:11" ht="15.75">
      <c r="K307"/>
    </row>
    <row r="308" spans="11:11" ht="15.75">
      <c r="K308"/>
    </row>
    <row r="309" spans="11:11" ht="15.75">
      <c r="K309"/>
    </row>
    <row r="310" spans="11:11" ht="15.75">
      <c r="K310"/>
    </row>
    <row r="311" spans="11:11" ht="15.75">
      <c r="K311"/>
    </row>
    <row r="312" spans="11:11" ht="15.75">
      <c r="K312"/>
    </row>
    <row r="313" spans="11:11" ht="15.75">
      <c r="K313"/>
    </row>
    <row r="314" spans="11:11" ht="15.75">
      <c r="K314"/>
    </row>
    <row r="315" spans="11:11" ht="15.75">
      <c r="K315"/>
    </row>
    <row r="316" spans="11:11" ht="15.75">
      <c r="K316"/>
    </row>
    <row r="317" spans="11:11" ht="15.75">
      <c r="K317"/>
    </row>
    <row r="318" spans="11:11" ht="15.75">
      <c r="K318"/>
    </row>
    <row r="319" spans="11:11" ht="15.75">
      <c r="K319"/>
    </row>
    <row r="320" spans="11:11" ht="15.75">
      <c r="K320"/>
    </row>
    <row r="321" spans="11:11" ht="15.75">
      <c r="K321"/>
    </row>
    <row r="322" spans="11:11" ht="15.75">
      <c r="K322"/>
    </row>
    <row r="323" spans="11:11" ht="15.75">
      <c r="K323"/>
    </row>
    <row r="324" spans="11:11" ht="15.75">
      <c r="K324"/>
    </row>
    <row r="325" spans="11:11" ht="15.75">
      <c r="K325"/>
    </row>
    <row r="326" spans="11:11" ht="15.75">
      <c r="K326"/>
    </row>
    <row r="327" spans="11:11" ht="15.75">
      <c r="K327"/>
    </row>
    <row r="328" spans="11:11" ht="15.75">
      <c r="K328"/>
    </row>
    <row r="329" spans="11:11" ht="15.75">
      <c r="K329"/>
    </row>
    <row r="330" spans="11:11" ht="15.75">
      <c r="K330"/>
    </row>
    <row r="331" spans="11:11" ht="15.75">
      <c r="K331"/>
    </row>
    <row r="332" spans="11:11" ht="15.75">
      <c r="K332"/>
    </row>
    <row r="333" spans="11:11" ht="15.75">
      <c r="K333"/>
    </row>
    <row r="334" spans="11:11" ht="15.75">
      <c r="K334"/>
    </row>
    <row r="335" spans="11:11" ht="15.75">
      <c r="K335"/>
    </row>
    <row r="336" spans="11:11" ht="15.75">
      <c r="K336"/>
    </row>
    <row r="337" spans="11:11" ht="15.75">
      <c r="K337"/>
    </row>
    <row r="338" spans="11:11" ht="15.75">
      <c r="K338"/>
    </row>
    <row r="339" spans="11:11" ht="15.75">
      <c r="K339"/>
    </row>
    <row r="340" spans="11:11" ht="15.75">
      <c r="K340"/>
    </row>
    <row r="341" spans="11:11" ht="15.75">
      <c r="K341"/>
    </row>
    <row r="342" spans="11:11" ht="15.75">
      <c r="K342"/>
    </row>
    <row r="343" spans="11:11" ht="15.75">
      <c r="K343"/>
    </row>
    <row r="344" spans="11:11" ht="15.75">
      <c r="K344"/>
    </row>
    <row r="345" spans="11:11" ht="15.75">
      <c r="K345"/>
    </row>
    <row r="346" spans="11:11" ht="15.75">
      <c r="K346"/>
    </row>
    <row r="347" spans="11:11" ht="15.75">
      <c r="K347"/>
    </row>
    <row r="348" spans="11:11" ht="15.75">
      <c r="K348"/>
    </row>
    <row r="349" spans="11:11" ht="15.75">
      <c r="K349"/>
    </row>
    <row r="350" spans="11:11" ht="15.75">
      <c r="K350"/>
    </row>
    <row r="351" spans="11:11" ht="15.75">
      <c r="K351"/>
    </row>
    <row r="352" spans="11:11" ht="15.75">
      <c r="K352"/>
    </row>
    <row r="353" spans="11:11" ht="15.75">
      <c r="K353"/>
    </row>
    <row r="354" spans="11:11" ht="15.75">
      <c r="K354"/>
    </row>
    <row r="355" spans="11:11" ht="15.75">
      <c r="K355"/>
    </row>
    <row r="356" spans="11:11" ht="15.75">
      <c r="K356"/>
    </row>
    <row r="357" spans="11:11" ht="15.75">
      <c r="K357"/>
    </row>
    <row r="358" spans="11:11" ht="15.75">
      <c r="K358"/>
    </row>
    <row r="359" spans="11:11" ht="15.75">
      <c r="K359"/>
    </row>
    <row r="360" spans="11:11" ht="15.75">
      <c r="K360"/>
    </row>
    <row r="361" spans="11:11" ht="15.75">
      <c r="K361"/>
    </row>
    <row r="362" spans="11:11" ht="15.75">
      <c r="K362"/>
    </row>
    <row r="363" spans="11:11" ht="15.75">
      <c r="K363"/>
    </row>
    <row r="364" spans="11:11" ht="15.75">
      <c r="K364"/>
    </row>
    <row r="365" spans="11:11" ht="15.75">
      <c r="K365"/>
    </row>
    <row r="366" spans="11:11" ht="15.75">
      <c r="K366"/>
    </row>
    <row r="367" spans="11:11" ht="15.75">
      <c r="K367"/>
    </row>
    <row r="368" spans="11:11" ht="15.75">
      <c r="K368"/>
    </row>
    <row r="369" spans="11:11" ht="15.75">
      <c r="K369"/>
    </row>
    <row r="370" spans="11:11" ht="15.75">
      <c r="K370"/>
    </row>
    <row r="371" spans="11:11" ht="15.75">
      <c r="K371"/>
    </row>
    <row r="372" spans="11:11" ht="15.75">
      <c r="K372"/>
    </row>
    <row r="373" spans="11:11" ht="15.75">
      <c r="K373"/>
    </row>
    <row r="374" spans="11:11" ht="15.75">
      <c r="K374"/>
    </row>
    <row r="375" spans="11:11" ht="15.75">
      <c r="K375"/>
    </row>
    <row r="376" spans="11:11" ht="15.75">
      <c r="K376"/>
    </row>
    <row r="377" spans="11:11" ht="15.75">
      <c r="K377"/>
    </row>
    <row r="378" spans="11:11" ht="15.75">
      <c r="K378"/>
    </row>
    <row r="379" spans="11:11" ht="15.75">
      <c r="K379"/>
    </row>
    <row r="380" spans="11:11" ht="15.75">
      <c r="K380"/>
    </row>
    <row r="381" spans="11:11" ht="15.75">
      <c r="K381"/>
    </row>
    <row r="382" spans="11:11" ht="15.75">
      <c r="K382"/>
    </row>
    <row r="383" spans="11:11" ht="15.75">
      <c r="K383"/>
    </row>
    <row r="384" spans="11:11" ht="15.75">
      <c r="K384"/>
    </row>
    <row r="385" spans="11:11" ht="15.75">
      <c r="K385"/>
    </row>
    <row r="386" spans="11:11" ht="15.75">
      <c r="K386"/>
    </row>
    <row r="387" spans="11:11" ht="15.75">
      <c r="K387"/>
    </row>
  </sheetData>
  <phoneticPr fontId="40" type="noConversion"/>
  <dataValidations count="9">
    <dataValidation type="list" allowBlank="1" showInputMessage="1" showErrorMessage="1" sqref="Z2:Z130" xr:uid="{00000000-0002-0000-0300-000000000000}">
      <formula1>"System,Site,Project,Program,Client,User"</formula1>
    </dataValidation>
    <dataValidation type="list" allowBlank="1" showInputMessage="1" showErrorMessage="1" sqref="B11" xr:uid="{00000000-0002-0000-0300-000001000000}">
      <formula1>$C$11:$D$11</formula1>
    </dataValidation>
    <dataValidation type="list" allowBlank="1" showInputMessage="1" showErrorMessage="1" sqref="D11" xr:uid="{00000000-0002-0000-0300-000002000000}">
      <formula1>"RICB-ODS-DEV.cfg,RICB-ODS-SIT.cfg,RICB-DEPLOY.cfg"</formula1>
    </dataValidation>
    <dataValidation type="list" allowBlank="1" showInputMessage="1" showErrorMessage="1" sqref="B2" xr:uid="{00000000-0002-0000-0300-000003000000}">
      <formula1>$C$2:$C$4</formula1>
    </dataValidation>
    <dataValidation type="list" allowBlank="1" showInputMessage="1" showErrorMessage="1" sqref="A2:A4 A11 A6:A9" xr:uid="{00000000-0002-0000-0300-000004000000}">
      <formula1>INDIRECT("tblSQLparam[Code]")</formula1>
    </dataValidation>
    <dataValidation type="list" allowBlank="1" showInputMessage="1" showErrorMessage="1" sqref="B4 B6" xr:uid="{00000000-0002-0000-0300-000005000000}">
      <formula1>INDIRECT($A4)</formula1>
    </dataValidation>
    <dataValidation type="list" allowBlank="1" showInputMessage="1" showErrorMessage="1" sqref="C15" xr:uid="{00000000-0002-0000-0300-000006000000}">
      <formula1>"Draft,Approved,Expired"</formula1>
    </dataValidation>
    <dataValidation type="list" allowBlank="1" showInputMessage="1" showErrorMessage="1" sqref="C16" xr:uid="{00000000-0002-0000-0300-000007000000}">
      <formula1>"EBG,CORP,PSG,ALL"</formula1>
    </dataValidation>
    <dataValidation type="list" allowBlank="1" showInputMessage="1" showErrorMessage="1" sqref="B19" xr:uid="{00000000-0002-0000-0300-000008000000}">
      <formula1>"TRUE,FALSE"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qlgMain">
                <anchor moveWithCells="1" sizeWithCells="1">
                  <from>
                    <xdr:col>4</xdr:col>
                    <xdr:colOff>152400</xdr:colOff>
                    <xdr:row>0</xdr:row>
                    <xdr:rowOff>190500</xdr:rowOff>
                  </from>
                  <to>
                    <xdr:col>4</xdr:col>
                    <xdr:colOff>1143000</xdr:colOff>
                    <xdr:row>2</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9000000}">
          <x14:formula1>
            <xm:f>Code!$H$2:$H$9</xm:f>
          </x14:formula1>
          <xm:sqref>D2</xm:sqref>
        </x14:dataValidation>
        <x14:dataValidation type="list" allowBlank="1" showInputMessage="1" showErrorMessage="1" xr:uid="{0BBAB89D-D248-4134-9F4F-BDD8514141ED}">
          <x14:formula1>
            <xm:f>Code!$D$2:$D$4</xm:f>
          </x14:formula1>
          <xm:sqref>B20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92D050"/>
  </sheetPr>
  <dimension ref="A1:G53"/>
  <sheetViews>
    <sheetView zoomScale="85" zoomScaleNormal="85" workbookViewId="0">
      <pane ySplit="1" topLeftCell="A17" activePane="bottomLeft" state="frozen"/>
      <selection activeCell="B26" sqref="B26"/>
      <selection pane="bottomLeft" activeCell="A35" sqref="A35"/>
    </sheetView>
  </sheetViews>
  <sheetFormatPr defaultColWidth="7.5546875" defaultRowHeight="15.75"/>
  <cols>
    <col min="1" max="1" width="36.88671875" style="296" customWidth="1"/>
    <col min="2" max="2" width="37.109375" style="296" customWidth="1"/>
    <col min="3" max="3" width="36.88671875" style="296" customWidth="1"/>
    <col min="4" max="4" width="24.5546875" style="296" customWidth="1"/>
    <col min="5" max="5" width="42.109375" style="296" customWidth="1"/>
    <col min="6" max="6" width="23.44140625" style="296" customWidth="1"/>
    <col min="7" max="7" width="12.44140625" style="296" customWidth="1"/>
    <col min="8" max="16384" width="7.5546875" style="296"/>
  </cols>
  <sheetData>
    <row r="1" spans="1:7" s="294" customFormat="1" ht="16.5">
      <c r="A1" s="371" t="s">
        <v>796</v>
      </c>
      <c r="B1" s="372" t="s">
        <v>797</v>
      </c>
      <c r="C1" s="373" t="s">
        <v>798</v>
      </c>
      <c r="D1" s="373" t="s">
        <v>799</v>
      </c>
      <c r="E1" s="374" t="s">
        <v>800</v>
      </c>
      <c r="F1" s="375" t="s">
        <v>801</v>
      </c>
      <c r="G1" s="375" t="s">
        <v>802</v>
      </c>
    </row>
    <row r="2" spans="1:7" s="295" customFormat="1" ht="16.5">
      <c r="A2" s="63" t="s">
        <v>803</v>
      </c>
      <c r="B2" s="376" t="s">
        <v>804</v>
      </c>
      <c r="C2" s="377" t="s">
        <v>805</v>
      </c>
      <c r="D2" s="1" t="s">
        <v>804</v>
      </c>
      <c r="E2" s="1" t="s">
        <v>806</v>
      </c>
      <c r="F2" s="378" t="s">
        <v>807</v>
      </c>
      <c r="G2" s="1"/>
    </row>
    <row r="3" spans="1:7" s="295" customFormat="1" ht="16.5">
      <c r="A3" s="63" t="s">
        <v>803</v>
      </c>
      <c r="B3" s="376" t="s">
        <v>804</v>
      </c>
      <c r="C3" s="377" t="s">
        <v>808</v>
      </c>
      <c r="D3" s="1" t="s">
        <v>804</v>
      </c>
      <c r="E3" s="1"/>
      <c r="F3" s="378" t="s">
        <v>77</v>
      </c>
      <c r="G3" s="1"/>
    </row>
    <row r="4" spans="1:7" s="295" customFormat="1" ht="16.5">
      <c r="A4" s="379" t="s">
        <v>809</v>
      </c>
      <c r="B4" s="376" t="s">
        <v>804</v>
      </c>
      <c r="C4" s="377" t="s">
        <v>810</v>
      </c>
      <c r="D4" s="1" t="s">
        <v>804</v>
      </c>
      <c r="E4" s="1"/>
      <c r="F4" s="380" t="s">
        <v>811</v>
      </c>
      <c r="G4" s="1"/>
    </row>
    <row r="5" spans="1:7" ht="16.5">
      <c r="A5" s="63" t="s">
        <v>803</v>
      </c>
      <c r="B5" s="376" t="s">
        <v>804</v>
      </c>
      <c r="C5" s="381" t="s">
        <v>812</v>
      </c>
      <c r="D5" s="1" t="s">
        <v>804</v>
      </c>
      <c r="E5" s="1"/>
      <c r="F5" s="378" t="s">
        <v>813</v>
      </c>
      <c r="G5" s="1"/>
    </row>
    <row r="6" spans="1:7" ht="16.5">
      <c r="A6" s="379" t="s">
        <v>814</v>
      </c>
      <c r="B6" s="376" t="s">
        <v>804</v>
      </c>
      <c r="C6" s="377" t="s">
        <v>815</v>
      </c>
      <c r="D6" s="1" t="s">
        <v>804</v>
      </c>
      <c r="E6" s="1"/>
      <c r="F6" s="382" t="s">
        <v>816</v>
      </c>
      <c r="G6" s="1"/>
    </row>
    <row r="7" spans="1:7" ht="16.5">
      <c r="A7" s="379" t="s">
        <v>817</v>
      </c>
      <c r="B7" s="376" t="s">
        <v>804</v>
      </c>
      <c r="C7" s="381" t="s">
        <v>818</v>
      </c>
      <c r="D7" s="1" t="s">
        <v>819</v>
      </c>
      <c r="E7" s="1"/>
      <c r="F7" s="382" t="s">
        <v>820</v>
      </c>
      <c r="G7" s="1"/>
    </row>
    <row r="8" spans="1:7" ht="16.5">
      <c r="A8" s="379" t="s">
        <v>821</v>
      </c>
      <c r="B8" s="376" t="s">
        <v>804</v>
      </c>
      <c r="C8" s="381" t="s">
        <v>822</v>
      </c>
      <c r="D8" s="1" t="s">
        <v>804</v>
      </c>
      <c r="E8" s="1"/>
      <c r="F8" s="382" t="s">
        <v>823</v>
      </c>
      <c r="G8" s="1"/>
    </row>
    <row r="9" spans="1:7" ht="16.5">
      <c r="A9" s="63" t="s">
        <v>803</v>
      </c>
      <c r="B9" s="1" t="s">
        <v>819</v>
      </c>
      <c r="C9" s="377" t="s">
        <v>824</v>
      </c>
      <c r="D9" s="1" t="s">
        <v>819</v>
      </c>
      <c r="E9" s="1"/>
      <c r="F9" s="378" t="s">
        <v>825</v>
      </c>
      <c r="G9" s="1"/>
    </row>
    <row r="10" spans="1:7" ht="16.5">
      <c r="A10" s="63" t="s">
        <v>803</v>
      </c>
      <c r="B10" s="1"/>
      <c r="C10" s="377" t="s">
        <v>826</v>
      </c>
      <c r="D10" s="1" t="s">
        <v>804</v>
      </c>
      <c r="E10" s="1"/>
      <c r="F10" s="383" t="s">
        <v>827</v>
      </c>
      <c r="G10" s="1"/>
    </row>
    <row r="11" spans="1:7" ht="16.5">
      <c r="A11" s="379" t="s">
        <v>828</v>
      </c>
      <c r="B11" s="1"/>
      <c r="C11" s="381" t="s">
        <v>829</v>
      </c>
      <c r="D11" s="1" t="s">
        <v>819</v>
      </c>
      <c r="E11" s="1" t="s">
        <v>830</v>
      </c>
      <c r="F11" s="353" t="s">
        <v>831</v>
      </c>
      <c r="G11" s="1"/>
    </row>
    <row r="12" spans="1:7" ht="16.5">
      <c r="A12" s="379" t="s">
        <v>832</v>
      </c>
      <c r="B12" s="1"/>
      <c r="C12" s="381" t="s">
        <v>833</v>
      </c>
      <c r="D12" s="1" t="s">
        <v>819</v>
      </c>
      <c r="E12" s="1" t="s">
        <v>830</v>
      </c>
      <c r="F12" s="353" t="s">
        <v>834</v>
      </c>
      <c r="G12" s="1"/>
    </row>
    <row r="13" spans="1:7" ht="16.5">
      <c r="A13" s="379" t="s">
        <v>835</v>
      </c>
      <c r="B13" s="376" t="s">
        <v>804</v>
      </c>
      <c r="C13" s="377" t="s">
        <v>836</v>
      </c>
      <c r="D13" s="1" t="s">
        <v>804</v>
      </c>
      <c r="E13" s="1" t="s">
        <v>837</v>
      </c>
      <c r="F13" s="382" t="s">
        <v>838</v>
      </c>
      <c r="G13" s="1"/>
    </row>
    <row r="14" spans="1:7" ht="47.25">
      <c r="A14" s="379" t="s">
        <v>839</v>
      </c>
      <c r="B14" s="1"/>
      <c r="C14" s="377" t="s">
        <v>840</v>
      </c>
      <c r="D14" s="1" t="s">
        <v>819</v>
      </c>
      <c r="E14" s="359" t="s">
        <v>841</v>
      </c>
      <c r="F14" s="382" t="s">
        <v>842</v>
      </c>
      <c r="G14" s="1"/>
    </row>
    <row r="15" spans="1:7" ht="16.5">
      <c r="A15" s="379" t="s">
        <v>843</v>
      </c>
      <c r="B15" s="1" t="s">
        <v>844</v>
      </c>
      <c r="C15" s="377" t="s">
        <v>845</v>
      </c>
      <c r="D15" s="1" t="s">
        <v>819</v>
      </c>
      <c r="E15" s="359" t="s">
        <v>846</v>
      </c>
      <c r="F15" s="382" t="s">
        <v>847</v>
      </c>
      <c r="G15" s="1"/>
    </row>
    <row r="16" spans="1:7" ht="16.5">
      <c r="A16" s="384" t="s">
        <v>848</v>
      </c>
      <c r="B16" s="376"/>
      <c r="C16" s="385" t="s">
        <v>848</v>
      </c>
      <c r="D16" s="1" t="s">
        <v>819</v>
      </c>
      <c r="E16" s="359"/>
      <c r="F16" s="385" t="s">
        <v>849</v>
      </c>
      <c r="G16" s="1"/>
    </row>
    <row r="17" spans="1:7" ht="16.5">
      <c r="A17" s="384" t="s">
        <v>848</v>
      </c>
      <c r="B17" s="376"/>
      <c r="C17" s="385" t="s">
        <v>848</v>
      </c>
      <c r="D17" s="1" t="s">
        <v>819</v>
      </c>
      <c r="E17" s="359"/>
      <c r="F17" s="385" t="s">
        <v>850</v>
      </c>
      <c r="G17" s="1"/>
    </row>
    <row r="18" spans="1:7" ht="16.5">
      <c r="A18" s="379" t="s">
        <v>851</v>
      </c>
      <c r="B18" s="376" t="s">
        <v>852</v>
      </c>
      <c r="C18" s="381" t="s">
        <v>853</v>
      </c>
      <c r="D18" s="1" t="s">
        <v>804</v>
      </c>
      <c r="E18" s="359" t="s">
        <v>854</v>
      </c>
      <c r="F18" s="382" t="s">
        <v>855</v>
      </c>
      <c r="G18" s="1"/>
    </row>
    <row r="19" spans="1:7" ht="63">
      <c r="A19" s="379" t="s">
        <v>856</v>
      </c>
      <c r="B19" s="376" t="s">
        <v>857</v>
      </c>
      <c r="C19" s="381" t="s">
        <v>858</v>
      </c>
      <c r="D19" s="1" t="s">
        <v>804</v>
      </c>
      <c r="E19" s="207" t="s">
        <v>859</v>
      </c>
      <c r="F19" s="382" t="s">
        <v>860</v>
      </c>
      <c r="G19" s="1"/>
    </row>
    <row r="20" spans="1:7" ht="16.5">
      <c r="A20" s="384" t="s">
        <v>848</v>
      </c>
      <c r="B20" s="376"/>
      <c r="C20" s="385" t="s">
        <v>848</v>
      </c>
      <c r="D20" s="1" t="s">
        <v>819</v>
      </c>
      <c r="E20" s="359"/>
      <c r="F20" s="385" t="s">
        <v>861</v>
      </c>
      <c r="G20" s="1"/>
    </row>
    <row r="21" spans="1:7" ht="16.5">
      <c r="A21" s="63" t="s">
        <v>803</v>
      </c>
      <c r="B21" s="1"/>
      <c r="C21" s="377" t="s">
        <v>862</v>
      </c>
      <c r="D21" s="1" t="s">
        <v>819</v>
      </c>
      <c r="E21" s="1"/>
      <c r="F21" s="382" t="s">
        <v>863</v>
      </c>
      <c r="G21" s="1"/>
    </row>
    <row r="22" spans="1:7" ht="16.5">
      <c r="A22" s="379" t="s">
        <v>864</v>
      </c>
      <c r="B22" s="376"/>
      <c r="C22" s="377" t="s">
        <v>865</v>
      </c>
      <c r="D22" s="1" t="s">
        <v>819</v>
      </c>
      <c r="E22" s="359"/>
      <c r="F22" s="382" t="s">
        <v>866</v>
      </c>
      <c r="G22" s="1"/>
    </row>
    <row r="23" spans="1:7" ht="16.5">
      <c r="A23" s="379" t="s">
        <v>864</v>
      </c>
      <c r="B23" s="386"/>
      <c r="C23" s="377" t="s">
        <v>867</v>
      </c>
      <c r="D23" s="1" t="s">
        <v>819</v>
      </c>
      <c r="E23" s="359"/>
      <c r="F23" s="382" t="s">
        <v>868</v>
      </c>
      <c r="G23" s="1"/>
    </row>
    <row r="24" spans="1:7" ht="16.5">
      <c r="A24" s="384" t="s">
        <v>848</v>
      </c>
      <c r="B24" s="386"/>
      <c r="C24" s="377" t="s">
        <v>869</v>
      </c>
      <c r="D24" s="1" t="s">
        <v>819</v>
      </c>
      <c r="E24" s="359"/>
      <c r="F24" s="353" t="s">
        <v>168</v>
      </c>
      <c r="G24" s="1"/>
    </row>
    <row r="25" spans="1:7" ht="31.5">
      <c r="A25" s="384" t="s">
        <v>848</v>
      </c>
      <c r="B25" s="386"/>
      <c r="C25" s="381" t="s">
        <v>870</v>
      </c>
      <c r="D25" s="1" t="s">
        <v>819</v>
      </c>
      <c r="E25" s="359" t="s">
        <v>871</v>
      </c>
      <c r="F25" s="353" t="s">
        <v>872</v>
      </c>
      <c r="G25" s="1"/>
    </row>
    <row r="26" spans="1:7" ht="16.5">
      <c r="A26" s="384" t="s">
        <v>848</v>
      </c>
      <c r="B26" s="386"/>
      <c r="C26" s="385" t="s">
        <v>848</v>
      </c>
      <c r="D26" s="1" t="s">
        <v>819</v>
      </c>
      <c r="E26" s="359"/>
      <c r="F26" s="385" t="s">
        <v>873</v>
      </c>
      <c r="G26" s="1"/>
    </row>
    <row r="27" spans="1:7" ht="16.5">
      <c r="A27" s="384" t="s">
        <v>848</v>
      </c>
      <c r="B27" s="386"/>
      <c r="C27" s="385" t="s">
        <v>848</v>
      </c>
      <c r="D27" s="1" t="s">
        <v>819</v>
      </c>
      <c r="E27" s="359"/>
      <c r="F27" s="385" t="s">
        <v>874</v>
      </c>
      <c r="G27" s="1"/>
    </row>
    <row r="28" spans="1:7" ht="16.5">
      <c r="A28" s="384" t="s">
        <v>848</v>
      </c>
      <c r="B28" s="386"/>
      <c r="C28" s="385" t="s">
        <v>848</v>
      </c>
      <c r="D28" s="1" t="s">
        <v>819</v>
      </c>
      <c r="E28" s="359"/>
      <c r="F28" s="385" t="s">
        <v>875</v>
      </c>
      <c r="G28" s="1"/>
    </row>
    <row r="29" spans="1:7" ht="16.5">
      <c r="A29" s="384" t="s">
        <v>848</v>
      </c>
      <c r="B29" s="386"/>
      <c r="C29" s="385" t="s">
        <v>848</v>
      </c>
      <c r="D29" s="1" t="s">
        <v>819</v>
      </c>
      <c r="E29" s="359"/>
      <c r="F29" s="385" t="s">
        <v>876</v>
      </c>
      <c r="G29" s="1"/>
    </row>
    <row r="30" spans="1:7" ht="16.5">
      <c r="A30" s="379" t="s">
        <v>877</v>
      </c>
      <c r="B30" s="386"/>
      <c r="C30" s="377" t="s">
        <v>878</v>
      </c>
      <c r="D30" s="1" t="s">
        <v>819</v>
      </c>
      <c r="E30" s="359"/>
      <c r="F30" s="353" t="s">
        <v>181</v>
      </c>
      <c r="G30" s="1"/>
    </row>
    <row r="31" spans="1:7" ht="16.5">
      <c r="A31" s="379" t="s">
        <v>879</v>
      </c>
      <c r="B31" s="386" t="s">
        <v>880</v>
      </c>
      <c r="C31" s="354" t="s">
        <v>881</v>
      </c>
      <c r="D31" s="1" t="s">
        <v>804</v>
      </c>
      <c r="E31" s="359" t="s">
        <v>882</v>
      </c>
      <c r="F31" s="353" t="s">
        <v>883</v>
      </c>
      <c r="G31" s="1"/>
    </row>
    <row r="32" spans="1:7" ht="16.5">
      <c r="A32" s="352" t="s">
        <v>884</v>
      </c>
      <c r="B32" s="386"/>
      <c r="C32" s="355" t="s">
        <v>885</v>
      </c>
      <c r="D32" s="1" t="s">
        <v>819</v>
      </c>
      <c r="E32" s="359"/>
      <c r="F32" s="353" t="s">
        <v>886</v>
      </c>
      <c r="G32" s="1"/>
    </row>
    <row r="33" spans="1:7" ht="16.5">
      <c r="A33" s="352" t="s">
        <v>887</v>
      </c>
      <c r="B33" s="386"/>
      <c r="C33" s="355" t="s">
        <v>888</v>
      </c>
      <c r="D33" s="1" t="s">
        <v>819</v>
      </c>
      <c r="E33" s="359"/>
      <c r="F33" s="353" t="s">
        <v>889</v>
      </c>
      <c r="G33" s="1"/>
    </row>
    <row r="34" spans="1:7" ht="16.5">
      <c r="A34" s="352" t="s">
        <v>890</v>
      </c>
      <c r="B34" s="386"/>
      <c r="C34" s="355" t="s">
        <v>891</v>
      </c>
      <c r="D34" s="1" t="s">
        <v>819</v>
      </c>
      <c r="E34" s="359"/>
      <c r="F34" s="353" t="s">
        <v>892</v>
      </c>
      <c r="G34" s="1"/>
    </row>
    <row r="35" spans="1:7" ht="16.5">
      <c r="A35" s="352" t="s">
        <v>893</v>
      </c>
      <c r="B35" s="386"/>
      <c r="C35" s="355" t="s">
        <v>894</v>
      </c>
      <c r="D35" s="1" t="s">
        <v>819</v>
      </c>
      <c r="E35" s="359"/>
      <c r="F35" s="353" t="s">
        <v>895</v>
      </c>
      <c r="G35" s="1"/>
    </row>
    <row r="36" spans="1:7" ht="31.5">
      <c r="A36" s="379" t="s">
        <v>896</v>
      </c>
      <c r="B36" s="387" t="s">
        <v>857</v>
      </c>
      <c r="C36" s="388"/>
      <c r="D36" s="388"/>
      <c r="E36" s="389" t="s">
        <v>897</v>
      </c>
      <c r="F36" s="1"/>
      <c r="G36" s="1"/>
    </row>
    <row r="37" spans="1:7" ht="31.5">
      <c r="A37" s="379" t="s">
        <v>898</v>
      </c>
      <c r="B37" s="390" t="s">
        <v>899</v>
      </c>
      <c r="C37" s="391"/>
      <c r="D37" s="392"/>
      <c r="E37" s="390" t="s">
        <v>900</v>
      </c>
      <c r="F37" s="1"/>
      <c r="G37" s="1"/>
    </row>
    <row r="38" spans="1:7" ht="31.5">
      <c r="A38" s="379" t="s">
        <v>901</v>
      </c>
      <c r="B38" s="387" t="s">
        <v>857</v>
      </c>
      <c r="C38" s="391"/>
      <c r="D38" s="391"/>
      <c r="E38" s="390" t="s">
        <v>902</v>
      </c>
      <c r="F38" s="1"/>
      <c r="G38" s="1"/>
    </row>
    <row r="39" spans="1:7">
      <c r="A39" s="379" t="s">
        <v>903</v>
      </c>
      <c r="B39" s="387" t="s">
        <v>857</v>
      </c>
      <c r="C39" s="391"/>
      <c r="D39" s="391"/>
      <c r="E39" s="1"/>
      <c r="F39" s="1"/>
      <c r="G39" s="1"/>
    </row>
    <row r="40" spans="1:7" ht="31.5">
      <c r="A40" s="379" t="s">
        <v>904</v>
      </c>
      <c r="B40" s="387" t="s">
        <v>857</v>
      </c>
      <c r="C40" s="391"/>
      <c r="D40" s="391"/>
      <c r="E40" s="390" t="s">
        <v>905</v>
      </c>
      <c r="F40" s="1"/>
      <c r="G40" s="1"/>
    </row>
    <row r="41" spans="1:7" ht="31.5">
      <c r="A41" s="379" t="s">
        <v>906</v>
      </c>
      <c r="B41" s="387" t="s">
        <v>907</v>
      </c>
      <c r="C41" s="391"/>
      <c r="D41" s="391"/>
      <c r="E41" s="390" t="s">
        <v>908</v>
      </c>
      <c r="F41" s="1"/>
      <c r="G41" s="1"/>
    </row>
    <row r="42" spans="1:7" ht="31.5">
      <c r="A42" s="379" t="s">
        <v>909</v>
      </c>
      <c r="B42" s="387" t="s">
        <v>857</v>
      </c>
      <c r="C42" s="391"/>
      <c r="D42" s="391"/>
      <c r="E42" s="390" t="s">
        <v>871</v>
      </c>
      <c r="F42" s="1"/>
      <c r="G42" s="1"/>
    </row>
    <row r="43" spans="1:7">
      <c r="A43" s="379" t="s">
        <v>910</v>
      </c>
      <c r="B43" s="390" t="s">
        <v>911</v>
      </c>
      <c r="C43" s="391"/>
      <c r="D43" s="392"/>
      <c r="E43" s="390" t="s">
        <v>912</v>
      </c>
      <c r="F43" s="1"/>
      <c r="G43" s="1"/>
    </row>
    <row r="44" spans="1:7" ht="63">
      <c r="A44" s="379" t="s">
        <v>913</v>
      </c>
      <c r="B44" s="390" t="s">
        <v>914</v>
      </c>
      <c r="C44" s="391"/>
      <c r="D44" s="392"/>
      <c r="E44" s="390" t="s">
        <v>915</v>
      </c>
      <c r="F44" s="1"/>
      <c r="G44" s="1"/>
    </row>
    <row r="45" spans="1:7" ht="94.5">
      <c r="A45" s="379" t="s">
        <v>916</v>
      </c>
      <c r="B45" s="390" t="s">
        <v>917</v>
      </c>
      <c r="C45" s="391"/>
      <c r="D45" s="392"/>
      <c r="E45" s="390" t="s">
        <v>918</v>
      </c>
      <c r="F45" s="1"/>
      <c r="G45" s="1"/>
    </row>
    <row r="46" spans="1:7">
      <c r="A46" s="379" t="s">
        <v>919</v>
      </c>
      <c r="B46" s="387" t="s">
        <v>857</v>
      </c>
      <c r="C46" s="391"/>
      <c r="D46" s="391"/>
      <c r="E46" s="390" t="s">
        <v>920</v>
      </c>
      <c r="F46" s="1"/>
      <c r="G46" s="1"/>
    </row>
    <row r="47" spans="1:7">
      <c r="A47" s="379" t="s">
        <v>921</v>
      </c>
      <c r="B47" s="390" t="s">
        <v>922</v>
      </c>
      <c r="C47" s="391"/>
      <c r="D47" s="392"/>
      <c r="E47" s="390" t="s">
        <v>923</v>
      </c>
      <c r="F47" s="1"/>
      <c r="G47" s="1"/>
    </row>
    <row r="48" spans="1:7" ht="47.25">
      <c r="A48" s="379" t="s">
        <v>924</v>
      </c>
      <c r="B48" s="390" t="s">
        <v>925</v>
      </c>
      <c r="C48" s="391"/>
      <c r="D48" s="392"/>
      <c r="E48" s="387"/>
      <c r="F48" s="1"/>
      <c r="G48" s="1"/>
    </row>
    <row r="49" spans="1:7" ht="31.5">
      <c r="A49" s="379" t="s">
        <v>926</v>
      </c>
      <c r="B49" s="387" t="s">
        <v>857</v>
      </c>
      <c r="C49" s="391"/>
      <c r="D49" s="391"/>
      <c r="E49" s="390" t="s">
        <v>927</v>
      </c>
      <c r="F49" s="1"/>
      <c r="G49" s="1"/>
    </row>
    <row r="50" spans="1:7">
      <c r="A50" s="379" t="s">
        <v>928</v>
      </c>
      <c r="B50" s="387" t="s">
        <v>857</v>
      </c>
      <c r="C50" s="391"/>
      <c r="D50" s="391"/>
      <c r="E50" s="390" t="s">
        <v>929</v>
      </c>
      <c r="F50" s="1"/>
      <c r="G50" s="1"/>
    </row>
    <row r="51" spans="1:7" ht="96">
      <c r="A51" s="379" t="s">
        <v>930</v>
      </c>
      <c r="B51" s="390" t="s">
        <v>931</v>
      </c>
      <c r="C51" s="391"/>
      <c r="D51" s="392"/>
      <c r="E51" s="390" t="s">
        <v>932</v>
      </c>
      <c r="F51" s="1"/>
      <c r="G51" s="1"/>
    </row>
    <row r="52" spans="1:7" ht="31.5">
      <c r="A52" s="379" t="s">
        <v>933</v>
      </c>
      <c r="B52" s="390" t="s">
        <v>934</v>
      </c>
      <c r="C52" s="391"/>
      <c r="D52" s="392"/>
      <c r="E52" s="390" t="s">
        <v>935</v>
      </c>
      <c r="F52" s="1"/>
      <c r="G52" s="1"/>
    </row>
    <row r="53" spans="1:7" ht="31.5">
      <c r="A53" s="379" t="s">
        <v>926</v>
      </c>
      <c r="B53" s="387" t="s">
        <v>857</v>
      </c>
      <c r="C53" s="391"/>
      <c r="D53" s="391"/>
      <c r="E53" s="390" t="s">
        <v>927</v>
      </c>
      <c r="F53" s="1"/>
      <c r="G53" s="1"/>
    </row>
  </sheetData>
  <autoFilter ref="A1:G53" xr:uid="{00000000-0009-0000-0000-000004000000}"/>
  <phoneticPr fontId="4" type="noConversion"/>
  <conditionalFormatting sqref="F4">
    <cfRule type="containsText" dxfId="7" priority="2" operator="containsText" text="L1">
      <formula>NOT(ISERROR(SEARCH("L1",F4)))</formula>
    </cfRule>
  </conditionalFormatting>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22">
    <tabColor rgb="FF92D050"/>
  </sheetPr>
  <dimension ref="A1:C30"/>
  <sheetViews>
    <sheetView workbookViewId="0">
      <selection activeCell="A30" sqref="A30"/>
    </sheetView>
  </sheetViews>
  <sheetFormatPr defaultColWidth="8.88671875" defaultRowHeight="15"/>
  <cols>
    <col min="1" max="1" width="22.88671875" style="347" customWidth="1"/>
    <col min="2" max="2" width="35.5546875" style="347" customWidth="1"/>
    <col min="3" max="3" width="33.109375" style="347" bestFit="1" customWidth="1"/>
    <col min="4" max="4" width="8.109375" style="347" bestFit="1" customWidth="1"/>
    <col min="5" max="5" width="10.5546875" style="347" bestFit="1" customWidth="1"/>
    <col min="6" max="6" width="8.88671875" style="347"/>
    <col min="7" max="7" width="10.109375" style="347" bestFit="1" customWidth="1"/>
    <col min="8" max="9" width="10.5546875" style="347" bestFit="1" customWidth="1"/>
    <col min="10" max="10" width="11.5546875" style="347" bestFit="1" customWidth="1"/>
    <col min="11" max="11" width="14.33203125" style="347" bestFit="1" customWidth="1"/>
    <col min="12" max="12" width="15.5546875" style="347" bestFit="1" customWidth="1"/>
    <col min="13" max="13" width="15.88671875" style="347" bestFit="1" customWidth="1"/>
    <col min="14" max="14" width="16.44140625" style="347" bestFit="1" customWidth="1"/>
    <col min="15" max="15" width="12.33203125" style="347" bestFit="1" customWidth="1"/>
    <col min="16" max="16" width="13.109375" style="347" bestFit="1" customWidth="1"/>
    <col min="17" max="16384" width="8.88671875" style="347"/>
  </cols>
  <sheetData>
    <row r="1" spans="1:3">
      <c r="A1" s="345" t="s">
        <v>936</v>
      </c>
      <c r="B1" s="346" t="s">
        <v>937</v>
      </c>
      <c r="C1" s="396" t="str">
        <f>_xlfn.TEXTJOIN(",",FALSE, B1:B30)</f>
        <v>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v>
      </c>
    </row>
    <row r="2" spans="1:3">
      <c r="A2" s="347" t="s">
        <v>938</v>
      </c>
      <c r="B2" s="348" t="s">
        <v>810</v>
      </c>
    </row>
    <row r="3" spans="1:3">
      <c r="A3" s="347" t="s">
        <v>939</v>
      </c>
      <c r="B3" s="346" t="s">
        <v>822</v>
      </c>
    </row>
    <row r="4" spans="1:3">
      <c r="A4" s="347" t="s">
        <v>940</v>
      </c>
      <c r="B4" s="348" t="s">
        <v>826</v>
      </c>
    </row>
    <row r="5" spans="1:3">
      <c r="A5" s="347" t="s">
        <v>941</v>
      </c>
      <c r="B5" s="349" t="s">
        <v>836</v>
      </c>
    </row>
    <row r="6" spans="1:3">
      <c r="A6" s="347" t="s">
        <v>853</v>
      </c>
      <c r="B6" s="346" t="s">
        <v>853</v>
      </c>
      <c r="C6" s="350"/>
    </row>
    <row r="7" spans="1:3">
      <c r="A7" s="356" t="s">
        <v>942</v>
      </c>
      <c r="B7" s="346" t="s">
        <v>829</v>
      </c>
    </row>
    <row r="8" spans="1:3">
      <c r="A8" s="347" t="s">
        <v>943</v>
      </c>
      <c r="B8" s="346" t="s">
        <v>833</v>
      </c>
    </row>
    <row r="9" spans="1:3">
      <c r="A9" s="347" t="s">
        <v>817</v>
      </c>
      <c r="B9" s="346" t="s">
        <v>818</v>
      </c>
    </row>
    <row r="10" spans="1:3">
      <c r="A10" s="347" t="s">
        <v>944</v>
      </c>
      <c r="B10" s="348" t="s">
        <v>805</v>
      </c>
    </row>
    <row r="11" spans="1:3">
      <c r="A11" s="347" t="s">
        <v>945</v>
      </c>
      <c r="B11" s="348" t="s">
        <v>946</v>
      </c>
    </row>
    <row r="12" spans="1:3">
      <c r="A12" s="347" t="s">
        <v>947</v>
      </c>
      <c r="B12" s="348" t="s">
        <v>815</v>
      </c>
    </row>
    <row r="13" spans="1:3">
      <c r="A13" s="347" t="s">
        <v>948</v>
      </c>
      <c r="B13" s="348" t="s">
        <v>824</v>
      </c>
    </row>
    <row r="14" spans="1:3">
      <c r="A14" s="347" t="s">
        <v>949</v>
      </c>
      <c r="B14" s="348" t="s">
        <v>862</v>
      </c>
    </row>
    <row r="15" spans="1:3">
      <c r="A15" s="347" t="s">
        <v>950</v>
      </c>
      <c r="B15" s="348" t="s">
        <v>878</v>
      </c>
    </row>
    <row r="16" spans="1:3">
      <c r="A16" s="347" t="s">
        <v>951</v>
      </c>
      <c r="B16" s="348" t="s">
        <v>840</v>
      </c>
    </row>
    <row r="17" spans="1:3">
      <c r="A17" s="350" t="s">
        <v>937</v>
      </c>
      <c r="B17" s="346" t="s">
        <v>812</v>
      </c>
    </row>
    <row r="18" spans="1:3">
      <c r="A18" s="350" t="s">
        <v>870</v>
      </c>
      <c r="B18" s="346" t="s">
        <v>870</v>
      </c>
    </row>
    <row r="19" spans="1:3">
      <c r="A19" s="350" t="s">
        <v>858</v>
      </c>
      <c r="B19" s="346" t="s">
        <v>858</v>
      </c>
    </row>
    <row r="20" spans="1:3">
      <c r="A20" s="347" t="s">
        <v>952</v>
      </c>
      <c r="B20" s="348" t="s">
        <v>808</v>
      </c>
    </row>
    <row r="21" spans="1:3">
      <c r="A21" s="347" t="s">
        <v>953</v>
      </c>
      <c r="B21" s="348" t="s">
        <v>865</v>
      </c>
    </row>
    <row r="22" spans="1:3">
      <c r="A22" s="347" t="s">
        <v>954</v>
      </c>
      <c r="B22" s="348" t="s">
        <v>867</v>
      </c>
    </row>
    <row r="23" spans="1:3">
      <c r="A23" s="347" t="s">
        <v>955</v>
      </c>
      <c r="B23" s="348" t="s">
        <v>869</v>
      </c>
    </row>
    <row r="24" spans="1:3">
      <c r="A24" s="361" t="s">
        <v>956</v>
      </c>
      <c r="B24" s="348" t="s">
        <v>845</v>
      </c>
    </row>
    <row r="25" spans="1:3">
      <c r="A25" s="361" t="s">
        <v>957</v>
      </c>
      <c r="B25" s="347" t="str">
        <f>A25</f>
        <v>Status</v>
      </c>
    </row>
    <row r="26" spans="1:3">
      <c r="A26" s="361" t="s">
        <v>958</v>
      </c>
      <c r="B26" s="347" t="str">
        <f>A26</f>
        <v>Synonyms</v>
      </c>
    </row>
    <row r="27" spans="1:3">
      <c r="A27" s="347" t="s">
        <v>887</v>
      </c>
      <c r="B27" s="397" t="str">
        <f>"[Attribute][Standard_v10]" &amp; A27</f>
        <v>[Attribute][Standard_v10]UpdateSource</v>
      </c>
    </row>
    <row r="28" spans="1:3">
      <c r="A28" s="361" t="s">
        <v>959</v>
      </c>
      <c r="B28" s="397" t="str">
        <f t="shared" ref="B28:B29" si="0">"[Attribute][Standard_v10]" &amp; A28</f>
        <v>[Attribute][Standard_v10]DataOwnerBG</v>
      </c>
    </row>
    <row r="29" spans="1:3">
      <c r="A29" s="361" t="s">
        <v>893</v>
      </c>
      <c r="B29" s="397" t="str">
        <f t="shared" si="0"/>
        <v>[Attribute][Standard_v10]TaskID</v>
      </c>
    </row>
    <row r="30" spans="1:3">
      <c r="A30" s="361" t="s">
        <v>960</v>
      </c>
      <c r="B30" s="361" t="s">
        <v>960</v>
      </c>
      <c r="C30" s="349" t="s">
        <v>961</v>
      </c>
    </row>
  </sheetData>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25"/>
  <dimension ref="A1:E17"/>
  <sheetViews>
    <sheetView workbookViewId="0">
      <selection activeCell="D17" sqref="D17"/>
    </sheetView>
  </sheetViews>
  <sheetFormatPr defaultColWidth="8.5546875" defaultRowHeight="15.75"/>
  <cols>
    <col min="1" max="1" width="14.33203125" bestFit="1" customWidth="1"/>
    <col min="2" max="2" width="7.33203125" customWidth="1"/>
    <col min="3" max="3" width="12.5546875" bestFit="1" customWidth="1"/>
    <col min="4" max="4" width="12.44140625" bestFit="1" customWidth="1"/>
    <col min="5" max="5" width="38.44140625" customWidth="1"/>
  </cols>
  <sheetData>
    <row r="1" spans="1:5">
      <c r="A1" t="s">
        <v>962</v>
      </c>
      <c r="B1" t="s">
        <v>963</v>
      </c>
      <c r="C1" t="s">
        <v>964</v>
      </c>
      <c r="D1" t="s">
        <v>244</v>
      </c>
      <c r="E1" t="s">
        <v>965</v>
      </c>
    </row>
    <row r="2" spans="1:5">
      <c r="A2" t="s">
        <v>966</v>
      </c>
      <c r="C2" t="s">
        <v>967</v>
      </c>
      <c r="D2" t="s">
        <v>968</v>
      </c>
    </row>
    <row r="3" spans="1:5">
      <c r="A3" t="s">
        <v>938</v>
      </c>
      <c r="B3" t="s">
        <v>969</v>
      </c>
      <c r="C3" t="s">
        <v>967</v>
      </c>
      <c r="D3" t="s">
        <v>970</v>
      </c>
    </row>
    <row r="4" spans="1:5">
      <c r="A4" t="s">
        <v>971</v>
      </c>
      <c r="C4" t="s">
        <v>967</v>
      </c>
      <c r="D4" t="s">
        <v>129</v>
      </c>
    </row>
    <row r="5" spans="1:5">
      <c r="A5" t="s">
        <v>952</v>
      </c>
      <c r="B5" t="s">
        <v>969</v>
      </c>
      <c r="C5" t="s">
        <v>967</v>
      </c>
      <c r="D5" t="s">
        <v>77</v>
      </c>
    </row>
    <row r="6" spans="1:5">
      <c r="A6" t="s">
        <v>972</v>
      </c>
      <c r="C6" t="s">
        <v>967</v>
      </c>
      <c r="D6" t="s">
        <v>973</v>
      </c>
    </row>
    <row r="7" spans="1:5">
      <c r="A7" t="s">
        <v>877</v>
      </c>
      <c r="C7" t="s">
        <v>967</v>
      </c>
      <c r="D7" t="s">
        <v>181</v>
      </c>
    </row>
    <row r="8" spans="1:5">
      <c r="A8" t="s">
        <v>974</v>
      </c>
      <c r="C8" t="s">
        <v>967</v>
      </c>
      <c r="D8" t="s">
        <v>975</v>
      </c>
    </row>
    <row r="9" spans="1:5">
      <c r="A9" t="s">
        <v>956</v>
      </c>
      <c r="C9" t="s">
        <v>967</v>
      </c>
      <c r="D9" t="s">
        <v>134</v>
      </c>
    </row>
    <row r="10" spans="1:5">
      <c r="A10" t="s">
        <v>976</v>
      </c>
      <c r="B10" t="s">
        <v>969</v>
      </c>
      <c r="C10" t="s">
        <v>977</v>
      </c>
      <c r="D10" t="s">
        <v>978</v>
      </c>
      <c r="E10" t="s">
        <v>979</v>
      </c>
    </row>
    <row r="11" spans="1:5">
      <c r="A11" t="s">
        <v>980</v>
      </c>
      <c r="C11" t="s">
        <v>967</v>
      </c>
      <c r="D11" t="s">
        <v>164</v>
      </c>
    </row>
    <row r="12" spans="1:5">
      <c r="A12" t="s">
        <v>955</v>
      </c>
      <c r="C12" t="s">
        <v>967</v>
      </c>
      <c r="D12" t="s">
        <v>981</v>
      </c>
    </row>
    <row r="13" spans="1:5">
      <c r="A13" t="s">
        <v>982</v>
      </c>
      <c r="C13" t="s">
        <v>967</v>
      </c>
      <c r="D13" t="s">
        <v>983</v>
      </c>
    </row>
    <row r="14" spans="1:5">
      <c r="A14" t="s">
        <v>984</v>
      </c>
      <c r="C14" t="s">
        <v>967</v>
      </c>
      <c r="D14" t="s">
        <v>160</v>
      </c>
    </row>
    <row r="15" spans="1:5">
      <c r="A15" t="s">
        <v>985</v>
      </c>
      <c r="B15" t="s">
        <v>969</v>
      </c>
      <c r="C15" t="s">
        <v>967</v>
      </c>
      <c r="D15" t="s">
        <v>986</v>
      </c>
    </row>
    <row r="16" spans="1:5">
      <c r="A16" t="s">
        <v>987</v>
      </c>
      <c r="B16" t="s">
        <v>969</v>
      </c>
      <c r="C16" t="s">
        <v>977</v>
      </c>
      <c r="D16" t="s">
        <v>988</v>
      </c>
      <c r="E16" t="s">
        <v>989</v>
      </c>
    </row>
    <row r="17" spans="1:4">
      <c r="A17" t="s">
        <v>887</v>
      </c>
      <c r="C17" t="s">
        <v>967</v>
      </c>
      <c r="D17" t="s">
        <v>990</v>
      </c>
    </row>
  </sheetData>
  <phoneticPr fontId="4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indexed="10"/>
    <pageSetUpPr fitToPage="1"/>
  </sheetPr>
  <dimension ref="A1:AI615"/>
  <sheetViews>
    <sheetView zoomScaleNormal="100" workbookViewId="0">
      <pane xSplit="2" ySplit="2" topLeftCell="C3" activePane="bottomRight" state="frozen"/>
      <selection pane="topRight" activeCell="B34" sqref="B34"/>
      <selection pane="bottomLeft" activeCell="B34" sqref="B34"/>
      <selection pane="bottomRight" activeCell="D33" sqref="D33"/>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991</v>
      </c>
      <c r="B1" s="455"/>
      <c r="C1" s="455"/>
      <c r="D1" s="454" t="s">
        <v>992</v>
      </c>
      <c r="E1" s="455"/>
      <c r="F1" s="455"/>
      <c r="G1" s="456"/>
      <c r="H1" s="454" t="s">
        <v>993</v>
      </c>
      <c r="I1" s="455"/>
      <c r="J1" s="455" t="s">
        <v>994</v>
      </c>
      <c r="K1" s="455"/>
      <c r="L1" s="457" t="s">
        <v>995</v>
      </c>
      <c r="M1" s="457"/>
      <c r="N1" s="457"/>
      <c r="O1" s="457"/>
      <c r="P1" s="450" t="s">
        <v>996</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997</v>
      </c>
      <c r="B2" s="196" t="s">
        <v>998</v>
      </c>
      <c r="C2" s="195" t="s">
        <v>999</v>
      </c>
      <c r="D2" s="195" t="s">
        <v>1000</v>
      </c>
      <c r="E2" s="195" t="s">
        <v>1001</v>
      </c>
      <c r="F2" s="195" t="s">
        <v>1002</v>
      </c>
      <c r="G2" s="195" t="s">
        <v>1003</v>
      </c>
      <c r="H2" s="195" t="s">
        <v>1004</v>
      </c>
      <c r="I2" s="195" t="s">
        <v>1005</v>
      </c>
      <c r="J2" s="197" t="s">
        <v>1006</v>
      </c>
      <c r="K2" s="198" t="s">
        <v>1007</v>
      </c>
      <c r="L2" s="198" t="s">
        <v>1008</v>
      </c>
      <c r="M2" s="198" t="s">
        <v>1009</v>
      </c>
      <c r="N2" s="198" t="s">
        <v>1010</v>
      </c>
      <c r="O2" s="198" t="s">
        <v>1011</v>
      </c>
      <c r="P2" s="199" t="s">
        <v>1012</v>
      </c>
      <c r="Q2" s="200" t="s">
        <v>1013</v>
      </c>
      <c r="R2" s="205" t="s">
        <v>1014</v>
      </c>
      <c r="S2" s="216" t="s">
        <v>1015</v>
      </c>
      <c r="T2" s="203" t="s">
        <v>1016</v>
      </c>
      <c r="U2" s="203" t="s">
        <v>1017</v>
      </c>
      <c r="V2" s="203" t="s">
        <v>1018</v>
      </c>
      <c r="W2" s="203" t="s">
        <v>1019</v>
      </c>
      <c r="X2" s="203" t="s">
        <v>1020</v>
      </c>
      <c r="Y2" s="203" t="s">
        <v>1021</v>
      </c>
      <c r="Z2" s="203" t="s">
        <v>1022</v>
      </c>
      <c r="AA2" s="203" t="s">
        <v>1023</v>
      </c>
      <c r="AB2" s="203" t="s">
        <v>1024</v>
      </c>
      <c r="AC2" s="203" t="s">
        <v>1025</v>
      </c>
      <c r="AD2" s="203" t="s">
        <v>1026</v>
      </c>
      <c r="AE2" s="203"/>
      <c r="AF2" s="203" t="s">
        <v>1027</v>
      </c>
      <c r="AG2" s="203" t="s">
        <v>1028</v>
      </c>
      <c r="AH2" s="203" t="s">
        <v>1029</v>
      </c>
      <c r="AI2" s="203" t="s">
        <v>1030</v>
      </c>
    </row>
    <row r="3" spans="1:35" s="201" customFormat="1" ht="16.5" customHeight="1">
      <c r="A3" s="201" t="s">
        <v>1031</v>
      </c>
      <c r="B3" s="208" t="s">
        <v>266</v>
      </c>
      <c r="C3" s="217" t="str">
        <f>B3</f>
        <v>Categories</v>
      </c>
      <c r="E3" s="201" t="s">
        <v>1032</v>
      </c>
      <c r="F3" s="201" t="s">
        <v>1033</v>
      </c>
      <c r="G3" s="201" t="s">
        <v>1034</v>
      </c>
      <c r="K3" s="201" t="s">
        <v>1035</v>
      </c>
      <c r="M3" s="201" t="s">
        <v>26</v>
      </c>
      <c r="N3" s="201" t="s">
        <v>1036</v>
      </c>
      <c r="P3" s="202" t="str">
        <f>'Parameter Setting'!D2</f>
        <v>IEC_STD_V10</v>
      </c>
      <c r="Q3" s="213"/>
      <c r="R3" s="201" t="s">
        <v>1037</v>
      </c>
      <c r="S3" s="201" t="s">
        <v>1038</v>
      </c>
      <c r="Y3" s="206"/>
      <c r="AA3" s="212"/>
    </row>
    <row r="4" spans="1:35" s="201" customFormat="1" ht="15.75">
      <c r="A4" s="201" t="s">
        <v>1031</v>
      </c>
      <c r="B4" s="208" t="s">
        <v>265</v>
      </c>
      <c r="C4" s="217" t="s">
        <v>265</v>
      </c>
      <c r="E4" s="201" t="s">
        <v>1039</v>
      </c>
      <c r="F4" s="201" t="s">
        <v>1040</v>
      </c>
      <c r="G4" s="201" t="s">
        <v>1041</v>
      </c>
      <c r="K4" s="201" t="s">
        <v>1042</v>
      </c>
      <c r="M4" s="201" t="s">
        <v>1043</v>
      </c>
      <c r="N4" s="201" t="s">
        <v>1044</v>
      </c>
      <c r="P4" s="202" t="s">
        <v>264</v>
      </c>
      <c r="Q4" s="213"/>
      <c r="R4" s="201" t="s">
        <v>1045</v>
      </c>
      <c r="S4" s="396" t="s">
        <v>1046</v>
      </c>
      <c r="Y4" s="192"/>
      <c r="AA4" s="212"/>
    </row>
    <row r="5" spans="1:35" s="201" customFormat="1" ht="15.75">
      <c r="A5" s="201" t="s">
        <v>1031</v>
      </c>
      <c r="B5" s="6" t="s">
        <v>303</v>
      </c>
      <c r="C5" s="217" t="str">
        <f>B5</f>
        <v>DataClasses</v>
      </c>
      <c r="E5" s="201" t="s">
        <v>1032</v>
      </c>
      <c r="F5" s="201" t="s">
        <v>1033</v>
      </c>
      <c r="G5" s="201" t="s">
        <v>1034</v>
      </c>
      <c r="K5" s="201" t="s">
        <v>1047</v>
      </c>
      <c r="M5" s="201" t="s">
        <v>26</v>
      </c>
      <c r="N5" s="201" t="s">
        <v>1036</v>
      </c>
      <c r="P5" s="202" t="str">
        <f>P4</f>
        <v>IEC_STD_V10</v>
      </c>
      <c r="Q5" s="213"/>
      <c r="R5" s="201" t="s">
        <v>1037</v>
      </c>
      <c r="S5" s="192" t="s">
        <v>1048</v>
      </c>
      <c r="Y5" s="192"/>
      <c r="AA5" s="212"/>
    </row>
    <row r="6" spans="1:35" s="201" customFormat="1" ht="15.75">
      <c r="A6" s="201" t="s">
        <v>1031</v>
      </c>
      <c r="B6" s="6" t="s">
        <v>288</v>
      </c>
      <c r="C6" s="217" t="str">
        <f>B6</f>
        <v>MtdMatch</v>
      </c>
      <c r="E6" s="201" t="s">
        <v>1032</v>
      </c>
      <c r="F6" s="201" t="s">
        <v>1033</v>
      </c>
      <c r="G6" s="201" t="s">
        <v>1034</v>
      </c>
      <c r="K6" s="201" t="s">
        <v>1049</v>
      </c>
      <c r="M6" s="201" t="s">
        <v>26</v>
      </c>
      <c r="N6" s="201" t="s">
        <v>1050</v>
      </c>
      <c r="P6" s="202" t="str">
        <f>P5</f>
        <v>IEC_STD_V10</v>
      </c>
      <c r="Q6" s="213"/>
      <c r="R6" s="201" t="s">
        <v>1037</v>
      </c>
      <c r="S6" s="192" t="s">
        <v>1051</v>
      </c>
      <c r="Y6" s="192"/>
      <c r="AA6" s="212"/>
    </row>
    <row r="10" spans="1:35">
      <c r="S10" s="239"/>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indexed="10"/>
  </sheetPr>
  <dimension ref="A1:AK50"/>
  <sheetViews>
    <sheetView zoomScale="70" zoomScaleNormal="70" zoomScaleSheetLayoutView="80" workbookViewId="0">
      <pane xSplit="2" ySplit="2" topLeftCell="C3" activePane="bottomRight" state="frozen"/>
      <selection pane="topRight" activeCell="B34" sqref="B34"/>
      <selection pane="bottomLeft" activeCell="B34" sqref="B34"/>
      <selection pane="bottomRight" activeCell="G11" sqref="G11"/>
    </sheetView>
  </sheetViews>
  <sheetFormatPr defaultColWidth="7.33203125" defaultRowHeight="15.75" customHeight="1"/>
  <cols>
    <col min="1" max="1" width="11.88671875" style="367" bestFit="1" customWidth="1"/>
    <col min="2" max="2" width="24.33203125" style="367" customWidth="1"/>
    <col min="3" max="3" width="5" style="366" customWidth="1"/>
    <col min="4" max="4" width="6.5546875" style="367" customWidth="1"/>
    <col min="5" max="5" width="16.109375" style="367" customWidth="1"/>
    <col min="6" max="6" width="12.88671875" style="367" customWidth="1"/>
    <col min="7" max="7" width="30.5546875" style="362" bestFit="1" customWidth="1"/>
    <col min="8" max="8" width="31.5546875" style="367" customWidth="1"/>
    <col min="9" max="9" width="14.5546875" style="362" bestFit="1" customWidth="1"/>
    <col min="10" max="10" width="11.88671875" style="368" customWidth="1"/>
    <col min="11" max="11" width="11.109375" style="367" customWidth="1"/>
    <col min="12" max="12" width="12.5546875" style="367" customWidth="1"/>
    <col min="13" max="13" width="23.33203125" style="367" bestFit="1" customWidth="1"/>
    <col min="14" max="14" width="13.5546875" style="367" customWidth="1"/>
    <col min="15" max="15" width="8.33203125" style="367" customWidth="1"/>
    <col min="16" max="16" width="10.109375" style="367" customWidth="1"/>
    <col min="17" max="17" width="9.44140625" style="367" customWidth="1"/>
    <col min="18" max="19" width="10.5546875" style="367" customWidth="1"/>
    <col min="20" max="20" width="9.5546875" style="367" customWidth="1"/>
    <col min="21" max="21" width="13.33203125" style="367" customWidth="1"/>
    <col min="22" max="22" width="7.44140625" style="367" customWidth="1"/>
    <col min="23" max="23" width="7.33203125" style="367" customWidth="1"/>
    <col min="24" max="24" width="10.5546875" style="367" customWidth="1"/>
    <col min="25" max="25" width="11.5546875" style="367" customWidth="1"/>
    <col min="26" max="26" width="9.5546875" style="367" customWidth="1"/>
    <col min="27" max="27" width="7.33203125" style="367" customWidth="1"/>
    <col min="28" max="28" width="23.88671875" style="367" customWidth="1"/>
    <col min="29" max="16384" width="7.33203125" style="367"/>
  </cols>
  <sheetData>
    <row r="1" spans="1:37" s="362" customFormat="1" ht="15.75" customHeight="1">
      <c r="A1" s="458" t="s">
        <v>1052</v>
      </c>
      <c r="B1" s="459"/>
      <c r="C1" s="459"/>
      <c r="D1" s="459"/>
      <c r="E1" s="459"/>
      <c r="F1" s="459"/>
      <c r="G1" s="460"/>
      <c r="H1" s="461" t="s">
        <v>1053</v>
      </c>
      <c r="I1" s="462"/>
      <c r="J1" s="462"/>
      <c r="K1" s="463"/>
      <c r="L1" s="464" t="s">
        <v>1054</v>
      </c>
      <c r="M1" s="465"/>
      <c r="N1" s="465"/>
      <c r="O1" s="465"/>
      <c r="P1" s="465"/>
      <c r="Q1" s="465"/>
      <c r="R1" s="466" t="s">
        <v>1055</v>
      </c>
      <c r="S1" s="467"/>
      <c r="T1" s="467"/>
      <c r="U1" s="467"/>
      <c r="V1" s="467"/>
      <c r="W1" s="467"/>
      <c r="X1" s="467"/>
      <c r="Y1" s="467"/>
      <c r="Z1" s="467"/>
      <c r="AA1" s="467"/>
      <c r="AB1" s="468" t="s">
        <v>1056</v>
      </c>
      <c r="AC1" s="468"/>
      <c r="AD1" s="468"/>
      <c r="AE1" s="468"/>
      <c r="AF1" s="468"/>
      <c r="AG1" s="468"/>
      <c r="AH1" s="468"/>
      <c r="AI1" s="468"/>
      <c r="AJ1" s="468"/>
      <c r="AK1" s="468"/>
    </row>
    <row r="2" spans="1:37" s="363" customFormat="1" ht="54" customHeight="1">
      <c r="A2" s="225" t="s">
        <v>1057</v>
      </c>
      <c r="B2" s="225" t="s">
        <v>1058</v>
      </c>
      <c r="C2" s="225" t="s">
        <v>1059</v>
      </c>
      <c r="D2" s="225" t="s">
        <v>1060</v>
      </c>
      <c r="E2" s="225" t="s">
        <v>1061</v>
      </c>
      <c r="F2" s="225" t="s">
        <v>1062</v>
      </c>
      <c r="G2" s="225" t="s">
        <v>1063</v>
      </c>
      <c r="H2" s="226" t="s">
        <v>1064</v>
      </c>
      <c r="I2" s="226" t="s">
        <v>1065</v>
      </c>
      <c r="J2" s="226" t="s">
        <v>1066</v>
      </c>
      <c r="K2" s="226" t="s">
        <v>1067</v>
      </c>
      <c r="L2" s="227" t="s">
        <v>1068</v>
      </c>
      <c r="M2" s="227" t="s">
        <v>1069</v>
      </c>
      <c r="N2" s="227" t="s">
        <v>1070</v>
      </c>
      <c r="O2" s="227" t="s">
        <v>1071</v>
      </c>
      <c r="P2" s="227" t="s">
        <v>1072</v>
      </c>
      <c r="Q2" s="227" t="s">
        <v>1073</v>
      </c>
      <c r="R2" s="228" t="s">
        <v>1074</v>
      </c>
      <c r="S2" s="228" t="s">
        <v>1075</v>
      </c>
      <c r="T2" s="228" t="s">
        <v>1076</v>
      </c>
      <c r="U2" s="228" t="s">
        <v>1077</v>
      </c>
      <c r="V2" s="228" t="s">
        <v>1078</v>
      </c>
      <c r="W2" s="228" t="s">
        <v>1079</v>
      </c>
      <c r="X2" s="228" t="s">
        <v>1080</v>
      </c>
      <c r="Y2" s="228" t="s">
        <v>1081</v>
      </c>
      <c r="Z2" s="228" t="s">
        <v>1082</v>
      </c>
      <c r="AA2" s="228" t="s">
        <v>1083</v>
      </c>
      <c r="AB2" s="229" t="s">
        <v>1084</v>
      </c>
      <c r="AC2" s="229" t="s">
        <v>1085</v>
      </c>
      <c r="AD2" s="229" t="s">
        <v>1086</v>
      </c>
      <c r="AE2" s="229" t="s">
        <v>1087</v>
      </c>
      <c r="AF2" s="229" t="s">
        <v>1088</v>
      </c>
      <c r="AG2" s="229" t="s">
        <v>1089</v>
      </c>
      <c r="AH2" s="229" t="s">
        <v>1090</v>
      </c>
      <c r="AI2" s="229" t="s">
        <v>1091</v>
      </c>
      <c r="AJ2" s="229" t="s">
        <v>1092</v>
      </c>
      <c r="AK2" s="229" t="s">
        <v>1093</v>
      </c>
    </row>
    <row r="3" spans="1:37" s="364" customFormat="1" ht="15.75" customHeight="1">
      <c r="A3" s="231" t="s">
        <v>266</v>
      </c>
      <c r="B3" s="30" t="s">
        <v>937</v>
      </c>
      <c r="C3" s="231"/>
      <c r="D3" s="231"/>
      <c r="E3" s="231" t="s">
        <v>1094</v>
      </c>
      <c r="F3" s="231"/>
      <c r="G3" s="231" t="str">
        <f>B3</f>
        <v>Name</v>
      </c>
      <c r="H3" s="31" t="s">
        <v>1095</v>
      </c>
      <c r="I3" s="231"/>
      <c r="J3" s="231"/>
      <c r="K3" s="231"/>
      <c r="L3" s="231"/>
      <c r="M3" s="231" t="s">
        <v>1096</v>
      </c>
      <c r="N3" s="231"/>
      <c r="O3" s="231"/>
      <c r="P3" s="231"/>
      <c r="Q3" s="231"/>
      <c r="R3" s="231"/>
      <c r="S3" s="231"/>
      <c r="T3" s="231"/>
      <c r="U3" s="231"/>
      <c r="V3" s="231"/>
      <c r="W3" s="231"/>
      <c r="X3" s="231"/>
      <c r="Y3" s="231"/>
      <c r="Z3" s="231"/>
      <c r="AA3" s="231"/>
      <c r="AB3" s="231"/>
      <c r="AC3" s="231"/>
      <c r="AD3" s="231"/>
      <c r="AE3" s="231"/>
      <c r="AF3" s="231"/>
      <c r="AG3" s="231"/>
      <c r="AH3" s="231"/>
      <c r="AI3" s="231"/>
      <c r="AJ3" s="231"/>
      <c r="AK3" s="231"/>
    </row>
    <row r="4" spans="1:37" s="364" customFormat="1" ht="15.75" customHeight="1">
      <c r="A4" s="231" t="s">
        <v>266</v>
      </c>
      <c r="B4" s="30" t="s">
        <v>1097</v>
      </c>
      <c r="C4" s="231"/>
      <c r="D4" s="231"/>
      <c r="E4" s="231" t="s">
        <v>1094</v>
      </c>
      <c r="F4" s="231"/>
      <c r="G4" s="30" t="s">
        <v>1098</v>
      </c>
      <c r="H4" s="31" t="s">
        <v>1099</v>
      </c>
      <c r="I4" s="231"/>
      <c r="J4" s="231"/>
      <c r="K4" s="231"/>
      <c r="L4" s="231"/>
      <c r="M4" s="231" t="str">
        <f>M3</f>
        <v>CategoryMap!B6</v>
      </c>
      <c r="N4" s="231"/>
      <c r="O4" s="231"/>
      <c r="P4" s="231"/>
      <c r="Q4" s="231"/>
      <c r="R4" s="231"/>
      <c r="S4" s="231"/>
      <c r="T4" s="231"/>
      <c r="U4" s="231"/>
      <c r="V4" s="231"/>
      <c r="W4" s="231"/>
      <c r="X4" s="231"/>
      <c r="Y4" s="231"/>
      <c r="Z4" s="231"/>
      <c r="AA4" s="231"/>
      <c r="AB4" s="231"/>
      <c r="AC4" s="231"/>
      <c r="AD4" s="231"/>
      <c r="AE4" s="231"/>
      <c r="AF4" s="231"/>
      <c r="AG4" s="231"/>
      <c r="AH4" s="231"/>
      <c r="AI4" s="231"/>
      <c r="AJ4" s="231"/>
      <c r="AK4" s="231"/>
    </row>
    <row r="5" spans="1:37" s="364" customFormat="1" ht="15.75" customHeight="1">
      <c r="A5" s="231" t="s">
        <v>266</v>
      </c>
      <c r="B5" s="30" t="s">
        <v>938</v>
      </c>
      <c r="C5" s="231"/>
      <c r="D5" s="231"/>
      <c r="E5" s="231" t="s">
        <v>1094</v>
      </c>
      <c r="F5" s="231"/>
      <c r="G5" s="30" t="s">
        <v>1100</v>
      </c>
      <c r="H5" s="31" t="s">
        <v>938</v>
      </c>
      <c r="I5" s="231"/>
      <c r="J5" s="231"/>
      <c r="K5" s="231"/>
      <c r="L5" s="231"/>
      <c r="M5" s="231" t="str">
        <f>M4</f>
        <v>CategoryMap!B6</v>
      </c>
      <c r="N5" s="231"/>
      <c r="O5" s="231"/>
      <c r="P5" s="231"/>
      <c r="Q5" s="231"/>
      <c r="R5" s="231"/>
      <c r="S5" s="231"/>
      <c r="T5" s="231"/>
      <c r="U5" s="231"/>
      <c r="V5" s="231"/>
      <c r="W5" s="231"/>
      <c r="X5" s="231"/>
      <c r="Y5" s="231"/>
      <c r="Z5" s="231"/>
      <c r="AA5" s="231"/>
      <c r="AB5" s="231"/>
      <c r="AC5" s="231"/>
      <c r="AD5" s="231"/>
      <c r="AE5" s="231"/>
      <c r="AF5" s="231"/>
      <c r="AG5" s="231"/>
      <c r="AH5" s="231"/>
      <c r="AI5" s="231"/>
      <c r="AJ5" s="231"/>
      <c r="AK5" s="231"/>
    </row>
    <row r="6" spans="1:37" s="364" customFormat="1" ht="15.75" customHeight="1">
      <c r="A6" s="231" t="s">
        <v>266</v>
      </c>
      <c r="B6" s="30" t="s">
        <v>939</v>
      </c>
      <c r="C6" s="231"/>
      <c r="D6" s="231"/>
      <c r="E6" s="231" t="s">
        <v>1094</v>
      </c>
      <c r="F6" s="231"/>
      <c r="G6" s="30" t="s">
        <v>1101</v>
      </c>
      <c r="H6" s="31" t="s">
        <v>939</v>
      </c>
      <c r="I6" s="231"/>
      <c r="J6" s="231"/>
      <c r="K6" s="242"/>
      <c r="L6" s="231"/>
      <c r="M6" s="231" t="str">
        <f>M5</f>
        <v>CategoryMap!B6</v>
      </c>
      <c r="N6" s="231"/>
      <c r="O6" s="231"/>
      <c r="P6" s="231"/>
      <c r="Q6" s="231"/>
      <c r="R6" s="231"/>
      <c r="S6" s="231"/>
      <c r="T6" s="231"/>
      <c r="U6" s="231"/>
      <c r="V6" s="231"/>
      <c r="W6" s="231"/>
      <c r="X6" s="231"/>
      <c r="Y6" s="231"/>
      <c r="Z6" s="231"/>
      <c r="AA6" s="231"/>
      <c r="AB6" s="231"/>
      <c r="AC6" s="231"/>
      <c r="AD6" s="231"/>
      <c r="AE6" s="231"/>
      <c r="AF6" s="231"/>
      <c r="AG6" s="231"/>
      <c r="AH6" s="231"/>
      <c r="AI6" s="231"/>
      <c r="AJ6" s="231"/>
      <c r="AK6" s="231"/>
    </row>
    <row r="7" spans="1:37" s="364" customFormat="1" ht="15.75" customHeight="1">
      <c r="A7" s="231" t="s">
        <v>266</v>
      </c>
      <c r="B7" s="30" t="s">
        <v>940</v>
      </c>
      <c r="C7" s="231"/>
      <c r="D7" s="231"/>
      <c r="E7" s="231" t="s">
        <v>1094</v>
      </c>
      <c r="F7" s="231"/>
      <c r="G7" s="30" t="s">
        <v>1102</v>
      </c>
      <c r="H7" s="31" t="s">
        <v>1103</v>
      </c>
      <c r="I7" s="231"/>
      <c r="J7" s="231"/>
      <c r="K7" s="242"/>
      <c r="L7" s="231"/>
      <c r="M7" s="231" t="str">
        <f>M6</f>
        <v>CategoryMap!B6</v>
      </c>
      <c r="N7" s="231"/>
      <c r="O7" s="231"/>
      <c r="P7" s="231"/>
      <c r="Q7" s="231"/>
      <c r="R7" s="231"/>
      <c r="S7" s="231"/>
      <c r="T7" s="231"/>
      <c r="U7" s="231"/>
      <c r="V7" s="231"/>
      <c r="W7" s="231"/>
      <c r="X7" s="231"/>
      <c r="Y7" s="231"/>
      <c r="Z7" s="231"/>
      <c r="AA7" s="231"/>
      <c r="AB7" s="231"/>
      <c r="AC7" s="231"/>
      <c r="AD7" s="231"/>
      <c r="AE7" s="231"/>
      <c r="AF7" s="231"/>
      <c r="AG7" s="231"/>
      <c r="AH7" s="231"/>
      <c r="AI7" s="231"/>
      <c r="AJ7" s="231"/>
      <c r="AK7" s="231"/>
    </row>
    <row r="8" spans="1:37" s="364" customFormat="1" ht="15.75" customHeight="1">
      <c r="A8" s="231" t="s">
        <v>266</v>
      </c>
      <c r="B8" s="30" t="s">
        <v>853</v>
      </c>
      <c r="C8" s="231"/>
      <c r="D8" s="231"/>
      <c r="E8" s="231" t="s">
        <v>1094</v>
      </c>
      <c r="F8" s="231"/>
      <c r="G8" s="30" t="s">
        <v>1104</v>
      </c>
      <c r="H8" s="31" t="s">
        <v>1105</v>
      </c>
      <c r="I8" s="231"/>
      <c r="J8" s="231"/>
      <c r="K8" s="242"/>
      <c r="L8" s="231"/>
      <c r="M8" s="231" t="str">
        <f>M7</f>
        <v>CategoryMap!B6</v>
      </c>
      <c r="N8" s="231"/>
      <c r="O8" s="231"/>
      <c r="P8" s="231"/>
      <c r="Q8" s="231"/>
      <c r="R8" s="231"/>
      <c r="S8" s="231"/>
      <c r="T8" s="231"/>
      <c r="U8" s="231"/>
      <c r="V8" s="231"/>
      <c r="W8" s="231"/>
      <c r="X8" s="231"/>
      <c r="Y8" s="231"/>
      <c r="Z8" s="231"/>
      <c r="AA8" s="231"/>
      <c r="AB8" s="231"/>
      <c r="AC8" s="231"/>
      <c r="AD8" s="231"/>
      <c r="AE8" s="231"/>
      <c r="AF8" s="231"/>
      <c r="AG8" s="231"/>
      <c r="AH8" s="231"/>
      <c r="AI8" s="231"/>
      <c r="AJ8" s="231"/>
      <c r="AK8" s="231"/>
    </row>
    <row r="9" spans="1:37" s="365" customFormat="1" ht="15.75" customHeight="1">
      <c r="A9" s="233" t="s">
        <v>265</v>
      </c>
      <c r="B9" s="234" t="str">
        <f>SUBSTITUTE(H9, " ", "_")</f>
        <v>UniqueTermName</v>
      </c>
      <c r="C9" s="233"/>
      <c r="D9" s="233"/>
      <c r="E9" s="233" t="s">
        <v>1094</v>
      </c>
      <c r="F9" s="233"/>
      <c r="G9" s="233"/>
      <c r="H9" s="234" t="s">
        <v>1106</v>
      </c>
      <c r="I9" s="233"/>
      <c r="J9" s="233"/>
      <c r="K9" s="233"/>
      <c r="L9" s="233"/>
      <c r="M9" s="370" t="s">
        <v>1107</v>
      </c>
      <c r="N9" s="233"/>
      <c r="O9" s="233"/>
      <c r="P9" s="233"/>
      <c r="Q9" s="233"/>
      <c r="R9" s="233"/>
      <c r="S9" s="233"/>
      <c r="T9" s="233"/>
      <c r="U9" s="233"/>
      <c r="V9" s="233"/>
      <c r="W9" s="233"/>
      <c r="X9" s="233"/>
      <c r="Y9" s="233"/>
      <c r="Z9" s="233"/>
      <c r="AA9" s="233"/>
      <c r="AB9" s="233"/>
      <c r="AC9" s="233"/>
      <c r="AD9" s="233"/>
      <c r="AE9" s="233"/>
      <c r="AF9" s="233"/>
      <c r="AG9" s="233"/>
      <c r="AH9" s="233"/>
      <c r="AI9" s="233"/>
      <c r="AJ9" s="233"/>
      <c r="AK9" s="233"/>
    </row>
    <row r="10" spans="1:37" s="364" customFormat="1" ht="15.75" customHeight="1">
      <c r="A10" s="231" t="str">
        <f>A9</f>
        <v>Terms</v>
      </c>
      <c r="B10" s="235" t="str">
        <f t="shared" ref="B10:B21" si="0">SUBSTITUTE(H10, " ", "_")</f>
        <v>Category</v>
      </c>
      <c r="C10" s="231"/>
      <c r="D10" s="231"/>
      <c r="E10" s="231" t="s">
        <v>1094</v>
      </c>
      <c r="F10" s="231"/>
      <c r="G10" s="231"/>
      <c r="H10" s="235" t="s">
        <v>1108</v>
      </c>
      <c r="I10" s="231"/>
      <c r="J10" s="231"/>
      <c r="K10" s="231"/>
      <c r="L10" s="231"/>
      <c r="M10" s="231" t="str">
        <f>M9</f>
        <v>Terms!B7</v>
      </c>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row>
    <row r="11" spans="1:37" s="364" customFormat="1" ht="15.75" customHeight="1">
      <c r="A11" s="231" t="str">
        <f t="shared" ref="A11:A22" si="1">A10</f>
        <v>Terms</v>
      </c>
      <c r="B11" s="235" t="str">
        <f t="shared" si="0"/>
        <v>Description</v>
      </c>
      <c r="C11" s="231"/>
      <c r="D11" s="231"/>
      <c r="E11" s="231" t="s">
        <v>1094</v>
      </c>
      <c r="F11" s="231"/>
      <c r="G11" s="231"/>
      <c r="H11" s="235" t="s">
        <v>244</v>
      </c>
      <c r="I11" s="231"/>
      <c r="J11" s="231"/>
      <c r="K11" s="242"/>
      <c r="L11" s="231"/>
      <c r="M11" s="231" t="str">
        <f t="shared" ref="M11:M22" si="2">M10</f>
        <v>Terms!B7</v>
      </c>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row>
    <row r="12" spans="1:37" s="364" customFormat="1" ht="15.75" customHeight="1">
      <c r="A12" s="231" t="str">
        <f t="shared" si="1"/>
        <v>Terms</v>
      </c>
      <c r="B12" s="235" t="str">
        <f t="shared" si="0"/>
        <v>Tags</v>
      </c>
      <c r="C12" s="231"/>
      <c r="D12" s="231"/>
      <c r="E12" s="231" t="s">
        <v>1094</v>
      </c>
      <c r="F12" s="231"/>
      <c r="G12" s="231"/>
      <c r="H12" s="235" t="s">
        <v>940</v>
      </c>
      <c r="I12" s="231"/>
      <c r="J12" s="231"/>
      <c r="K12" s="242"/>
      <c r="L12" s="231"/>
      <c r="M12" s="231" t="str">
        <f t="shared" si="2"/>
        <v>Terms!B7</v>
      </c>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row>
    <row r="13" spans="1:37" s="364" customFormat="1" ht="15.75" customHeight="1">
      <c r="A13" s="231" t="str">
        <f t="shared" si="1"/>
        <v>Terms</v>
      </c>
      <c r="B13" s="235" t="str">
        <f t="shared" si="0"/>
        <v>Classifications</v>
      </c>
      <c r="C13" s="231"/>
      <c r="D13" s="231"/>
      <c r="E13" s="231" t="s">
        <v>1094</v>
      </c>
      <c r="F13" s="231"/>
      <c r="G13" s="231"/>
      <c r="H13" s="235" t="s">
        <v>941</v>
      </c>
      <c r="I13" s="231"/>
      <c r="J13" s="231"/>
      <c r="K13" s="242"/>
      <c r="L13" s="231"/>
      <c r="M13" s="231" t="str">
        <f t="shared" si="2"/>
        <v>Terms!B7</v>
      </c>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row>
    <row r="14" spans="1:37" ht="15.75" customHeight="1">
      <c r="A14" s="231" t="str">
        <f t="shared" si="1"/>
        <v>Terms</v>
      </c>
      <c r="B14" s="235" t="str">
        <f t="shared" si="0"/>
        <v>Stewards</v>
      </c>
      <c r="C14" s="209"/>
      <c r="D14" s="6"/>
      <c r="E14" s="231" t="s">
        <v>1094</v>
      </c>
      <c r="F14" s="6"/>
      <c r="G14" s="207"/>
      <c r="H14" s="235" t="s">
        <v>853</v>
      </c>
      <c r="I14" s="236"/>
      <c r="J14" s="210"/>
      <c r="K14" s="6"/>
      <c r="L14" s="6"/>
      <c r="M14" s="231" t="str">
        <f t="shared" si="2"/>
        <v>Terms!B7</v>
      </c>
      <c r="N14" s="6"/>
      <c r="O14" s="6"/>
      <c r="P14" s="6"/>
      <c r="Q14" s="6"/>
      <c r="R14" s="6"/>
      <c r="S14" s="6"/>
      <c r="T14" s="6"/>
      <c r="U14" s="6"/>
      <c r="V14" s="6"/>
      <c r="W14" s="6"/>
      <c r="X14" s="6"/>
      <c r="Y14" s="6"/>
      <c r="Z14" s="6"/>
      <c r="AA14" s="6"/>
      <c r="AB14" s="6"/>
      <c r="AC14" s="6"/>
      <c r="AD14" s="6"/>
      <c r="AE14" s="6"/>
      <c r="AF14" s="6"/>
      <c r="AG14" s="6"/>
      <c r="AH14" s="6"/>
      <c r="AI14" s="6"/>
      <c r="AJ14" s="6"/>
      <c r="AK14" s="6"/>
    </row>
    <row r="15" spans="1:37" ht="15.75" customHeight="1">
      <c r="A15" s="231" t="str">
        <f t="shared" si="1"/>
        <v>Terms</v>
      </c>
      <c r="B15" s="30" t="s">
        <v>1109</v>
      </c>
      <c r="C15" s="209"/>
      <c r="D15" s="6"/>
      <c r="E15" s="231" t="s">
        <v>1094</v>
      </c>
      <c r="F15" s="6"/>
      <c r="G15" s="207"/>
      <c r="H15" s="30" t="s">
        <v>1109</v>
      </c>
      <c r="I15" s="236"/>
      <c r="J15" s="210"/>
      <c r="K15" s="6"/>
      <c r="L15" s="6"/>
      <c r="M15" s="231" t="str">
        <f t="shared" si="2"/>
        <v>Terms!B7</v>
      </c>
      <c r="N15" s="6"/>
      <c r="O15" s="6"/>
      <c r="P15" s="6"/>
      <c r="Q15" s="6"/>
      <c r="R15" s="6"/>
      <c r="S15" s="6"/>
      <c r="T15" s="6"/>
      <c r="U15" s="6"/>
      <c r="V15" s="6"/>
      <c r="W15" s="6"/>
      <c r="X15" s="6"/>
      <c r="Y15" s="6"/>
      <c r="Z15" s="6"/>
      <c r="AA15" s="6"/>
      <c r="AB15" s="6"/>
      <c r="AC15" s="6"/>
      <c r="AD15" s="6"/>
      <c r="AE15" s="6"/>
      <c r="AF15" s="6"/>
      <c r="AG15" s="6"/>
      <c r="AH15" s="6"/>
      <c r="AI15" s="6"/>
      <c r="AJ15" s="6"/>
      <c r="AK15" s="6"/>
    </row>
    <row r="16" spans="1:37" ht="15.75" customHeight="1">
      <c r="A16" s="231" t="str">
        <f>A21</f>
        <v>Terms</v>
      </c>
      <c r="B16" s="1" t="s">
        <v>1110</v>
      </c>
      <c r="C16" s="209"/>
      <c r="D16" s="6"/>
      <c r="E16" s="231" t="s">
        <v>1094</v>
      </c>
      <c r="F16" s="6"/>
      <c r="G16" s="207"/>
      <c r="H16" s="1" t="s">
        <v>1110</v>
      </c>
      <c r="I16" s="207"/>
      <c r="J16" s="210"/>
      <c r="K16" s="6"/>
      <c r="L16" s="6"/>
      <c r="M16" s="231" t="str">
        <f>M21</f>
        <v>Terms!B7</v>
      </c>
      <c r="N16" s="6"/>
      <c r="O16" s="6"/>
      <c r="P16" s="6"/>
      <c r="Q16" s="6"/>
      <c r="R16" s="6"/>
      <c r="S16" s="6"/>
      <c r="T16" s="6"/>
      <c r="U16" s="6"/>
      <c r="V16" s="6"/>
      <c r="W16" s="6"/>
      <c r="X16" s="6"/>
      <c r="Y16" s="6"/>
      <c r="Z16" s="6"/>
      <c r="AA16" s="6"/>
      <c r="AB16" s="6"/>
      <c r="AC16" s="6"/>
      <c r="AD16" s="6"/>
      <c r="AE16" s="6"/>
      <c r="AF16" s="6"/>
      <c r="AG16" s="6"/>
      <c r="AH16" s="6"/>
      <c r="AI16" s="6"/>
      <c r="AJ16" s="6"/>
      <c r="AK16" s="6"/>
    </row>
    <row r="17" spans="1:13" ht="15.75" customHeight="1">
      <c r="A17" s="231" t="str">
        <f>A20</f>
        <v>Terms</v>
      </c>
      <c r="B17" s="235" t="s">
        <v>1111</v>
      </c>
      <c r="C17" s="209"/>
      <c r="D17" s="6"/>
      <c r="E17" s="231" t="s">
        <v>1094</v>
      </c>
      <c r="F17" s="6"/>
      <c r="G17" s="207"/>
      <c r="H17" s="235" t="s">
        <v>1111</v>
      </c>
      <c r="I17" s="207"/>
      <c r="J17" s="210"/>
      <c r="K17" s="6"/>
      <c r="L17" s="6"/>
      <c r="M17" s="231" t="str">
        <f>M20</f>
        <v>Terms!B7</v>
      </c>
    </row>
    <row r="18" spans="1:13" ht="15.75" customHeight="1">
      <c r="A18" s="231" t="str">
        <f>A14</f>
        <v>Terms</v>
      </c>
      <c r="B18" s="235" t="str">
        <f t="shared" si="0"/>
        <v>custom_TermID</v>
      </c>
      <c r="C18" s="209"/>
      <c r="D18" s="6"/>
      <c r="E18" s="231" t="s">
        <v>1094</v>
      </c>
      <c r="F18" s="6"/>
      <c r="G18" s="207"/>
      <c r="H18" s="235" t="s">
        <v>944</v>
      </c>
      <c r="I18" s="30"/>
      <c r="J18" s="210"/>
      <c r="K18" s="6"/>
      <c r="L18" s="6"/>
      <c r="M18" s="231" t="str">
        <f>M14</f>
        <v>Terms!B7</v>
      </c>
    </row>
    <row r="19" spans="1:13" ht="15.75" customHeight="1">
      <c r="A19" s="231" t="str">
        <f t="shared" si="1"/>
        <v>Terms</v>
      </c>
      <c r="B19" s="235" t="str">
        <f t="shared" si="0"/>
        <v>custom_LocalName</v>
      </c>
      <c r="C19" s="209"/>
      <c r="D19" s="6"/>
      <c r="E19" s="231" t="s">
        <v>1094</v>
      </c>
      <c r="F19" s="6"/>
      <c r="G19" s="207"/>
      <c r="H19" s="235" t="s">
        <v>945</v>
      </c>
      <c r="I19" s="207"/>
      <c r="J19" s="210"/>
      <c r="K19" s="6"/>
      <c r="L19" s="6"/>
      <c r="M19" s="231" t="str">
        <f t="shared" si="2"/>
        <v>Terms!B7</v>
      </c>
    </row>
    <row r="20" spans="1:13" ht="15.75" customHeight="1">
      <c r="A20" s="231" t="str">
        <f t="shared" si="1"/>
        <v>Terms</v>
      </c>
      <c r="B20" s="235" t="str">
        <f t="shared" si="0"/>
        <v>custom_EnglishName</v>
      </c>
      <c r="C20" s="209"/>
      <c r="D20" s="6"/>
      <c r="E20" s="231" t="s">
        <v>1094</v>
      </c>
      <c r="F20" s="6"/>
      <c r="G20" s="207"/>
      <c r="H20" s="235" t="s">
        <v>947</v>
      </c>
      <c r="I20" s="207"/>
      <c r="J20" s="210"/>
      <c r="K20" s="6"/>
      <c r="L20" s="6"/>
      <c r="M20" s="231" t="str">
        <f t="shared" si="2"/>
        <v>Terms!B7</v>
      </c>
    </row>
    <row r="21" spans="1:13" ht="15.75" customHeight="1">
      <c r="A21" s="231" t="str">
        <f>A20</f>
        <v>Terms</v>
      </c>
      <c r="B21" s="235" t="str">
        <f t="shared" si="0"/>
        <v>custom_BusinessRule</v>
      </c>
      <c r="C21" s="209"/>
      <c r="D21" s="6"/>
      <c r="E21" s="231" t="s">
        <v>1094</v>
      </c>
      <c r="F21" s="6"/>
      <c r="G21" s="207"/>
      <c r="H21" s="235" t="s">
        <v>948</v>
      </c>
      <c r="I21" s="207"/>
      <c r="J21" s="210"/>
      <c r="K21" s="6"/>
      <c r="L21" s="6"/>
      <c r="M21" s="231" t="str">
        <f>M20</f>
        <v>Terms!B7</v>
      </c>
    </row>
    <row r="22" spans="1:13" ht="15.75" customHeight="1">
      <c r="A22" s="231" t="str">
        <f t="shared" si="1"/>
        <v>Terms</v>
      </c>
      <c r="B22" s="6" t="s">
        <v>949</v>
      </c>
      <c r="C22" s="209"/>
      <c r="D22" s="6"/>
      <c r="E22" s="231" t="s">
        <v>1094</v>
      </c>
      <c r="F22" s="6"/>
      <c r="G22" s="207"/>
      <c r="H22" s="6" t="s">
        <v>949</v>
      </c>
      <c r="I22" s="207"/>
      <c r="J22" s="210"/>
      <c r="K22" s="6"/>
      <c r="L22" s="6"/>
      <c r="M22" s="231" t="str">
        <f t="shared" si="2"/>
        <v>Terms!B7</v>
      </c>
    </row>
    <row r="23" spans="1:13" ht="15.75" customHeight="1">
      <c r="A23" s="231" t="str">
        <f>A21</f>
        <v>Terms</v>
      </c>
      <c r="B23" s="6" t="s">
        <v>950</v>
      </c>
      <c r="C23" s="209"/>
      <c r="D23" s="6"/>
      <c r="E23" s="231" t="s">
        <v>1094</v>
      </c>
      <c r="F23" s="6"/>
      <c r="G23" s="207"/>
      <c r="H23" s="6" t="str">
        <f>B23</f>
        <v>custom_Formula</v>
      </c>
      <c r="I23" s="207"/>
      <c r="J23" s="210"/>
      <c r="K23" s="6"/>
      <c r="L23" s="6"/>
      <c r="M23" s="231" t="str">
        <f>M21</f>
        <v>Terms!B7</v>
      </c>
    </row>
    <row r="24" spans="1:13" ht="15.75" customHeight="1">
      <c r="A24" s="231" t="str">
        <f>A22</f>
        <v>Terms</v>
      </c>
      <c r="B24" s="6" t="s">
        <v>951</v>
      </c>
      <c r="C24" s="209"/>
      <c r="D24" s="6"/>
      <c r="E24" s="231" t="s">
        <v>1094</v>
      </c>
      <c r="F24" s="6"/>
      <c r="G24" s="207"/>
      <c r="H24" s="6" t="str">
        <f>B24</f>
        <v>custom_DataType</v>
      </c>
      <c r="I24" s="207"/>
      <c r="J24" s="210"/>
      <c r="K24" s="6"/>
      <c r="L24" s="6"/>
      <c r="M24" s="231" t="str">
        <f>M22</f>
        <v>Terms!B7</v>
      </c>
    </row>
    <row r="25" spans="1:13" ht="15.75" customHeight="1">
      <c r="A25" s="231" t="str">
        <f t="shared" ref="A25:A34" si="3">A23</f>
        <v>Terms</v>
      </c>
      <c r="B25" s="6" t="s">
        <v>937</v>
      </c>
      <c r="C25" s="209"/>
      <c r="D25" s="6"/>
      <c r="E25" s="231" t="s">
        <v>1094</v>
      </c>
      <c r="F25" s="6"/>
      <c r="G25" s="207"/>
      <c r="H25" s="6" t="str">
        <f t="shared" ref="H25:H31" si="4">B25</f>
        <v>Name</v>
      </c>
      <c r="I25" s="207"/>
      <c r="J25" s="210"/>
      <c r="K25" s="6"/>
      <c r="L25" s="6"/>
      <c r="M25" s="231" t="str">
        <f t="shared" ref="M25:M34" si="5">M23</f>
        <v>Terms!B7</v>
      </c>
    </row>
    <row r="26" spans="1:13" ht="15.75" customHeight="1">
      <c r="A26" s="231" t="str">
        <f t="shared" si="3"/>
        <v>Terms</v>
      </c>
      <c r="B26" s="6" t="s">
        <v>870</v>
      </c>
      <c r="C26" s="209"/>
      <c r="D26" s="6"/>
      <c r="E26" s="231" t="s">
        <v>1094</v>
      </c>
      <c r="F26" s="6"/>
      <c r="G26" s="207"/>
      <c r="H26" s="6" t="str">
        <f t="shared" si="4"/>
        <v>Resources</v>
      </c>
      <c r="I26" s="207"/>
      <c r="J26" s="210"/>
      <c r="K26" s="6"/>
      <c r="L26" s="6"/>
      <c r="M26" s="231" t="str">
        <f t="shared" si="5"/>
        <v>Terms!B7</v>
      </c>
    </row>
    <row r="27" spans="1:13" ht="15.75" customHeight="1">
      <c r="A27" s="231" t="str">
        <f t="shared" si="3"/>
        <v>Terms</v>
      </c>
      <c r="B27" s="235" t="s">
        <v>858</v>
      </c>
      <c r="C27" s="235"/>
      <c r="D27" s="235"/>
      <c r="E27" s="231" t="s">
        <v>1094</v>
      </c>
      <c r="F27" s="235"/>
      <c r="G27" s="235"/>
      <c r="H27" s="235" t="str">
        <f t="shared" si="4"/>
        <v>Experts</v>
      </c>
      <c r="I27" s="207"/>
      <c r="J27" s="210"/>
      <c r="K27" s="6"/>
      <c r="L27" s="6"/>
      <c r="M27" s="231" t="str">
        <f t="shared" si="5"/>
        <v>Terms!B7</v>
      </c>
    </row>
    <row r="28" spans="1:13" ht="15.75" customHeight="1">
      <c r="A28" s="231" t="str">
        <f t="shared" si="3"/>
        <v>Terms</v>
      </c>
      <c r="B28" s="235" t="s">
        <v>952</v>
      </c>
      <c r="C28" s="235"/>
      <c r="D28" s="235"/>
      <c r="E28" s="231" t="s">
        <v>1094</v>
      </c>
      <c r="F28" s="235"/>
      <c r="G28" s="235"/>
      <c r="H28" s="235" t="str">
        <f t="shared" si="4"/>
        <v>Domain</v>
      </c>
      <c r="I28" s="207"/>
      <c r="J28" s="210"/>
      <c r="K28" s="6"/>
      <c r="L28" s="6"/>
      <c r="M28" s="231" t="str">
        <f t="shared" si="5"/>
        <v>Terms!B7</v>
      </c>
    </row>
    <row r="29" spans="1:13" ht="15.75" customHeight="1">
      <c r="A29" s="231" t="str">
        <f t="shared" si="3"/>
        <v>Terms</v>
      </c>
      <c r="B29" s="235" t="s">
        <v>953</v>
      </c>
      <c r="C29" s="235"/>
      <c r="D29" s="235"/>
      <c r="E29" s="231" t="s">
        <v>1094</v>
      </c>
      <c r="F29" s="235"/>
      <c r="G29" s="235"/>
      <c r="H29" s="235" t="str">
        <f t="shared" si="4"/>
        <v>TableName</v>
      </c>
      <c r="I29" s="207"/>
      <c r="J29" s="210"/>
      <c r="K29" s="6"/>
      <c r="L29" s="6"/>
      <c r="M29" s="231" t="str">
        <f t="shared" si="5"/>
        <v>Terms!B7</v>
      </c>
    </row>
    <row r="30" spans="1:13" ht="15.75" customHeight="1">
      <c r="A30" s="231" t="str">
        <f t="shared" si="3"/>
        <v>Terms</v>
      </c>
      <c r="B30" s="235" t="s">
        <v>954</v>
      </c>
      <c r="C30" s="235"/>
      <c r="D30" s="235"/>
      <c r="E30" s="231" t="s">
        <v>1094</v>
      </c>
      <c r="F30" s="235"/>
      <c r="G30" s="235"/>
      <c r="H30" s="235" t="str">
        <f t="shared" si="4"/>
        <v>ColumnName</v>
      </c>
      <c r="I30" s="207"/>
      <c r="J30" s="210"/>
      <c r="K30" s="6"/>
      <c r="L30" s="6"/>
      <c r="M30" s="231" t="str">
        <f t="shared" si="5"/>
        <v>Terms!B7</v>
      </c>
    </row>
    <row r="31" spans="1:13" ht="15.75" customHeight="1">
      <c r="A31" s="231" t="str">
        <f t="shared" si="3"/>
        <v>Terms</v>
      </c>
      <c r="B31" s="235" t="s">
        <v>955</v>
      </c>
      <c r="C31" s="235"/>
      <c r="D31" s="235"/>
      <c r="E31" s="231" t="s">
        <v>1094</v>
      </c>
      <c r="F31" s="235"/>
      <c r="G31" s="235"/>
      <c r="H31" s="235" t="str">
        <f t="shared" si="4"/>
        <v>SourceCriteria</v>
      </c>
      <c r="I31" s="207"/>
      <c r="J31" s="210"/>
      <c r="K31" s="6"/>
      <c r="L31" s="6"/>
      <c r="M31" s="231" t="str">
        <f t="shared" si="5"/>
        <v>Terms!B7</v>
      </c>
    </row>
    <row r="32" spans="1:13" ht="15.75" customHeight="1">
      <c r="A32" s="231" t="str">
        <f t="shared" si="3"/>
        <v>Terms</v>
      </c>
      <c r="B32" s="235" t="s">
        <v>1112</v>
      </c>
      <c r="C32" s="235"/>
      <c r="D32" s="235"/>
      <c r="E32" s="231" t="s">
        <v>1094</v>
      </c>
      <c r="F32" s="235"/>
      <c r="G32" s="235"/>
      <c r="H32" s="235" t="str">
        <f>B32</f>
        <v>custom_ReferenceData</v>
      </c>
      <c r="I32" s="207"/>
      <c r="J32" s="210"/>
      <c r="K32" s="6"/>
      <c r="L32" s="6"/>
      <c r="M32" s="231" t="str">
        <f t="shared" si="5"/>
        <v>Terms!B7</v>
      </c>
    </row>
    <row r="33" spans="1:37" ht="15.75" customHeight="1">
      <c r="A33" s="231" t="str">
        <f t="shared" si="3"/>
        <v>Terms</v>
      </c>
      <c r="B33" s="235" t="s">
        <v>957</v>
      </c>
      <c r="C33" s="235"/>
      <c r="D33" s="235"/>
      <c r="E33" s="231" t="s">
        <v>1094</v>
      </c>
      <c r="F33" s="235"/>
      <c r="G33" s="235"/>
      <c r="H33" s="235" t="s">
        <v>1113</v>
      </c>
      <c r="I33" s="207"/>
      <c r="J33" s="210"/>
      <c r="K33" s="6"/>
      <c r="L33" s="6"/>
      <c r="M33" s="231" t="str">
        <f t="shared" si="5"/>
        <v>Terms!B7</v>
      </c>
      <c r="N33" s="6"/>
      <c r="O33" s="6"/>
      <c r="P33" s="6"/>
      <c r="Q33" s="6"/>
      <c r="R33" s="6"/>
      <c r="S33" s="6"/>
      <c r="T33" s="6"/>
      <c r="U33" s="6"/>
      <c r="V33" s="6"/>
      <c r="W33" s="6"/>
      <c r="X33" s="6"/>
      <c r="Y33" s="6"/>
      <c r="Z33" s="6"/>
      <c r="AA33" s="6"/>
      <c r="AB33" s="6"/>
      <c r="AC33" s="6"/>
      <c r="AD33" s="6"/>
      <c r="AE33" s="6"/>
      <c r="AF33" s="6"/>
      <c r="AG33" s="6"/>
      <c r="AH33" s="6"/>
      <c r="AI33" s="6"/>
      <c r="AJ33" s="6"/>
      <c r="AK33" s="6"/>
    </row>
    <row r="34" spans="1:37" ht="15.75" customHeight="1">
      <c r="A34" s="231" t="str">
        <f t="shared" si="3"/>
        <v>Terms</v>
      </c>
      <c r="B34" s="235" t="s">
        <v>1114</v>
      </c>
      <c r="C34" s="235"/>
      <c r="D34" s="235"/>
      <c r="E34" s="231" t="s">
        <v>1094</v>
      </c>
      <c r="F34" s="235"/>
      <c r="G34" s="235"/>
      <c r="H34" s="235" t="str">
        <f>B34</f>
        <v>Synonyms</v>
      </c>
      <c r="I34" s="207"/>
      <c r="J34" s="210"/>
      <c r="K34" s="6"/>
      <c r="L34" s="6"/>
      <c r="M34" s="231" t="str">
        <f t="shared" si="5"/>
        <v>Terms!B7</v>
      </c>
      <c r="N34" s="6"/>
      <c r="O34" s="6"/>
      <c r="P34" s="6"/>
      <c r="Q34" s="6"/>
      <c r="R34" s="6"/>
      <c r="S34" s="6"/>
      <c r="T34" s="6"/>
      <c r="U34" s="6"/>
      <c r="V34" s="6"/>
      <c r="W34" s="6"/>
      <c r="X34" s="6"/>
      <c r="Y34" s="6"/>
      <c r="Z34" s="6"/>
      <c r="AA34" s="6"/>
      <c r="AB34" s="6"/>
      <c r="AC34" s="6"/>
      <c r="AD34" s="6"/>
      <c r="AE34" s="6"/>
      <c r="AF34" s="6"/>
      <c r="AG34" s="6"/>
      <c r="AH34" s="6"/>
      <c r="AI34" s="6"/>
      <c r="AJ34" s="6"/>
      <c r="AK34" s="6"/>
    </row>
    <row r="35" spans="1:37" ht="15.75" customHeight="1">
      <c r="A35" s="231" t="s">
        <v>265</v>
      </c>
      <c r="B35" s="30" t="s">
        <v>887</v>
      </c>
      <c r="C35" s="30"/>
      <c r="D35" s="30"/>
      <c r="E35" s="231" t="s">
        <v>1094</v>
      </c>
      <c r="F35" s="30"/>
      <c r="G35" s="30"/>
      <c r="H35" s="235" t="s">
        <v>887</v>
      </c>
      <c r="I35" s="207"/>
      <c r="J35" s="210"/>
      <c r="K35" s="6"/>
      <c r="L35" s="6"/>
      <c r="M35" s="231" t="s">
        <v>1107</v>
      </c>
      <c r="N35" s="6"/>
      <c r="O35" s="6"/>
      <c r="P35" s="6"/>
      <c r="Q35" s="6"/>
      <c r="R35" s="6"/>
      <c r="S35" s="6"/>
      <c r="T35" s="6"/>
      <c r="U35" s="6"/>
      <c r="V35" s="6"/>
      <c r="W35" s="6"/>
      <c r="X35" s="6"/>
      <c r="Y35" s="6"/>
      <c r="Z35" s="6"/>
      <c r="AA35" s="6"/>
      <c r="AB35" s="6"/>
      <c r="AC35" s="6"/>
      <c r="AD35" s="6"/>
      <c r="AE35" s="6"/>
      <c r="AF35" s="6"/>
      <c r="AG35" s="6"/>
      <c r="AH35" s="6"/>
      <c r="AI35" s="6"/>
      <c r="AJ35" s="6"/>
      <c r="AK35" s="6"/>
    </row>
    <row r="36" spans="1:37" ht="15.75" customHeight="1">
      <c r="A36" s="231" t="s">
        <v>265</v>
      </c>
      <c r="B36" s="30" t="s">
        <v>959</v>
      </c>
      <c r="C36" s="30"/>
      <c r="D36" s="30"/>
      <c r="E36" s="231" t="s">
        <v>1094</v>
      </c>
      <c r="F36" s="30"/>
      <c r="G36" s="30"/>
      <c r="H36" s="235" t="s">
        <v>1115</v>
      </c>
      <c r="I36" s="207"/>
      <c r="J36" s="210"/>
      <c r="K36" s="6"/>
      <c r="L36" s="6"/>
      <c r="M36" s="231" t="s">
        <v>1107</v>
      </c>
      <c r="N36" s="6"/>
      <c r="O36" s="6"/>
      <c r="P36" s="6"/>
      <c r="Q36" s="6"/>
      <c r="R36" s="6"/>
      <c r="S36" s="6"/>
      <c r="T36" s="6"/>
      <c r="U36" s="6"/>
      <c r="V36" s="6"/>
      <c r="W36" s="6"/>
      <c r="X36" s="6"/>
      <c r="Y36" s="6"/>
      <c r="Z36" s="6"/>
      <c r="AA36" s="6"/>
      <c r="AB36" s="6"/>
      <c r="AC36" s="6"/>
      <c r="AD36" s="6"/>
      <c r="AE36" s="6"/>
      <c r="AF36" s="6"/>
      <c r="AG36" s="6"/>
      <c r="AH36" s="6"/>
      <c r="AI36" s="6"/>
      <c r="AJ36" s="6"/>
      <c r="AK36" s="6"/>
    </row>
    <row r="37" spans="1:37" ht="15.75" customHeight="1">
      <c r="A37" s="231" t="s">
        <v>265</v>
      </c>
      <c r="B37" s="30" t="s">
        <v>893</v>
      </c>
      <c r="C37" s="30"/>
      <c r="D37" s="30"/>
      <c r="E37" s="231" t="s">
        <v>1094</v>
      </c>
      <c r="F37" s="30"/>
      <c r="G37" s="30"/>
      <c r="H37" s="235" t="s">
        <v>1116</v>
      </c>
      <c r="I37" s="207"/>
      <c r="J37" s="210"/>
      <c r="K37" s="6"/>
      <c r="L37" s="6"/>
      <c r="M37" s="231" t="s">
        <v>1107</v>
      </c>
      <c r="N37" s="6"/>
      <c r="O37" s="6"/>
      <c r="P37" s="6"/>
      <c r="Q37" s="6"/>
      <c r="R37" s="6"/>
      <c r="S37" s="6"/>
      <c r="T37" s="6"/>
      <c r="U37" s="6"/>
      <c r="V37" s="6"/>
      <c r="W37" s="6"/>
      <c r="X37" s="6"/>
      <c r="Y37" s="6"/>
      <c r="Z37" s="6"/>
      <c r="AA37" s="6"/>
      <c r="AB37" s="6"/>
      <c r="AC37" s="6"/>
      <c r="AD37" s="6"/>
      <c r="AE37" s="6"/>
      <c r="AF37" s="6"/>
      <c r="AG37" s="6"/>
      <c r="AH37" s="6"/>
      <c r="AI37" s="6"/>
      <c r="AJ37" s="6"/>
      <c r="AK37" s="6"/>
    </row>
    <row r="38" spans="1:37" ht="15.75" customHeight="1">
      <c r="A38" s="231" t="s">
        <v>265</v>
      </c>
      <c r="B38" t="s">
        <v>1117</v>
      </c>
      <c r="C38" s="30"/>
      <c r="D38" s="30"/>
      <c r="E38" s="231" t="s">
        <v>1094</v>
      </c>
      <c r="F38" s="30"/>
      <c r="G38" s="30"/>
      <c r="H38" s="235" t="str">
        <f>DGP_Template</f>
        <v>Standard_v10</v>
      </c>
      <c r="I38" s="207"/>
      <c r="J38" s="210"/>
      <c r="K38" s="6"/>
      <c r="L38" s="6"/>
      <c r="M38" s="231" t="s">
        <v>1107</v>
      </c>
      <c r="N38" s="6"/>
      <c r="O38" s="6"/>
      <c r="P38" s="6"/>
      <c r="Q38" s="6"/>
      <c r="R38" s="6"/>
      <c r="S38" s="6"/>
      <c r="T38" s="6"/>
      <c r="U38" s="6"/>
      <c r="V38" s="6"/>
      <c r="W38" s="6"/>
      <c r="X38" s="6"/>
      <c r="Y38" s="6"/>
      <c r="Z38" s="6"/>
      <c r="AA38" s="6"/>
      <c r="AB38" s="6"/>
      <c r="AC38" s="6"/>
      <c r="AD38" s="6"/>
      <c r="AE38" s="6"/>
      <c r="AF38" s="6"/>
      <c r="AG38" s="6"/>
      <c r="AH38" s="6"/>
      <c r="AI38" s="6"/>
      <c r="AJ38" s="6"/>
      <c r="AK38" s="6"/>
    </row>
    <row r="39" spans="1:37" s="369" customFormat="1" ht="15.75" customHeight="1">
      <c r="A39" s="220" t="s">
        <v>303</v>
      </c>
      <c r="B39" s="218" t="s">
        <v>937</v>
      </c>
      <c r="C39" s="221"/>
      <c r="D39" s="220"/>
      <c r="E39" s="233" t="s">
        <v>1094</v>
      </c>
      <c r="F39" s="220"/>
      <c r="G39" s="222"/>
      <c r="H39" s="223" t="s">
        <v>1118</v>
      </c>
      <c r="I39" s="222"/>
      <c r="J39" s="224"/>
      <c r="K39" s="220"/>
      <c r="L39" s="220"/>
      <c r="M39" s="233" t="str">
        <f>A39&amp;"!B7"</f>
        <v>DataClasses!B7</v>
      </c>
      <c r="N39" s="220"/>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row>
    <row r="40" spans="1:37" ht="15.75" customHeight="1">
      <c r="A40" s="6" t="str">
        <f t="shared" ref="A40:A48" si="6">A39</f>
        <v>DataClasses</v>
      </c>
      <c r="B40" s="30" t="s">
        <v>1097</v>
      </c>
      <c r="C40" s="209"/>
      <c r="D40" s="6"/>
      <c r="E40" s="231" t="s">
        <v>1094</v>
      </c>
      <c r="F40" s="6"/>
      <c r="G40" s="207"/>
      <c r="H40" s="219" t="s">
        <v>1119</v>
      </c>
      <c r="I40" s="207"/>
      <c r="J40" s="210"/>
      <c r="K40" s="6"/>
      <c r="L40" s="6"/>
      <c r="M40" s="6" t="str">
        <f t="shared" ref="M40:M48" si="7">M39</f>
        <v>DataClasses!B7</v>
      </c>
      <c r="N40" s="6"/>
      <c r="O40" s="6"/>
      <c r="P40" s="6"/>
      <c r="Q40" s="6"/>
      <c r="R40" s="6"/>
      <c r="S40" s="6"/>
      <c r="T40" s="6"/>
      <c r="U40" s="6"/>
      <c r="V40" s="6"/>
      <c r="W40" s="6"/>
      <c r="X40" s="6"/>
      <c r="Y40" s="6"/>
      <c r="Z40" s="6"/>
      <c r="AA40" s="6"/>
      <c r="AB40" s="6"/>
      <c r="AC40" s="6"/>
      <c r="AD40" s="6"/>
      <c r="AE40" s="6"/>
      <c r="AF40" s="6"/>
      <c r="AG40" s="6"/>
      <c r="AH40" s="6"/>
      <c r="AI40" s="6"/>
      <c r="AJ40" s="6"/>
      <c r="AK40" s="6"/>
    </row>
    <row r="41" spans="1:37" ht="15.75" customHeight="1">
      <c r="A41" s="6" t="str">
        <f t="shared" si="6"/>
        <v>DataClasses</v>
      </c>
      <c r="B41" s="30" t="s">
        <v>938</v>
      </c>
      <c r="C41" s="209"/>
      <c r="D41" s="6"/>
      <c r="E41" s="231" t="s">
        <v>1094</v>
      </c>
      <c r="F41" s="6"/>
      <c r="G41" s="207"/>
      <c r="H41" s="219" t="s">
        <v>1120</v>
      </c>
      <c r="I41" s="207"/>
      <c r="J41" s="210"/>
      <c r="K41" s="6"/>
      <c r="L41" s="6"/>
      <c r="M41" s="6" t="str">
        <f t="shared" si="7"/>
        <v>DataClasses!B7</v>
      </c>
      <c r="N41" s="6"/>
      <c r="O41" s="6"/>
      <c r="P41" s="6"/>
      <c r="Q41" s="6"/>
      <c r="R41" s="6"/>
      <c r="S41" s="6"/>
      <c r="T41" s="6"/>
      <c r="U41" s="6"/>
      <c r="V41" s="6"/>
      <c r="W41" s="6"/>
      <c r="X41" s="6"/>
      <c r="Y41" s="6"/>
      <c r="Z41" s="6"/>
      <c r="AA41" s="6"/>
      <c r="AB41" s="6"/>
      <c r="AC41" s="6"/>
      <c r="AD41" s="6"/>
      <c r="AE41" s="6"/>
      <c r="AF41" s="6"/>
      <c r="AG41" s="6"/>
      <c r="AH41" s="6"/>
      <c r="AI41" s="6"/>
      <c r="AJ41" s="6"/>
      <c r="AK41" s="6"/>
    </row>
    <row r="42" spans="1:37" ht="15.75" customHeight="1">
      <c r="A42" s="6" t="str">
        <f t="shared" si="6"/>
        <v>DataClasses</v>
      </c>
      <c r="B42" s="30" t="s">
        <v>939</v>
      </c>
      <c r="C42" s="209"/>
      <c r="D42" s="6"/>
      <c r="E42" s="231" t="s">
        <v>1094</v>
      </c>
      <c r="F42" s="6"/>
      <c r="G42" s="207"/>
      <c r="H42" s="219" t="s">
        <v>1121</v>
      </c>
      <c r="I42" s="207"/>
      <c r="J42" s="210"/>
      <c r="K42" s="6"/>
      <c r="L42" s="6"/>
      <c r="M42" s="6" t="str">
        <f t="shared" si="7"/>
        <v>DataClasses!B7</v>
      </c>
      <c r="N42" s="6"/>
      <c r="O42" s="6"/>
      <c r="P42" s="6"/>
      <c r="Q42" s="6"/>
      <c r="R42" s="6"/>
      <c r="S42" s="6"/>
      <c r="T42" s="6"/>
      <c r="U42" s="6"/>
      <c r="V42" s="6"/>
      <c r="W42" s="6"/>
      <c r="X42" s="6"/>
      <c r="Y42" s="6"/>
      <c r="Z42" s="6"/>
      <c r="AA42" s="6"/>
      <c r="AB42" s="6"/>
      <c r="AC42" s="6"/>
      <c r="AD42" s="6"/>
      <c r="AE42" s="6"/>
      <c r="AF42" s="6"/>
      <c r="AG42" s="6"/>
      <c r="AH42" s="6"/>
      <c r="AI42" s="6"/>
      <c r="AJ42" s="6"/>
      <c r="AK42" s="6"/>
    </row>
    <row r="43" spans="1:37" ht="15.75" customHeight="1">
      <c r="A43" s="6" t="str">
        <f t="shared" si="6"/>
        <v>DataClasses</v>
      </c>
      <c r="B43" s="30" t="s">
        <v>853</v>
      </c>
      <c r="C43" s="209"/>
      <c r="D43" s="6"/>
      <c r="E43" s="231" t="s">
        <v>1094</v>
      </c>
      <c r="F43" s="6"/>
      <c r="G43" s="207"/>
      <c r="H43" s="219" t="s">
        <v>1122</v>
      </c>
      <c r="I43" s="207"/>
      <c r="J43" s="210"/>
      <c r="K43" s="6"/>
      <c r="L43" s="6"/>
      <c r="M43" s="6" t="str">
        <f t="shared" si="7"/>
        <v>DataClasses!B7</v>
      </c>
      <c r="N43" s="6"/>
      <c r="O43" s="6"/>
      <c r="P43" s="6"/>
      <c r="Q43" s="6"/>
      <c r="R43" s="6"/>
      <c r="S43" s="6"/>
      <c r="T43" s="6"/>
      <c r="U43" s="6"/>
      <c r="V43" s="6"/>
      <c r="W43" s="6"/>
      <c r="X43" s="6"/>
      <c r="Y43" s="6"/>
      <c r="Z43" s="6"/>
      <c r="AA43" s="6"/>
      <c r="AB43" s="6"/>
      <c r="AC43" s="6"/>
      <c r="AD43" s="6"/>
      <c r="AE43" s="6"/>
      <c r="AF43" s="6"/>
      <c r="AG43" s="6"/>
      <c r="AH43" s="6"/>
      <c r="AI43" s="6"/>
      <c r="AJ43" s="6"/>
      <c r="AK43" s="6"/>
    </row>
    <row r="44" spans="1:37" ht="15.75" customHeight="1">
      <c r="A44" s="6" t="str">
        <f t="shared" si="6"/>
        <v>DataClasses</v>
      </c>
      <c r="B44" s="30" t="s">
        <v>1123</v>
      </c>
      <c r="C44" s="209"/>
      <c r="D44" s="6"/>
      <c r="E44" s="231" t="s">
        <v>1094</v>
      </c>
      <c r="F44" s="6"/>
      <c r="G44" s="207"/>
      <c r="H44" s="219" t="s">
        <v>1124</v>
      </c>
      <c r="I44" s="207"/>
      <c r="J44" s="210"/>
      <c r="K44" s="6"/>
      <c r="L44" s="6"/>
      <c r="M44" s="6" t="str">
        <f t="shared" si="7"/>
        <v>DataClasses!B7</v>
      </c>
      <c r="N44" s="6"/>
      <c r="O44" s="6"/>
      <c r="P44" s="6"/>
      <c r="Q44" s="6"/>
      <c r="R44" s="6"/>
      <c r="S44" s="6"/>
      <c r="T44" s="6"/>
      <c r="U44" s="6"/>
      <c r="V44" s="6"/>
      <c r="W44" s="6"/>
      <c r="X44" s="6"/>
      <c r="Y44" s="6"/>
      <c r="Z44" s="6"/>
      <c r="AA44" s="6"/>
      <c r="AB44" s="6"/>
      <c r="AC44" s="6"/>
      <c r="AD44" s="6"/>
      <c r="AE44" s="6"/>
      <c r="AF44" s="6"/>
      <c r="AG44" s="6"/>
      <c r="AH44" s="6"/>
      <c r="AI44" s="6"/>
      <c r="AJ44" s="6"/>
      <c r="AK44" s="6"/>
    </row>
    <row r="45" spans="1:37" ht="15.75" customHeight="1">
      <c r="A45" s="6" t="str">
        <f t="shared" si="6"/>
        <v>DataClasses</v>
      </c>
      <c r="B45" s="117" t="s">
        <v>1125</v>
      </c>
      <c r="C45" s="209"/>
      <c r="D45" s="6"/>
      <c r="E45" s="231" t="s">
        <v>1094</v>
      </c>
      <c r="F45" s="6"/>
      <c r="G45" s="207"/>
      <c r="H45" s="117" t="s">
        <v>1125</v>
      </c>
      <c r="I45" s="207"/>
      <c r="J45" s="210"/>
      <c r="K45" s="6"/>
      <c r="L45" s="6"/>
      <c r="M45" s="6" t="str">
        <f t="shared" si="7"/>
        <v>DataClasses!B7</v>
      </c>
      <c r="N45" s="6"/>
      <c r="O45" s="6"/>
      <c r="P45" s="6"/>
      <c r="Q45" s="6"/>
      <c r="R45" s="6"/>
      <c r="S45" s="6"/>
      <c r="T45" s="6"/>
      <c r="U45" s="6"/>
      <c r="V45" s="6"/>
      <c r="W45" s="6"/>
      <c r="X45" s="6"/>
      <c r="Y45" s="6"/>
      <c r="Z45" s="6"/>
      <c r="AA45" s="6"/>
      <c r="AB45" s="6"/>
      <c r="AC45" s="6"/>
      <c r="AD45" s="6"/>
      <c r="AE45" s="6"/>
      <c r="AF45" s="6"/>
      <c r="AG45" s="6"/>
      <c r="AH45" s="6"/>
      <c r="AI45" s="6"/>
      <c r="AJ45" s="6"/>
      <c r="AK45" s="6"/>
    </row>
    <row r="46" spans="1:37" s="369" customFormat="1" ht="15.75" customHeight="1">
      <c r="A46" s="220" t="s">
        <v>288</v>
      </c>
      <c r="B46" s="218" t="s">
        <v>1126</v>
      </c>
      <c r="C46" s="221"/>
      <c r="D46" s="220"/>
      <c r="E46" s="233" t="s">
        <v>1094</v>
      </c>
      <c r="F46" s="220"/>
      <c r="G46" s="222"/>
      <c r="H46" s="223" t="s">
        <v>953</v>
      </c>
      <c r="I46" s="222"/>
      <c r="J46" s="224"/>
      <c r="K46" s="220"/>
      <c r="L46" s="220"/>
      <c r="M46" s="233" t="str">
        <f>A46&amp;"!B8"</f>
        <v>MtdMatch!B8</v>
      </c>
      <c r="N46" s="220"/>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row>
    <row r="47" spans="1:37" ht="15.75" customHeight="1">
      <c r="A47" s="6" t="str">
        <f>A46</f>
        <v>MtdMatch</v>
      </c>
      <c r="B47" s="30" t="s">
        <v>954</v>
      </c>
      <c r="C47" s="209"/>
      <c r="D47" s="6"/>
      <c r="E47" s="231" t="s">
        <v>1094</v>
      </c>
      <c r="F47" s="6"/>
      <c r="G47" s="207"/>
      <c r="H47" s="219" t="s">
        <v>954</v>
      </c>
      <c r="I47" s="207"/>
      <c r="J47" s="210"/>
      <c r="K47" s="6"/>
      <c r="L47" s="6"/>
      <c r="M47" s="6" t="str">
        <f t="shared" si="7"/>
        <v>MtdMatch!B8</v>
      </c>
      <c r="N47" s="6"/>
      <c r="O47" s="6"/>
      <c r="P47" s="6"/>
      <c r="Q47" s="6"/>
      <c r="R47" s="6"/>
      <c r="S47" s="6"/>
      <c r="T47" s="6"/>
      <c r="U47" s="6"/>
      <c r="V47" s="6"/>
      <c r="W47" s="6"/>
      <c r="X47" s="6"/>
      <c r="Y47" s="6"/>
      <c r="Z47" s="6"/>
      <c r="AA47" s="6"/>
      <c r="AB47" s="6"/>
      <c r="AC47" s="6"/>
      <c r="AD47" s="6"/>
      <c r="AE47" s="6"/>
      <c r="AF47" s="6"/>
      <c r="AG47" s="6"/>
      <c r="AH47" s="6"/>
      <c r="AI47" s="6"/>
      <c r="AJ47" s="6"/>
      <c r="AK47" s="6"/>
    </row>
    <row r="48" spans="1:37" ht="15.75" customHeight="1">
      <c r="A48" s="6" t="str">
        <f t="shared" si="6"/>
        <v>MtdMatch</v>
      </c>
      <c r="B48" s="30" t="s">
        <v>1127</v>
      </c>
      <c r="C48" s="209"/>
      <c r="D48" s="6"/>
      <c r="E48" s="231" t="s">
        <v>1094</v>
      </c>
      <c r="F48" s="6"/>
      <c r="G48" s="207"/>
      <c r="H48" s="219" t="s">
        <v>1128</v>
      </c>
      <c r="I48" s="207"/>
      <c r="J48" s="210"/>
      <c r="K48" s="6"/>
      <c r="L48" s="6"/>
      <c r="M48" s="6" t="str">
        <f t="shared" si="7"/>
        <v>MtdMatch!B8</v>
      </c>
      <c r="N48" s="6"/>
      <c r="O48" s="6"/>
      <c r="P48" s="6"/>
      <c r="Q48" s="6"/>
      <c r="R48" s="6"/>
      <c r="S48" s="6"/>
      <c r="T48" s="6"/>
      <c r="U48" s="6"/>
      <c r="V48" s="6"/>
      <c r="W48" s="6"/>
      <c r="X48" s="6"/>
      <c r="Y48" s="6"/>
      <c r="Z48" s="6"/>
      <c r="AA48" s="6"/>
      <c r="AB48" s="6"/>
      <c r="AC48" s="6"/>
      <c r="AD48" s="6"/>
      <c r="AE48" s="6"/>
      <c r="AF48" s="6"/>
      <c r="AG48" s="6"/>
      <c r="AH48" s="6"/>
      <c r="AI48" s="6"/>
      <c r="AJ48" s="6"/>
      <c r="AK48" s="6"/>
    </row>
    <row r="49" spans="1:37" ht="15.75" customHeight="1">
      <c r="A49" s="6"/>
      <c r="B49" s="6"/>
      <c r="C49" s="209"/>
      <c r="D49" s="6"/>
      <c r="E49" s="6"/>
      <c r="F49" s="6"/>
      <c r="G49" s="207"/>
      <c r="H49" s="6"/>
      <c r="I49" s="207"/>
      <c r="J49" s="210"/>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row>
    <row r="50" spans="1:37" ht="15.75" customHeight="1">
      <c r="A50" s="6"/>
      <c r="B50" s="6"/>
      <c r="C50" s="209"/>
      <c r="D50" s="6"/>
      <c r="E50" s="6"/>
      <c r="F50" s="6"/>
      <c r="G50" s="207"/>
      <c r="H50" s="6"/>
      <c r="I50" s="207"/>
      <c r="J50" s="210"/>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row>
  </sheetData>
  <dataConsolidate/>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indexed="10"/>
    <pageSetUpPr fitToPage="1"/>
  </sheetPr>
  <dimension ref="A1:AI615"/>
  <sheetViews>
    <sheetView zoomScale="70" zoomScaleNormal="70" workbookViewId="0">
      <pane xSplit="2" ySplit="2" topLeftCell="K3" activePane="bottomRight" state="frozen"/>
      <selection pane="topRight" activeCell="H28" sqref="H28"/>
      <selection pane="bottomLeft" activeCell="H28" sqref="H28"/>
      <selection pane="bottomRight" activeCell="P32" sqref="P32"/>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991</v>
      </c>
      <c r="B1" s="455"/>
      <c r="C1" s="455"/>
      <c r="D1" s="454" t="s">
        <v>992</v>
      </c>
      <c r="E1" s="455"/>
      <c r="F1" s="455"/>
      <c r="G1" s="456"/>
      <c r="H1" s="454" t="s">
        <v>993</v>
      </c>
      <c r="I1" s="455"/>
      <c r="J1" s="455" t="s">
        <v>994</v>
      </c>
      <c r="K1" s="455"/>
      <c r="L1" s="457" t="s">
        <v>995</v>
      </c>
      <c r="M1" s="457"/>
      <c r="N1" s="457"/>
      <c r="O1" s="457"/>
      <c r="P1" s="450" t="s">
        <v>996</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997</v>
      </c>
      <c r="B2" s="196" t="s">
        <v>998</v>
      </c>
      <c r="C2" s="195" t="s">
        <v>999</v>
      </c>
      <c r="D2" s="195" t="s">
        <v>1000</v>
      </c>
      <c r="E2" s="195" t="s">
        <v>1001</v>
      </c>
      <c r="F2" s="195" t="s">
        <v>1002</v>
      </c>
      <c r="G2" s="195" t="s">
        <v>1003</v>
      </c>
      <c r="H2" s="195" t="s">
        <v>1004</v>
      </c>
      <c r="I2" s="195" t="s">
        <v>1005</v>
      </c>
      <c r="J2" s="197" t="s">
        <v>1006</v>
      </c>
      <c r="K2" s="198" t="s">
        <v>1007</v>
      </c>
      <c r="L2" s="198" t="s">
        <v>1008</v>
      </c>
      <c r="M2" s="198" t="s">
        <v>1009</v>
      </c>
      <c r="N2" s="198" t="s">
        <v>1010</v>
      </c>
      <c r="O2" s="198" t="s">
        <v>1011</v>
      </c>
      <c r="P2" s="199" t="s">
        <v>1012</v>
      </c>
      <c r="Q2" s="200" t="s">
        <v>1013</v>
      </c>
      <c r="R2" s="205" t="s">
        <v>1014</v>
      </c>
      <c r="S2" s="216" t="s">
        <v>1015</v>
      </c>
      <c r="T2" s="203" t="s">
        <v>1016</v>
      </c>
      <c r="U2" s="203" t="s">
        <v>1017</v>
      </c>
      <c r="V2" s="203" t="s">
        <v>1018</v>
      </c>
      <c r="W2" s="203" t="s">
        <v>1019</v>
      </c>
      <c r="X2" s="203" t="s">
        <v>1020</v>
      </c>
      <c r="Y2" s="203" t="s">
        <v>1021</v>
      </c>
      <c r="Z2" s="203" t="s">
        <v>1022</v>
      </c>
      <c r="AA2" s="203" t="s">
        <v>1023</v>
      </c>
      <c r="AB2" s="203" t="s">
        <v>1024</v>
      </c>
      <c r="AC2" s="203" t="s">
        <v>1025</v>
      </c>
      <c r="AD2" s="203" t="s">
        <v>1026</v>
      </c>
      <c r="AE2" s="203"/>
      <c r="AF2" s="203" t="s">
        <v>1027</v>
      </c>
      <c r="AG2" s="203" t="s">
        <v>1028</v>
      </c>
      <c r="AH2" s="203" t="s">
        <v>1029</v>
      </c>
      <c r="AI2" s="203" t="s">
        <v>1030</v>
      </c>
    </row>
    <row r="3" spans="1:35" s="201" customFormat="1" ht="16.5" customHeight="1">
      <c r="A3" s="201" t="s">
        <v>1129</v>
      </c>
      <c r="B3" s="208" t="s">
        <v>266</v>
      </c>
      <c r="C3" s="217" t="str">
        <f>B3</f>
        <v>Categories</v>
      </c>
      <c r="E3" s="201" t="s">
        <v>1032</v>
      </c>
      <c r="F3" s="201" t="s">
        <v>1033</v>
      </c>
      <c r="G3" s="201" t="s">
        <v>1034</v>
      </c>
      <c r="K3" s="201" t="s">
        <v>1035</v>
      </c>
      <c r="M3" s="201" t="s">
        <v>26</v>
      </c>
      <c r="N3" s="201" t="s">
        <v>1050</v>
      </c>
      <c r="P3" s="202" t="str">
        <f>'Parameter Setting'!D2</f>
        <v>IEC_STD_V10</v>
      </c>
      <c r="Q3" s="213"/>
      <c r="R3" s="201" t="s">
        <v>1037</v>
      </c>
      <c r="S3" s="201" t="s">
        <v>1038</v>
      </c>
      <c r="Y3" s="206"/>
      <c r="AA3" s="212"/>
    </row>
    <row r="4" spans="1:35" s="201" customFormat="1" ht="15.75">
      <c r="A4" s="201" t="s">
        <v>1129</v>
      </c>
      <c r="B4" s="208" t="s">
        <v>265</v>
      </c>
      <c r="C4" s="217" t="str">
        <f>B4</f>
        <v>Terms</v>
      </c>
      <c r="E4" s="201" t="s">
        <v>1032</v>
      </c>
      <c r="F4" s="201" t="s">
        <v>1033</v>
      </c>
      <c r="G4" s="201" t="s">
        <v>1034</v>
      </c>
      <c r="K4" s="201" t="s">
        <v>1130</v>
      </c>
      <c r="M4" s="201" t="s">
        <v>26</v>
      </c>
      <c r="N4" s="201" t="s">
        <v>1050</v>
      </c>
      <c r="P4" s="202" t="str">
        <f>P3</f>
        <v>IEC_STD_V10</v>
      </c>
      <c r="Q4" s="213"/>
      <c r="R4" s="201" t="s">
        <v>1037</v>
      </c>
      <c r="S4" s="239" t="s">
        <v>1131</v>
      </c>
      <c r="Y4" s="192"/>
      <c r="AA4" s="212"/>
    </row>
    <row r="5" spans="1:35" s="201" customFormat="1" ht="15.75">
      <c r="A5" s="201" t="s">
        <v>1129</v>
      </c>
      <c r="B5" s="6" t="s">
        <v>303</v>
      </c>
      <c r="C5" s="217" t="str">
        <f>B5</f>
        <v>DataClasses</v>
      </c>
      <c r="E5" s="201" t="s">
        <v>1032</v>
      </c>
      <c r="F5" s="201" t="s">
        <v>1033</v>
      </c>
      <c r="G5" s="201" t="s">
        <v>1034</v>
      </c>
      <c r="K5" s="201" t="s">
        <v>1047</v>
      </c>
      <c r="M5" s="201" t="s">
        <v>26</v>
      </c>
      <c r="N5" s="201" t="s">
        <v>1050</v>
      </c>
      <c r="P5" s="202" t="str">
        <f>P4</f>
        <v>IEC_STD_V10</v>
      </c>
      <c r="Q5" s="213"/>
      <c r="R5" s="201" t="s">
        <v>1037</v>
      </c>
      <c r="S5" s="192" t="s">
        <v>1048</v>
      </c>
      <c r="Y5" s="192"/>
      <c r="AA5" s="212"/>
    </row>
    <row r="8" spans="1:35" ht="60">
      <c r="S8" s="192" t="s">
        <v>1131</v>
      </c>
    </row>
    <row r="10" spans="1:35">
      <c r="S10" s="239" t="s">
        <v>1132</v>
      </c>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indexed="10"/>
  </sheetPr>
  <dimension ref="A1:AK34"/>
  <sheetViews>
    <sheetView zoomScale="70" zoomScaleNormal="70" zoomScaleSheetLayoutView="80" workbookViewId="0">
      <pane xSplit="2" ySplit="2" topLeftCell="H3" activePane="bottomRight" state="frozen"/>
      <selection pane="topRight" activeCell="H28" sqref="H28"/>
      <selection pane="bottomLeft" activeCell="H28" sqref="H28"/>
      <selection pane="bottomRight" activeCell="L48" sqref="L48"/>
    </sheetView>
  </sheetViews>
  <sheetFormatPr defaultColWidth="7.33203125" defaultRowHeight="15.75" customHeight="1"/>
  <cols>
    <col min="1" max="1" width="11.88671875" style="6" bestFit="1" customWidth="1"/>
    <col min="2" max="2" width="24.33203125" style="6" customWidth="1"/>
    <col min="3" max="3" width="5" style="209" customWidth="1"/>
    <col min="4" max="4" width="6.5546875" style="6" customWidth="1"/>
    <col min="5" max="5" width="16.109375" style="6" customWidth="1"/>
    <col min="6" max="6" width="12.88671875" style="6" customWidth="1"/>
    <col min="7" max="7" width="30.5546875" style="207" bestFit="1" customWidth="1"/>
    <col min="8" max="8" width="31.5546875" style="6" customWidth="1"/>
    <col min="9" max="9" width="14.5546875" style="207" bestFit="1" customWidth="1"/>
    <col min="10" max="10" width="11.88671875" style="210" customWidth="1"/>
    <col min="11" max="11" width="11.109375" style="6" customWidth="1"/>
    <col min="12" max="12" width="12.5546875" style="6" customWidth="1"/>
    <col min="13" max="13" width="23.33203125" style="6" bestFit="1" customWidth="1"/>
    <col min="14" max="14" width="13.5546875" style="6" customWidth="1"/>
    <col min="15" max="15" width="8.33203125" style="6" customWidth="1"/>
    <col min="16" max="16" width="10.109375" style="6" customWidth="1"/>
    <col min="17" max="17" width="9.44140625" style="6" customWidth="1"/>
    <col min="18" max="19" width="10.5546875" style="6" customWidth="1"/>
    <col min="20" max="20" width="9.5546875" style="6" customWidth="1"/>
    <col min="21" max="21" width="13.33203125" style="6" customWidth="1"/>
    <col min="22" max="22" width="7.44140625" style="6" customWidth="1"/>
    <col min="23" max="23" width="7.33203125" style="6" customWidth="1"/>
    <col min="24" max="24" width="10.5546875" style="6" customWidth="1"/>
    <col min="25" max="25" width="11.5546875" style="6" customWidth="1"/>
    <col min="26" max="26" width="9.5546875" style="6" customWidth="1"/>
    <col min="27" max="27" width="7.33203125" style="6" customWidth="1"/>
    <col min="28" max="28" width="23.88671875" style="6" customWidth="1"/>
    <col min="29" max="16384" width="7.33203125" style="6"/>
  </cols>
  <sheetData>
    <row r="1" spans="1:37" s="207" customFormat="1" ht="15.75" customHeight="1">
      <c r="A1" s="458" t="s">
        <v>1052</v>
      </c>
      <c r="B1" s="459"/>
      <c r="C1" s="459"/>
      <c r="D1" s="459"/>
      <c r="E1" s="459"/>
      <c r="F1" s="459"/>
      <c r="G1" s="460"/>
      <c r="H1" s="461" t="s">
        <v>1053</v>
      </c>
      <c r="I1" s="462"/>
      <c r="J1" s="462"/>
      <c r="K1" s="463"/>
      <c r="L1" s="464" t="s">
        <v>1054</v>
      </c>
      <c r="M1" s="465"/>
      <c r="N1" s="465"/>
      <c r="O1" s="465"/>
      <c r="P1" s="465"/>
      <c r="Q1" s="465"/>
      <c r="R1" s="466" t="s">
        <v>1055</v>
      </c>
      <c r="S1" s="467"/>
      <c r="T1" s="467"/>
      <c r="U1" s="467"/>
      <c r="V1" s="467"/>
      <c r="W1" s="467"/>
      <c r="X1" s="467"/>
      <c r="Y1" s="467"/>
      <c r="Z1" s="467"/>
      <c r="AA1" s="467"/>
      <c r="AB1" s="468" t="s">
        <v>1056</v>
      </c>
      <c r="AC1" s="468"/>
      <c r="AD1" s="468"/>
      <c r="AE1" s="468"/>
      <c r="AF1" s="468"/>
      <c r="AG1" s="468"/>
      <c r="AH1" s="468"/>
      <c r="AI1" s="468"/>
      <c r="AJ1" s="468"/>
      <c r="AK1" s="468"/>
    </row>
    <row r="2" spans="1:37" s="230" customFormat="1" ht="54" customHeight="1">
      <c r="A2" s="225" t="s">
        <v>1057</v>
      </c>
      <c r="B2" s="225" t="s">
        <v>1058</v>
      </c>
      <c r="C2" s="225" t="s">
        <v>1059</v>
      </c>
      <c r="D2" s="225" t="s">
        <v>1060</v>
      </c>
      <c r="E2" s="225" t="s">
        <v>1061</v>
      </c>
      <c r="F2" s="225" t="s">
        <v>1062</v>
      </c>
      <c r="G2" s="225" t="s">
        <v>1063</v>
      </c>
      <c r="H2" s="226" t="s">
        <v>1064</v>
      </c>
      <c r="I2" s="226" t="s">
        <v>1065</v>
      </c>
      <c r="J2" s="226" t="s">
        <v>1066</v>
      </c>
      <c r="K2" s="226" t="s">
        <v>1067</v>
      </c>
      <c r="L2" s="227" t="s">
        <v>1068</v>
      </c>
      <c r="M2" s="227" t="s">
        <v>1069</v>
      </c>
      <c r="N2" s="227" t="s">
        <v>1070</v>
      </c>
      <c r="O2" s="227" t="s">
        <v>1071</v>
      </c>
      <c r="P2" s="227" t="s">
        <v>1072</v>
      </c>
      <c r="Q2" s="227" t="s">
        <v>1073</v>
      </c>
      <c r="R2" s="228" t="s">
        <v>1074</v>
      </c>
      <c r="S2" s="228" t="s">
        <v>1075</v>
      </c>
      <c r="T2" s="228" t="s">
        <v>1076</v>
      </c>
      <c r="U2" s="228" t="s">
        <v>1077</v>
      </c>
      <c r="V2" s="228" t="s">
        <v>1078</v>
      </c>
      <c r="W2" s="228" t="s">
        <v>1079</v>
      </c>
      <c r="X2" s="228" t="s">
        <v>1080</v>
      </c>
      <c r="Y2" s="228" t="s">
        <v>1081</v>
      </c>
      <c r="Z2" s="228" t="s">
        <v>1082</v>
      </c>
      <c r="AA2" s="228" t="s">
        <v>1083</v>
      </c>
      <c r="AB2" s="229" t="s">
        <v>1084</v>
      </c>
      <c r="AC2" s="229" t="s">
        <v>1085</v>
      </c>
      <c r="AD2" s="229" t="s">
        <v>1086</v>
      </c>
      <c r="AE2" s="229" t="s">
        <v>1087</v>
      </c>
      <c r="AF2" s="229" t="s">
        <v>1088</v>
      </c>
      <c r="AG2" s="229" t="s">
        <v>1089</v>
      </c>
      <c r="AH2" s="229" t="s">
        <v>1090</v>
      </c>
      <c r="AI2" s="229" t="s">
        <v>1091</v>
      </c>
      <c r="AJ2" s="229" t="s">
        <v>1092</v>
      </c>
      <c r="AK2" s="229" t="s">
        <v>1093</v>
      </c>
    </row>
    <row r="3" spans="1:37" s="231" customFormat="1" ht="15.75" customHeight="1">
      <c r="A3" s="231" t="s">
        <v>266</v>
      </c>
      <c r="B3" s="30" t="s">
        <v>937</v>
      </c>
      <c r="E3" s="231" t="s">
        <v>1133</v>
      </c>
      <c r="G3" s="231" t="str">
        <f>B3</f>
        <v>Name</v>
      </c>
      <c r="H3" s="15" t="s">
        <v>1095</v>
      </c>
      <c r="M3" s="231" t="s">
        <v>1096</v>
      </c>
    </row>
    <row r="4" spans="1:37" s="231" customFormat="1" ht="15.75" customHeight="1">
      <c r="A4" s="231" t="s">
        <v>266</v>
      </c>
      <c r="B4" s="30" t="s">
        <v>1097</v>
      </c>
      <c r="E4" s="231" t="s">
        <v>1133</v>
      </c>
      <c r="G4" s="30" t="s">
        <v>1098</v>
      </c>
      <c r="H4" s="15" t="s">
        <v>1099</v>
      </c>
      <c r="M4" s="231" t="str">
        <f>M3</f>
        <v>CategoryMap!B6</v>
      </c>
    </row>
    <row r="5" spans="1:37" s="231" customFormat="1" ht="15.75" customHeight="1">
      <c r="A5" s="231" t="s">
        <v>266</v>
      </c>
      <c r="B5" s="30" t="s">
        <v>938</v>
      </c>
      <c r="E5" s="231" t="s">
        <v>1133</v>
      </c>
      <c r="G5" s="30" t="s">
        <v>1100</v>
      </c>
      <c r="H5" s="15" t="s">
        <v>938</v>
      </c>
      <c r="M5" s="231" t="str">
        <f>M4</f>
        <v>CategoryMap!B6</v>
      </c>
    </row>
    <row r="6" spans="1:37" s="231" customFormat="1" ht="15.75" customHeight="1">
      <c r="A6" s="231" t="s">
        <v>266</v>
      </c>
      <c r="B6" s="30" t="s">
        <v>939</v>
      </c>
      <c r="E6" s="231" t="s">
        <v>1133</v>
      </c>
      <c r="G6" s="30" t="s">
        <v>1101</v>
      </c>
      <c r="H6" s="15" t="s">
        <v>939</v>
      </c>
      <c r="K6" s="232"/>
      <c r="M6" s="231" t="str">
        <f>M5</f>
        <v>CategoryMap!B6</v>
      </c>
    </row>
    <row r="7" spans="1:37" s="231" customFormat="1" ht="15.75" customHeight="1">
      <c r="A7" s="231" t="s">
        <v>266</v>
      </c>
      <c r="B7" s="30" t="s">
        <v>940</v>
      </c>
      <c r="E7" s="231" t="s">
        <v>1133</v>
      </c>
      <c r="G7" s="30" t="s">
        <v>1102</v>
      </c>
      <c r="H7" s="15" t="s">
        <v>1103</v>
      </c>
      <c r="K7" s="232"/>
      <c r="M7" s="231" t="str">
        <f>M6</f>
        <v>CategoryMap!B6</v>
      </c>
    </row>
    <row r="8" spans="1:37" s="231" customFormat="1" ht="15.75" customHeight="1">
      <c r="A8" s="231" t="s">
        <v>266</v>
      </c>
      <c r="B8" s="30" t="s">
        <v>853</v>
      </c>
      <c r="E8" s="231" t="s">
        <v>1133</v>
      </c>
      <c r="G8" s="30" t="s">
        <v>1104</v>
      </c>
      <c r="H8" s="15" t="s">
        <v>1105</v>
      </c>
      <c r="K8" s="232"/>
      <c r="M8" s="231" t="str">
        <f>M7</f>
        <v>CategoryMap!B6</v>
      </c>
    </row>
    <row r="9" spans="1:37" s="233" customFormat="1" ht="15.75" customHeight="1">
      <c r="A9" s="233" t="s">
        <v>265</v>
      </c>
      <c r="B9" s="234" t="str">
        <f>SUBSTITUTE(H9, " ", "_")</f>
        <v>Name</v>
      </c>
      <c r="E9" s="233" t="s">
        <v>1133</v>
      </c>
      <c r="H9" s="234" t="s">
        <v>1134</v>
      </c>
      <c r="M9" s="233" t="s">
        <v>1135</v>
      </c>
    </row>
    <row r="10" spans="1:37" s="231" customFormat="1" ht="15.75" customHeight="1">
      <c r="A10" s="231" t="str">
        <f>A9</f>
        <v>Terms</v>
      </c>
      <c r="B10" s="235" t="str">
        <f>SUBSTITUTE(H10, " ", "_")</f>
        <v>Artifact_Type</v>
      </c>
      <c r="E10" s="231" t="s">
        <v>1133</v>
      </c>
      <c r="H10" s="235" t="s">
        <v>1136</v>
      </c>
      <c r="M10" s="231" t="str">
        <f>M9</f>
        <v>Terms!B6</v>
      </c>
    </row>
    <row r="11" spans="1:37" s="231" customFormat="1" ht="15.75" customHeight="1">
      <c r="A11" s="231" t="str">
        <f t="shared" ref="A11:A23" si="0">A10</f>
        <v>Terms</v>
      </c>
      <c r="B11" s="235" t="str">
        <f t="shared" ref="B11:B22" si="1">SUBSTITUTE(H11, " ", "_")</f>
        <v>Category</v>
      </c>
      <c r="E11" s="231" t="s">
        <v>1133</v>
      </c>
      <c r="H11" s="235" t="s">
        <v>1108</v>
      </c>
      <c r="M11" s="231" t="str">
        <f t="shared" ref="M11:M23" si="2">M10</f>
        <v>Terms!B6</v>
      </c>
    </row>
    <row r="12" spans="1:37" s="231" customFormat="1" ht="15.75" customHeight="1">
      <c r="A12" s="231" t="str">
        <f t="shared" si="0"/>
        <v>Terms</v>
      </c>
      <c r="B12" s="235" t="str">
        <f t="shared" si="1"/>
        <v>Description</v>
      </c>
      <c r="E12" s="231" t="s">
        <v>1133</v>
      </c>
      <c r="H12" s="235" t="s">
        <v>244</v>
      </c>
      <c r="K12" s="232"/>
      <c r="M12" s="231" t="str">
        <f t="shared" si="2"/>
        <v>Terms!B6</v>
      </c>
    </row>
    <row r="13" spans="1:37" s="231" customFormat="1" ht="15.75" customHeight="1">
      <c r="A13" s="231" t="str">
        <f t="shared" si="0"/>
        <v>Terms</v>
      </c>
      <c r="B13" s="235" t="str">
        <f t="shared" si="1"/>
        <v>Tags</v>
      </c>
      <c r="E13" s="231" t="s">
        <v>1133</v>
      </c>
      <c r="H13" s="235" t="s">
        <v>940</v>
      </c>
      <c r="K13" s="232"/>
      <c r="M13" s="231" t="str">
        <f t="shared" si="2"/>
        <v>Terms!B6</v>
      </c>
    </row>
    <row r="14" spans="1:37" s="231" customFormat="1" ht="15.75" customHeight="1">
      <c r="A14" s="231" t="str">
        <f t="shared" si="0"/>
        <v>Terms</v>
      </c>
      <c r="B14" s="235" t="str">
        <f t="shared" si="1"/>
        <v>Classifications</v>
      </c>
      <c r="E14" s="231" t="s">
        <v>1133</v>
      </c>
      <c r="H14" s="235" t="s">
        <v>941</v>
      </c>
      <c r="K14" s="232"/>
      <c r="M14" s="231" t="str">
        <f t="shared" si="2"/>
        <v>Terms!B6</v>
      </c>
    </row>
    <row r="15" spans="1:37" ht="15.75" customHeight="1">
      <c r="A15" s="231" t="str">
        <f t="shared" si="0"/>
        <v>Terms</v>
      </c>
      <c r="B15" s="235" t="str">
        <f t="shared" si="1"/>
        <v>Stewards</v>
      </c>
      <c r="E15" s="231" t="s">
        <v>1133</v>
      </c>
      <c r="H15" s="235" t="s">
        <v>853</v>
      </c>
      <c r="I15" s="236"/>
      <c r="M15" s="231" t="str">
        <f t="shared" si="2"/>
        <v>Terms!B6</v>
      </c>
    </row>
    <row r="16" spans="1:37" ht="15.75" customHeight="1">
      <c r="A16" s="231" t="str">
        <f t="shared" si="0"/>
        <v>Terms</v>
      </c>
      <c r="B16" t="s">
        <v>1109</v>
      </c>
      <c r="E16" s="231" t="s">
        <v>1133</v>
      </c>
      <c r="H16" t="s">
        <v>1109</v>
      </c>
      <c r="I16" s="236"/>
      <c r="M16" s="231" t="str">
        <f t="shared" si="2"/>
        <v>Terms!B6</v>
      </c>
    </row>
    <row r="17" spans="1:13" ht="15.75" customHeight="1">
      <c r="A17" s="231" t="str">
        <f>A22</f>
        <v>Terms</v>
      </c>
      <c r="B17" s="130" t="s">
        <v>1110</v>
      </c>
      <c r="E17" s="231" t="s">
        <v>1133</v>
      </c>
      <c r="H17" s="130" t="s">
        <v>1110</v>
      </c>
      <c r="M17" s="231" t="str">
        <f>M22</f>
        <v>Terms!B6</v>
      </c>
    </row>
    <row r="18" spans="1:13" ht="15.75" customHeight="1">
      <c r="A18" s="231" t="str">
        <f>A21</f>
        <v>Terms</v>
      </c>
      <c r="B18" s="235" t="s">
        <v>1111</v>
      </c>
      <c r="E18" s="231" t="s">
        <v>1137</v>
      </c>
      <c r="H18" s="235" t="s">
        <v>1111</v>
      </c>
      <c r="M18" s="231" t="str">
        <f>M21</f>
        <v>Terms!B6</v>
      </c>
    </row>
    <row r="19" spans="1:13" ht="15.75" customHeight="1">
      <c r="A19" s="231" t="str">
        <f>A15</f>
        <v>Terms</v>
      </c>
      <c r="B19" s="235" t="str">
        <f t="shared" si="1"/>
        <v>custom_TermID</v>
      </c>
      <c r="E19" s="231" t="s">
        <v>1133</v>
      </c>
      <c r="H19" s="235" t="s">
        <v>944</v>
      </c>
      <c r="I19" s="30"/>
      <c r="M19" s="231" t="str">
        <f>M15</f>
        <v>Terms!B6</v>
      </c>
    </row>
    <row r="20" spans="1:13" ht="15.75" customHeight="1">
      <c r="A20" s="231" t="str">
        <f t="shared" si="0"/>
        <v>Terms</v>
      </c>
      <c r="B20" s="235" t="str">
        <f t="shared" si="1"/>
        <v>custom_LocalName</v>
      </c>
      <c r="E20" s="231" t="s">
        <v>1133</v>
      </c>
      <c r="H20" s="235" t="s">
        <v>945</v>
      </c>
      <c r="M20" s="231" t="str">
        <f t="shared" si="2"/>
        <v>Terms!B6</v>
      </c>
    </row>
    <row r="21" spans="1:13" ht="15.75" customHeight="1">
      <c r="A21" s="231" t="str">
        <f t="shared" si="0"/>
        <v>Terms</v>
      </c>
      <c r="B21" s="235" t="str">
        <f t="shared" si="1"/>
        <v>custom_EnglishName</v>
      </c>
      <c r="E21" s="231" t="s">
        <v>1133</v>
      </c>
      <c r="H21" s="235" t="s">
        <v>947</v>
      </c>
      <c r="M21" s="231" t="str">
        <f t="shared" si="2"/>
        <v>Terms!B6</v>
      </c>
    </row>
    <row r="22" spans="1:13" ht="15.75" customHeight="1">
      <c r="A22" s="231" t="str">
        <f>A21</f>
        <v>Terms</v>
      </c>
      <c r="B22" s="235" t="str">
        <f t="shared" si="1"/>
        <v>custom_BusinessRule</v>
      </c>
      <c r="E22" s="231" t="s">
        <v>1133</v>
      </c>
      <c r="H22" s="235" t="s">
        <v>948</v>
      </c>
      <c r="M22" s="231" t="str">
        <f>M21</f>
        <v>Terms!B6</v>
      </c>
    </row>
    <row r="23" spans="1:13" ht="15.75" customHeight="1">
      <c r="A23" s="231" t="str">
        <f t="shared" si="0"/>
        <v>Terms</v>
      </c>
      <c r="B23" s="6" t="s">
        <v>949</v>
      </c>
      <c r="E23" s="231" t="s">
        <v>1133</v>
      </c>
      <c r="H23" s="6" t="s">
        <v>949</v>
      </c>
      <c r="M23" s="231" t="str">
        <f t="shared" si="2"/>
        <v>Terms!B6</v>
      </c>
    </row>
    <row r="24" spans="1:13" ht="15.75" customHeight="1">
      <c r="A24" s="231" t="str">
        <f>A22</f>
        <v>Terms</v>
      </c>
      <c r="B24" s="6" t="s">
        <v>950</v>
      </c>
      <c r="E24" s="231" t="s">
        <v>1133</v>
      </c>
      <c r="H24" s="6" t="str">
        <f>B24</f>
        <v>custom_Formula</v>
      </c>
      <c r="M24" s="231" t="str">
        <f>M22</f>
        <v>Terms!B6</v>
      </c>
    </row>
    <row r="25" spans="1:13" ht="15.75" customHeight="1">
      <c r="A25" s="231" t="str">
        <f>A23</f>
        <v>Terms</v>
      </c>
      <c r="B25" s="6" t="s">
        <v>951</v>
      </c>
      <c r="E25" s="231" t="s">
        <v>1133</v>
      </c>
      <c r="H25" s="6" t="str">
        <f>B25</f>
        <v>custom_DataType</v>
      </c>
      <c r="M25" s="231" t="str">
        <f>M23</f>
        <v>Terms!B6</v>
      </c>
    </row>
    <row r="26" spans="1:13" s="220" customFormat="1" ht="15.75" customHeight="1">
      <c r="A26" s="220" t="s">
        <v>303</v>
      </c>
      <c r="B26" s="218" t="s">
        <v>937</v>
      </c>
      <c r="C26" s="221"/>
      <c r="E26" s="233" t="s">
        <v>1133</v>
      </c>
      <c r="G26" s="222"/>
      <c r="H26" s="223" t="s">
        <v>1118</v>
      </c>
      <c r="I26" s="222"/>
      <c r="J26" s="224"/>
      <c r="M26" s="233" t="str">
        <f>A26&amp;"!B7"</f>
        <v>DataClasses!B7</v>
      </c>
    </row>
    <row r="27" spans="1:13" ht="15.75" customHeight="1">
      <c r="A27" s="6" t="str">
        <f t="shared" ref="A27:A32" si="3">A26</f>
        <v>DataClasses</v>
      </c>
      <c r="B27" t="s">
        <v>1097</v>
      </c>
      <c r="E27" s="231" t="s">
        <v>1133</v>
      </c>
      <c r="H27" s="219" t="s">
        <v>1119</v>
      </c>
      <c r="M27" s="6" t="str">
        <f t="shared" ref="M27:M32" si="4">M26</f>
        <v>DataClasses!B7</v>
      </c>
    </row>
    <row r="28" spans="1:13" ht="15.75" customHeight="1">
      <c r="A28" s="6" t="str">
        <f t="shared" si="3"/>
        <v>DataClasses</v>
      </c>
      <c r="B28" s="30" t="s">
        <v>938</v>
      </c>
      <c r="E28" s="231" t="s">
        <v>1133</v>
      </c>
      <c r="H28" s="219" t="s">
        <v>1120</v>
      </c>
      <c r="M28" s="6" t="str">
        <f t="shared" si="4"/>
        <v>DataClasses!B7</v>
      </c>
    </row>
    <row r="29" spans="1:13" ht="15.75" customHeight="1">
      <c r="A29" s="6" t="str">
        <f t="shared" si="3"/>
        <v>DataClasses</v>
      </c>
      <c r="B29" s="30" t="s">
        <v>939</v>
      </c>
      <c r="E29" s="231" t="s">
        <v>1133</v>
      </c>
      <c r="H29" s="219" t="s">
        <v>1121</v>
      </c>
      <c r="M29" s="6" t="str">
        <f t="shared" si="4"/>
        <v>DataClasses!B7</v>
      </c>
    </row>
    <row r="30" spans="1:13" ht="15.75" customHeight="1">
      <c r="A30" s="6" t="str">
        <f t="shared" si="3"/>
        <v>DataClasses</v>
      </c>
      <c r="B30" s="30" t="s">
        <v>853</v>
      </c>
      <c r="E30" s="231" t="s">
        <v>1133</v>
      </c>
      <c r="H30" s="219" t="s">
        <v>1122</v>
      </c>
      <c r="M30" s="6" t="str">
        <f t="shared" si="4"/>
        <v>DataClasses!B7</v>
      </c>
    </row>
    <row r="31" spans="1:13" ht="15.75" customHeight="1">
      <c r="A31" s="6" t="str">
        <f t="shared" si="3"/>
        <v>DataClasses</v>
      </c>
      <c r="B31" t="s">
        <v>1123</v>
      </c>
      <c r="E31" s="231" t="s">
        <v>1133</v>
      </c>
      <c r="H31" s="219" t="s">
        <v>1124</v>
      </c>
      <c r="M31" s="6" t="str">
        <f t="shared" si="4"/>
        <v>DataClasses!B7</v>
      </c>
    </row>
    <row r="32" spans="1:13" ht="15.75" customHeight="1">
      <c r="A32" s="6" t="str">
        <f t="shared" si="3"/>
        <v>DataClasses</v>
      </c>
      <c r="B32" s="117" t="s">
        <v>1125</v>
      </c>
      <c r="E32" s="231" t="s">
        <v>1133</v>
      </c>
      <c r="H32" s="117" t="s">
        <v>1125</v>
      </c>
      <c r="M32" s="6" t="str">
        <f t="shared" si="4"/>
        <v>DataClasses!B7</v>
      </c>
    </row>
    <row r="33" spans="7:8" ht="15.75" customHeight="1">
      <c r="H33" s="219"/>
    </row>
    <row r="34" spans="7:8" ht="15.75" customHeight="1">
      <c r="G34" s="237"/>
      <c r="H34" s="219"/>
    </row>
  </sheetData>
  <dataConsolidate link="1"/>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2">
    <tabColor rgb="FFFF0000"/>
  </sheetPr>
  <dimension ref="A1:DF891"/>
  <sheetViews>
    <sheetView topLeftCell="F1" zoomScale="80" zoomScaleNormal="80" workbookViewId="0">
      <selection activeCell="G17" sqref="G17"/>
    </sheetView>
  </sheetViews>
  <sheetFormatPr defaultColWidth="8.5546875" defaultRowHeight="15.75"/>
  <cols>
    <col min="1" max="1" width="20.33203125" customWidth="1"/>
    <col min="2" max="2" width="32.33203125" bestFit="1" customWidth="1"/>
    <col min="3" max="3" width="9.109375" customWidth="1"/>
    <col min="4" max="4" width="10.5546875" customWidth="1"/>
    <col min="5" max="5" width="16.44140625" customWidth="1"/>
    <col min="6" max="6" width="21.33203125" customWidth="1"/>
    <col min="7" max="7" width="39.44140625" customWidth="1"/>
    <col min="8" max="8" width="37" customWidth="1"/>
    <col min="9" max="9" width="9" customWidth="1"/>
    <col min="10" max="10" width="12.88671875" customWidth="1"/>
    <col min="11" max="11" width="10.44140625" bestFit="1" customWidth="1"/>
    <col min="12" max="12" width="13.44140625" bestFit="1" customWidth="1"/>
    <col min="13" max="13" width="13.44140625" customWidth="1"/>
    <col min="14" max="14" width="4.88671875" customWidth="1"/>
    <col min="15" max="15" width="14.109375" bestFit="1" customWidth="1"/>
    <col min="16" max="16" width="33.88671875" customWidth="1"/>
    <col min="17" max="17" width="25.44140625" customWidth="1"/>
    <col min="18" max="18" width="30.33203125" customWidth="1"/>
    <col min="19" max="19" width="32.109375" customWidth="1"/>
    <col min="20" max="20" width="15.44140625" customWidth="1"/>
    <col min="21" max="21" width="11.33203125" bestFit="1" customWidth="1"/>
    <col min="22" max="22" width="29" bestFit="1" customWidth="1"/>
    <col min="23" max="23" width="6.77734375" bestFit="1" customWidth="1"/>
    <col min="24" max="24" width="13.44140625" bestFit="1" customWidth="1"/>
    <col min="25" max="25" width="16.109375" customWidth="1"/>
    <col min="26" max="26" width="14.5546875" customWidth="1"/>
    <col min="27" max="27" width="27.109375" customWidth="1"/>
    <col min="28" max="28" width="36.77734375" bestFit="1" customWidth="1"/>
    <col min="29" max="29" width="12.33203125" bestFit="1" customWidth="1"/>
    <col min="30" max="30" width="4.5546875" bestFit="1" customWidth="1"/>
    <col min="31" max="31" width="5.44140625" bestFit="1" customWidth="1"/>
    <col min="32" max="32" width="9.5546875" bestFit="1" customWidth="1"/>
    <col min="33" max="33" width="9.5546875" customWidth="1"/>
    <col min="34" max="34" width="19.44140625" customWidth="1"/>
    <col min="35" max="35" width="20.109375" customWidth="1"/>
    <col min="36" max="36" width="10.44140625" bestFit="1" customWidth="1"/>
    <col min="37" max="37" width="12.33203125" bestFit="1" customWidth="1"/>
    <col min="38" max="38" width="4.5546875" bestFit="1" customWidth="1"/>
    <col min="39" max="39" width="5.44140625" bestFit="1" customWidth="1"/>
    <col min="40" max="41" width="6.33203125" bestFit="1" customWidth="1"/>
    <col min="42" max="42" width="9.5546875" bestFit="1" customWidth="1"/>
    <col min="43" max="45" width="9.5546875" customWidth="1"/>
    <col min="47" max="47" width="27.5546875" customWidth="1"/>
    <col min="48" max="48" width="10.44140625" bestFit="1" customWidth="1"/>
    <col min="49" max="51" width="4.5546875" bestFit="1" customWidth="1"/>
    <col min="52" max="52" width="13.44140625" bestFit="1" customWidth="1"/>
    <col min="53" max="55" width="4.5546875" customWidth="1"/>
    <col min="56" max="56" width="13.44140625" bestFit="1" customWidth="1"/>
    <col min="57" max="57" width="10.77734375" bestFit="1" customWidth="1"/>
    <col min="58" max="58" width="15.21875" bestFit="1" customWidth="1"/>
    <col min="59" max="60" width="4.5546875" bestFit="1" customWidth="1"/>
    <col min="61" max="61" width="6.33203125" bestFit="1" customWidth="1"/>
    <col min="62" max="62" width="10.109375" bestFit="1" customWidth="1"/>
    <col min="63" max="63" width="15.33203125" customWidth="1"/>
    <col min="64" max="64" width="16.109375" customWidth="1"/>
    <col min="65" max="65" width="14.44140625" customWidth="1"/>
    <col min="66" max="66" width="11" bestFit="1" customWidth="1"/>
    <col min="67" max="67" width="10.109375" bestFit="1" customWidth="1"/>
    <col min="68" max="70" width="10.109375" customWidth="1"/>
    <col min="71" max="71" width="14.5546875" bestFit="1" customWidth="1"/>
    <col min="72" max="72" width="8.109375" customWidth="1"/>
    <col min="73" max="73" width="16.109375" bestFit="1" customWidth="1"/>
    <col min="74" max="74" width="33.33203125" bestFit="1" customWidth="1"/>
    <col min="75" max="75" width="13.88671875" customWidth="1"/>
    <col min="78" max="78" width="9.5546875" bestFit="1" customWidth="1"/>
    <col min="79" max="79" width="10.6640625" bestFit="1" customWidth="1"/>
    <col min="80" max="80" width="9.5546875" bestFit="1" customWidth="1"/>
    <col min="81" max="81" width="5.33203125" bestFit="1" customWidth="1"/>
    <col min="82" max="82" width="22.5546875" bestFit="1" customWidth="1"/>
    <col min="83" max="83" width="26.33203125" bestFit="1" customWidth="1"/>
    <col min="84" max="84" width="10.5546875" bestFit="1" customWidth="1"/>
    <col min="85" max="85" width="11.109375" bestFit="1" customWidth="1"/>
    <col min="86" max="86" width="9.33203125" bestFit="1" customWidth="1"/>
    <col min="87" max="87" width="19.44140625" bestFit="1" customWidth="1"/>
    <col min="88" max="88" width="42.44140625" bestFit="1" customWidth="1"/>
    <col min="89" max="89" width="46.33203125" bestFit="1" customWidth="1"/>
    <col min="90" max="90" width="10.5546875" bestFit="1" customWidth="1"/>
    <col min="91" max="91" width="45.44140625" bestFit="1" customWidth="1"/>
    <col min="92" max="92" width="30" bestFit="1" customWidth="1"/>
    <col min="93" max="94" width="11.109375" bestFit="1" customWidth="1"/>
    <col min="101" max="101" width="11.88671875" customWidth="1"/>
    <col min="102" max="102" width="34.109375" customWidth="1"/>
    <col min="103" max="103" width="13.109375" bestFit="1" customWidth="1"/>
    <col min="104" max="104" width="30.5546875" customWidth="1"/>
    <col min="107" max="107" width="13.5546875" customWidth="1"/>
    <col min="108" max="108" width="30.109375" bestFit="1" customWidth="1"/>
    <col min="109" max="109" width="9.44140625" bestFit="1" customWidth="1"/>
    <col min="110" max="110" width="17.33203125" customWidth="1"/>
  </cols>
  <sheetData>
    <row r="1" spans="1:110" ht="16.5">
      <c r="A1" t="s">
        <v>1138</v>
      </c>
      <c r="B1" t="s">
        <v>244</v>
      </c>
      <c r="C1" t="s">
        <v>1139</v>
      </c>
      <c r="BT1" t="s">
        <v>246</v>
      </c>
      <c r="BU1" t="s">
        <v>1140</v>
      </c>
      <c r="BV1" t="s">
        <v>1141</v>
      </c>
      <c r="BW1" t="s">
        <v>139</v>
      </c>
      <c r="BX1" t="s">
        <v>1142</v>
      </c>
      <c r="CA1" s="112" t="s">
        <v>952</v>
      </c>
      <c r="CB1" t="s">
        <v>1143</v>
      </c>
      <c r="CV1" s="246" t="s">
        <v>246</v>
      </c>
      <c r="CW1" s="247" t="s">
        <v>1144</v>
      </c>
      <c r="CX1" s="247" t="s">
        <v>1145</v>
      </c>
      <c r="CY1" s="247" t="s">
        <v>1146</v>
      </c>
      <c r="CZ1" s="248" t="s">
        <v>1147</v>
      </c>
      <c r="DE1" t="s">
        <v>1144</v>
      </c>
      <c r="DF1" t="s">
        <v>1148</v>
      </c>
    </row>
    <row r="2" spans="1:110">
      <c r="A2" t="s">
        <v>1149</v>
      </c>
      <c r="B2" t="s">
        <v>1150</v>
      </c>
      <c r="C2" t="s">
        <v>1151</v>
      </c>
      <c r="G2" s="112" t="s">
        <v>1152</v>
      </c>
      <c r="H2" t="s">
        <v>1153</v>
      </c>
      <c r="AU2" s="112" t="s">
        <v>957</v>
      </c>
      <c r="AV2" t="s">
        <v>1154</v>
      </c>
      <c r="BS2" t="s">
        <v>1155</v>
      </c>
      <c r="BT2" s="122" t="s">
        <v>1143</v>
      </c>
      <c r="BU2" s="122">
        <v>44575</v>
      </c>
      <c r="CT2" t="s">
        <v>1156</v>
      </c>
      <c r="CV2" t="s">
        <v>1157</v>
      </c>
      <c r="CW2" t="s">
        <v>1158</v>
      </c>
      <c r="CX2" t="s">
        <v>1159</v>
      </c>
      <c r="CY2" s="122">
        <v>44286</v>
      </c>
      <c r="CZ2" t="b">
        <v>1</v>
      </c>
      <c r="DD2" t="s">
        <v>1160</v>
      </c>
      <c r="DE2" s="243" t="s">
        <v>1158</v>
      </c>
      <c r="DF2" t="str">
        <f>表格12[[#This Row],[Object]]&amp;"!"&amp;"B:B"</f>
        <v>Terms!B:B</v>
      </c>
    </row>
    <row r="3" spans="1:110">
      <c r="A3" t="s">
        <v>1161</v>
      </c>
      <c r="B3" t="s">
        <v>1162</v>
      </c>
      <c r="C3" t="s">
        <v>1151</v>
      </c>
      <c r="G3" s="112" t="s">
        <v>957</v>
      </c>
      <c r="H3" t="s">
        <v>1163</v>
      </c>
      <c r="P3" s="112" t="s">
        <v>1152</v>
      </c>
      <c r="Q3" t="s">
        <v>1163</v>
      </c>
      <c r="AU3" s="112" t="s">
        <v>77</v>
      </c>
      <c r="AV3" t="s">
        <v>2817</v>
      </c>
      <c r="BD3" s="112" t="s">
        <v>77</v>
      </c>
      <c r="BE3" t="s">
        <v>2817</v>
      </c>
      <c r="BT3" s="122"/>
      <c r="BU3" s="122"/>
      <c r="CA3" s="112" t="s">
        <v>1164</v>
      </c>
      <c r="CB3" s="112" t="s">
        <v>1165</v>
      </c>
      <c r="CV3" t="s">
        <v>1157</v>
      </c>
      <c r="CW3" t="s">
        <v>1158</v>
      </c>
      <c r="CX3" t="s">
        <v>1166</v>
      </c>
      <c r="CY3" s="122">
        <v>44286</v>
      </c>
      <c r="CZ3" t="b">
        <v>1</v>
      </c>
      <c r="DE3" t="s">
        <v>303</v>
      </c>
      <c r="DF3" t="str">
        <f>表格12[[#This Row],[Object]]&amp;"!"&amp;"B:B"</f>
        <v>DataClasses!B:B</v>
      </c>
    </row>
    <row r="4" spans="1:110">
      <c r="A4" t="s">
        <v>1167</v>
      </c>
      <c r="B4" t="s">
        <v>1168</v>
      </c>
      <c r="C4" t="s">
        <v>1151</v>
      </c>
      <c r="F4" t="s">
        <v>1161</v>
      </c>
      <c r="G4" s="112" t="s">
        <v>893</v>
      </c>
      <c r="H4" t="s">
        <v>2818</v>
      </c>
      <c r="O4" t="s">
        <v>1167</v>
      </c>
      <c r="P4" s="112" t="s">
        <v>957</v>
      </c>
      <c r="Q4" t="s">
        <v>1163</v>
      </c>
      <c r="Y4" s="408"/>
      <c r="Z4" s="112" t="s">
        <v>957</v>
      </c>
      <c r="AA4" t="s">
        <v>1163</v>
      </c>
      <c r="AI4" s="395" t="s">
        <v>1169</v>
      </c>
      <c r="AJ4" s="112" t="s">
        <v>957</v>
      </c>
      <c r="AK4" t="s">
        <v>1163</v>
      </c>
      <c r="AT4" s="124" t="s">
        <v>1149</v>
      </c>
      <c r="BC4" t="s">
        <v>1170</v>
      </c>
      <c r="BJ4" t="s">
        <v>1171</v>
      </c>
      <c r="BT4" s="122"/>
      <c r="BU4" s="122"/>
      <c r="CA4" s="112" t="s">
        <v>1172</v>
      </c>
      <c r="CB4" t="s">
        <v>1173</v>
      </c>
      <c r="CC4" t="s">
        <v>1174</v>
      </c>
      <c r="CV4" t="s">
        <v>1157</v>
      </c>
      <c r="CW4" t="s">
        <v>1158</v>
      </c>
      <c r="CX4" t="s">
        <v>1175</v>
      </c>
      <c r="CY4" s="122">
        <v>44286</v>
      </c>
      <c r="CZ4" t="b">
        <v>1</v>
      </c>
      <c r="DE4" t="s">
        <v>266</v>
      </c>
      <c r="DF4" t="str">
        <f>表格12[[#This Row],[Object]]&amp;"!"&amp;"B:B"</f>
        <v>Categories!B:B</v>
      </c>
    </row>
    <row r="5" spans="1:110">
      <c r="A5" t="s">
        <v>1155</v>
      </c>
      <c r="B5" t="s">
        <v>1176</v>
      </c>
      <c r="C5" t="s">
        <v>1177</v>
      </c>
      <c r="P5" s="112" t="s">
        <v>77</v>
      </c>
      <c r="Q5" t="s">
        <v>2817</v>
      </c>
      <c r="Y5" s="124" t="s">
        <v>1178</v>
      </c>
      <c r="AU5" s="112" t="s">
        <v>1179</v>
      </c>
      <c r="BD5" s="112" t="s">
        <v>1180</v>
      </c>
      <c r="BF5" s="112" t="s">
        <v>1181</v>
      </c>
      <c r="BK5" t="s">
        <v>1182</v>
      </c>
      <c r="BL5" t="s">
        <v>1183</v>
      </c>
      <c r="BM5" t="s">
        <v>1184</v>
      </c>
      <c r="BN5" t="s">
        <v>1185</v>
      </c>
      <c r="BO5" t="s">
        <v>1186</v>
      </c>
      <c r="BT5" s="122"/>
      <c r="BU5" s="122"/>
      <c r="CA5" s="123">
        <v>44575</v>
      </c>
      <c r="CV5" t="s">
        <v>1157</v>
      </c>
      <c r="CW5" t="s">
        <v>1158</v>
      </c>
      <c r="CX5" t="s">
        <v>1187</v>
      </c>
      <c r="CY5" s="122">
        <v>44286</v>
      </c>
      <c r="CZ5" t="b">
        <v>1</v>
      </c>
    </row>
    <row r="6" spans="1:110">
      <c r="A6" t="s">
        <v>1170</v>
      </c>
      <c r="B6" t="s">
        <v>1188</v>
      </c>
      <c r="C6" t="s">
        <v>1151</v>
      </c>
      <c r="G6" s="112" t="s">
        <v>1141</v>
      </c>
      <c r="H6" s="112" t="s">
        <v>973</v>
      </c>
      <c r="I6" s="112" t="s">
        <v>77</v>
      </c>
      <c r="J6" s="112" t="s">
        <v>1189</v>
      </c>
      <c r="K6" s="112" t="s">
        <v>1190</v>
      </c>
      <c r="L6" t="s">
        <v>1180</v>
      </c>
      <c r="Z6" s="112" t="s">
        <v>1191</v>
      </c>
      <c r="AC6" s="112" t="s">
        <v>1192</v>
      </c>
      <c r="AJ6" s="112" t="s">
        <v>1191</v>
      </c>
      <c r="AK6" s="112" t="s">
        <v>1192</v>
      </c>
      <c r="AU6" s="112" t="s">
        <v>139</v>
      </c>
      <c r="AV6" s="112" t="s">
        <v>151</v>
      </c>
      <c r="AW6" t="s">
        <v>1142</v>
      </c>
      <c r="BD6" s="112" t="s">
        <v>957</v>
      </c>
      <c r="BE6" s="112" t="s">
        <v>1152</v>
      </c>
      <c r="BF6" t="s">
        <v>1153</v>
      </c>
      <c r="BG6" t="s">
        <v>1174</v>
      </c>
      <c r="BK6" s="121" t="s">
        <v>1193</v>
      </c>
      <c r="BL6" s="121" t="s">
        <v>1194</v>
      </c>
      <c r="BM6" s="121" t="str">
        <f>IF(BF6, "業務元數據", "技術元數據+")</f>
        <v>業務元數據</v>
      </c>
      <c r="BN6" s="121" t="e">
        <f>IF(BG6, "業務元數據", "技術元數據+")</f>
        <v>#VALUE!</v>
      </c>
      <c r="BO6" s="121">
        <f t="shared" ref="BO6:BO11" si="0">BH6</f>
        <v>0</v>
      </c>
      <c r="BT6" s="122"/>
      <c r="BU6" s="122"/>
      <c r="CA6" s="123" t="s">
        <v>1174</v>
      </c>
      <c r="CV6" t="s">
        <v>1157</v>
      </c>
      <c r="CW6" t="s">
        <v>1158</v>
      </c>
      <c r="CX6" t="s">
        <v>1195</v>
      </c>
      <c r="CY6" s="122">
        <v>44286</v>
      </c>
      <c r="CZ6" t="b">
        <v>1</v>
      </c>
    </row>
    <row r="7" spans="1:110">
      <c r="A7" t="s">
        <v>1171</v>
      </c>
      <c r="B7" t="s">
        <v>1196</v>
      </c>
      <c r="C7" t="s">
        <v>1151</v>
      </c>
      <c r="G7" t="s">
        <v>1855</v>
      </c>
      <c r="H7" t="s">
        <v>812</v>
      </c>
      <c r="I7" t="s">
        <v>2817</v>
      </c>
      <c r="J7" t="s">
        <v>2818</v>
      </c>
      <c r="K7" t="s">
        <v>1173</v>
      </c>
      <c r="L7" s="469">
        <v>1</v>
      </c>
      <c r="P7" s="112" t="s">
        <v>973</v>
      </c>
      <c r="Q7" s="112" t="s">
        <v>1198</v>
      </c>
      <c r="R7" s="112" t="s">
        <v>1199</v>
      </c>
      <c r="S7" s="112" t="s">
        <v>1200</v>
      </c>
      <c r="T7" s="112" t="s">
        <v>1201</v>
      </c>
      <c r="U7" s="112" t="s">
        <v>988</v>
      </c>
      <c r="V7" s="112" t="s">
        <v>893</v>
      </c>
      <c r="W7" s="112" t="s">
        <v>1202</v>
      </c>
      <c r="X7" t="s">
        <v>1180</v>
      </c>
      <c r="Z7" s="112" t="s">
        <v>77</v>
      </c>
      <c r="AA7" s="112" t="s">
        <v>1199</v>
      </c>
      <c r="AB7" s="112" t="s">
        <v>1200</v>
      </c>
      <c r="AC7" t="s">
        <v>1153</v>
      </c>
      <c r="AD7" t="s">
        <v>1174</v>
      </c>
      <c r="AJ7" s="112" t="s">
        <v>77</v>
      </c>
      <c r="AK7" t="s">
        <v>1153</v>
      </c>
      <c r="AL7" t="s">
        <v>1174</v>
      </c>
      <c r="AU7" t="s">
        <v>2818</v>
      </c>
      <c r="AV7" t="s">
        <v>1203</v>
      </c>
      <c r="AW7" s="469">
        <v>34</v>
      </c>
      <c r="BD7" t="s">
        <v>1154</v>
      </c>
      <c r="BE7" t="s">
        <v>1154</v>
      </c>
      <c r="BF7" s="469">
        <v>33</v>
      </c>
      <c r="BG7" s="469">
        <v>33</v>
      </c>
      <c r="BK7" t="s">
        <v>1204</v>
      </c>
      <c r="BL7" t="str">
        <f>IF(BE7, "有問題", "己確認")</f>
        <v>己確認</v>
      </c>
      <c r="BM7">
        <f t="shared" ref="BM7:BN10" si="1">BF7</f>
        <v>33</v>
      </c>
      <c r="BN7">
        <f t="shared" si="1"/>
        <v>33</v>
      </c>
      <c r="BO7">
        <f t="shared" si="0"/>
        <v>0</v>
      </c>
      <c r="BT7" s="122"/>
      <c r="BU7" s="122"/>
      <c r="CV7" t="s">
        <v>1157</v>
      </c>
      <c r="CW7" t="s">
        <v>1158</v>
      </c>
      <c r="CX7" t="s">
        <v>1205</v>
      </c>
      <c r="CY7" s="122">
        <v>44286</v>
      </c>
      <c r="CZ7" t="b">
        <v>1</v>
      </c>
      <c r="DD7" s="112" t="s">
        <v>1206</v>
      </c>
      <c r="DE7" t="s">
        <v>1154</v>
      </c>
    </row>
    <row r="8" spans="1:110">
      <c r="A8" t="s">
        <v>1156</v>
      </c>
      <c r="B8" t="s">
        <v>1207</v>
      </c>
      <c r="C8" t="s">
        <v>1177</v>
      </c>
      <c r="G8" t="s">
        <v>1174</v>
      </c>
      <c r="L8" s="469">
        <v>1</v>
      </c>
      <c r="P8" t="s">
        <v>1174</v>
      </c>
      <c r="X8" s="469"/>
      <c r="Z8" t="s">
        <v>2817</v>
      </c>
      <c r="AA8" t="s">
        <v>2819</v>
      </c>
      <c r="AB8" t="s">
        <v>2814</v>
      </c>
      <c r="AC8" s="469">
        <v>34</v>
      </c>
      <c r="AD8" s="469">
        <v>34</v>
      </c>
      <c r="AJ8" t="s">
        <v>2817</v>
      </c>
      <c r="AK8" s="469">
        <v>34</v>
      </c>
      <c r="AL8" s="469">
        <v>34</v>
      </c>
      <c r="BE8" t="s">
        <v>1153</v>
      </c>
      <c r="BF8" s="469">
        <v>1</v>
      </c>
      <c r="BG8" s="469">
        <v>1</v>
      </c>
      <c r="BL8" t="str">
        <f>IF(BE8, "有問題", "己確認")</f>
        <v>有問題</v>
      </c>
      <c r="BM8">
        <f t="shared" si="1"/>
        <v>1</v>
      </c>
      <c r="BN8">
        <f t="shared" si="1"/>
        <v>1</v>
      </c>
      <c r="BO8">
        <f t="shared" si="0"/>
        <v>0</v>
      </c>
      <c r="BT8" s="122"/>
      <c r="BU8" s="122"/>
      <c r="CV8" t="s">
        <v>1157</v>
      </c>
      <c r="CW8" t="s">
        <v>1158</v>
      </c>
      <c r="CX8" t="s">
        <v>1211</v>
      </c>
      <c r="CY8" s="122">
        <v>44286</v>
      </c>
      <c r="CZ8" t="b">
        <v>1</v>
      </c>
      <c r="DD8" s="112" t="s">
        <v>952</v>
      </c>
      <c r="DE8" t="s">
        <v>1212</v>
      </c>
    </row>
    <row r="9" spans="1:110">
      <c r="A9" t="s">
        <v>1213</v>
      </c>
      <c r="B9" t="s">
        <v>1214</v>
      </c>
      <c r="C9" t="s">
        <v>1177</v>
      </c>
      <c r="Z9" t="s">
        <v>1174</v>
      </c>
      <c r="AC9" s="469">
        <v>34</v>
      </c>
      <c r="AD9" s="469">
        <v>34</v>
      </c>
      <c r="AJ9" t="s">
        <v>1174</v>
      </c>
      <c r="AK9" s="469">
        <v>34</v>
      </c>
      <c r="AL9" s="469">
        <v>34</v>
      </c>
      <c r="BD9" t="s">
        <v>1174</v>
      </c>
      <c r="BF9" s="469">
        <v>34</v>
      </c>
      <c r="BG9" s="469">
        <v>34</v>
      </c>
      <c r="BK9" t="s">
        <v>1217</v>
      </c>
      <c r="BL9" t="str">
        <f>IF(BE9, "有問題", "己確認")</f>
        <v>己確認</v>
      </c>
      <c r="BM9">
        <f t="shared" si="1"/>
        <v>34</v>
      </c>
      <c r="BN9">
        <f t="shared" si="1"/>
        <v>34</v>
      </c>
      <c r="BO9">
        <f t="shared" si="0"/>
        <v>0</v>
      </c>
      <c r="BT9" s="122"/>
      <c r="BU9" s="122"/>
      <c r="CV9" t="s">
        <v>1157</v>
      </c>
      <c r="CW9" t="s">
        <v>1158</v>
      </c>
      <c r="CX9" t="s">
        <v>1218</v>
      </c>
      <c r="CY9" s="122">
        <v>44286</v>
      </c>
      <c r="CZ9" t="b">
        <v>1</v>
      </c>
      <c r="DD9" s="112" t="s">
        <v>1219</v>
      </c>
      <c r="DE9" s="123">
        <v>44286</v>
      </c>
    </row>
    <row r="10" spans="1:110">
      <c r="A10" t="s">
        <v>1169</v>
      </c>
      <c r="B10" t="s">
        <v>1220</v>
      </c>
      <c r="C10" t="s">
        <v>1151</v>
      </c>
      <c r="BL10" t="str">
        <f>IF(BE10, "有問題", "己確認")</f>
        <v>己確認</v>
      </c>
      <c r="BM10">
        <f t="shared" si="1"/>
        <v>0</v>
      </c>
      <c r="BN10">
        <f t="shared" si="1"/>
        <v>0</v>
      </c>
      <c r="BO10">
        <f t="shared" si="0"/>
        <v>0</v>
      </c>
      <c r="BT10" s="122"/>
      <c r="BU10" s="122"/>
      <c r="CV10" t="s">
        <v>1157</v>
      </c>
      <c r="CW10" t="s">
        <v>1158</v>
      </c>
      <c r="CX10" t="s">
        <v>1222</v>
      </c>
      <c r="CY10" s="122">
        <v>44286</v>
      </c>
      <c r="CZ10" t="b">
        <v>1</v>
      </c>
      <c r="DC10" t="s">
        <v>1213</v>
      </c>
    </row>
    <row r="11" spans="1:110">
      <c r="A11" t="s">
        <v>1178</v>
      </c>
      <c r="B11" t="s">
        <v>1223</v>
      </c>
      <c r="C11" t="s">
        <v>1151</v>
      </c>
      <c r="BM11">
        <f>BF11</f>
        <v>0</v>
      </c>
      <c r="BN11">
        <f>BG11</f>
        <v>0</v>
      </c>
      <c r="BO11">
        <f t="shared" si="0"/>
        <v>0</v>
      </c>
      <c r="BT11" s="122"/>
      <c r="BU11" s="122"/>
      <c r="CV11" t="s">
        <v>1157</v>
      </c>
      <c r="CW11" t="s">
        <v>1158</v>
      </c>
      <c r="CX11" t="s">
        <v>1224</v>
      </c>
      <c r="CY11" s="122">
        <v>44286</v>
      </c>
      <c r="CZ11" t="b">
        <v>1</v>
      </c>
      <c r="DD11" s="112" t="s">
        <v>1172</v>
      </c>
    </row>
    <row r="12" spans="1:110">
      <c r="BT12" s="122"/>
      <c r="BU12" s="122"/>
      <c r="CV12" t="s">
        <v>1157</v>
      </c>
      <c r="CW12" t="s">
        <v>1158</v>
      </c>
      <c r="CX12" t="s">
        <v>1227</v>
      </c>
      <c r="CY12" s="122">
        <v>44286</v>
      </c>
      <c r="CZ12" t="b">
        <v>1</v>
      </c>
      <c r="DD12" s="244" t="s">
        <v>303</v>
      </c>
    </row>
    <row r="13" spans="1:110">
      <c r="A13" s="395"/>
      <c r="BT13" s="122"/>
      <c r="BU13" s="122"/>
      <c r="CV13" t="s">
        <v>1157</v>
      </c>
      <c r="CW13" t="s">
        <v>1158</v>
      </c>
      <c r="CX13" t="s">
        <v>1230</v>
      </c>
      <c r="CY13" s="122">
        <v>44286</v>
      </c>
      <c r="CZ13" t="b">
        <v>1</v>
      </c>
      <c r="DD13" s="245" t="s">
        <v>1231</v>
      </c>
    </row>
    <row r="14" spans="1:110">
      <c r="BT14" s="122"/>
      <c r="BU14" s="122"/>
      <c r="CV14" t="s">
        <v>1157</v>
      </c>
      <c r="CW14" t="s">
        <v>1158</v>
      </c>
      <c r="CX14" t="s">
        <v>1234</v>
      </c>
      <c r="CY14" s="122">
        <v>44286</v>
      </c>
      <c r="CZ14" t="b">
        <v>1</v>
      </c>
      <c r="DD14" s="245" t="s">
        <v>1235</v>
      </c>
    </row>
    <row r="15" spans="1:110">
      <c r="BT15" s="122"/>
      <c r="BU15" s="122"/>
      <c r="CV15" t="s">
        <v>1157</v>
      </c>
      <c r="CW15" t="s">
        <v>1158</v>
      </c>
      <c r="CX15" t="s">
        <v>1237</v>
      </c>
      <c r="CY15" s="122">
        <v>44286</v>
      </c>
      <c r="CZ15" t="b">
        <v>1</v>
      </c>
      <c r="DD15" s="245" t="s">
        <v>1238</v>
      </c>
    </row>
    <row r="16" spans="1:110">
      <c r="BT16" s="122"/>
      <c r="BU16" s="122"/>
      <c r="CV16" t="s">
        <v>1157</v>
      </c>
      <c r="CW16" t="s">
        <v>1158</v>
      </c>
      <c r="CX16" t="s">
        <v>1240</v>
      </c>
      <c r="CY16" s="122">
        <v>44286</v>
      </c>
      <c r="CZ16" t="b">
        <v>1</v>
      </c>
      <c r="DD16" s="244" t="s">
        <v>265</v>
      </c>
    </row>
    <row r="17" spans="48:108">
      <c r="BT17" s="122"/>
      <c r="BU17" s="122"/>
      <c r="CV17" t="s">
        <v>1157</v>
      </c>
      <c r="CW17" t="s">
        <v>1158</v>
      </c>
      <c r="CX17" t="s">
        <v>1241</v>
      </c>
      <c r="CY17" s="122">
        <v>44286</v>
      </c>
      <c r="CZ17" t="b">
        <v>1</v>
      </c>
      <c r="DD17" s="245" t="s">
        <v>1231</v>
      </c>
    </row>
    <row r="18" spans="48:108">
      <c r="BJ18" s="252"/>
      <c r="BT18" s="122"/>
      <c r="BU18" s="122"/>
      <c r="CV18" t="s">
        <v>1157</v>
      </c>
      <c r="CW18" t="s">
        <v>1158</v>
      </c>
      <c r="CX18" t="s">
        <v>1242</v>
      </c>
      <c r="CY18" s="122">
        <v>44286</v>
      </c>
      <c r="CZ18" t="b">
        <v>1</v>
      </c>
      <c r="DD18" s="245" t="s">
        <v>1235</v>
      </c>
    </row>
    <row r="19" spans="48:108">
      <c r="BT19" s="122"/>
      <c r="BU19" s="122"/>
      <c r="CV19" t="s">
        <v>1157</v>
      </c>
      <c r="CW19" t="s">
        <v>1158</v>
      </c>
      <c r="CX19" t="s">
        <v>1243</v>
      </c>
      <c r="CY19" s="122">
        <v>44286</v>
      </c>
      <c r="CZ19" t="b">
        <v>1</v>
      </c>
      <c r="DD19" s="245" t="s">
        <v>1238</v>
      </c>
    </row>
    <row r="20" spans="48:108">
      <c r="BT20" s="122"/>
      <c r="BU20" s="122"/>
      <c r="CV20" t="s">
        <v>1157</v>
      </c>
      <c r="CW20" t="s">
        <v>1158</v>
      </c>
      <c r="CX20" t="s">
        <v>1244</v>
      </c>
      <c r="CY20" s="122">
        <v>44286</v>
      </c>
      <c r="CZ20" t="b">
        <v>1</v>
      </c>
      <c r="DD20" s="244" t="s">
        <v>1174</v>
      </c>
    </row>
    <row r="21" spans="48:108">
      <c r="BT21" s="122"/>
      <c r="BU21" s="122"/>
      <c r="CV21" t="s">
        <v>1157</v>
      </c>
      <c r="CW21" t="s">
        <v>1158</v>
      </c>
      <c r="CX21" t="s">
        <v>1245</v>
      </c>
      <c r="CY21" s="122">
        <v>44286</v>
      </c>
      <c r="CZ21" t="b">
        <v>1</v>
      </c>
    </row>
    <row r="22" spans="48:108">
      <c r="BT22" s="122"/>
      <c r="BU22" s="122"/>
      <c r="CV22" t="s">
        <v>1157</v>
      </c>
      <c r="CW22" t="s">
        <v>1158</v>
      </c>
      <c r="CX22" t="s">
        <v>1246</v>
      </c>
      <c r="CY22" s="122">
        <v>44286</v>
      </c>
      <c r="CZ22" t="b">
        <v>1</v>
      </c>
    </row>
    <row r="23" spans="48:108">
      <c r="BT23" s="122"/>
      <c r="BU23" s="122"/>
      <c r="CV23" t="s">
        <v>1157</v>
      </c>
      <c r="CW23" t="s">
        <v>1158</v>
      </c>
      <c r="CX23" t="s">
        <v>1247</v>
      </c>
      <c r="CY23" s="122">
        <v>44286</v>
      </c>
      <c r="CZ23" t="b">
        <v>1</v>
      </c>
    </row>
    <row r="24" spans="48:108">
      <c r="BT24" s="122"/>
      <c r="BU24" s="122"/>
      <c r="CV24" t="s">
        <v>1157</v>
      </c>
      <c r="CW24" t="s">
        <v>1158</v>
      </c>
      <c r="CX24" t="s">
        <v>1248</v>
      </c>
      <c r="CY24" s="122">
        <v>44286</v>
      </c>
      <c r="CZ24" t="b">
        <v>1</v>
      </c>
    </row>
    <row r="25" spans="48:108">
      <c r="BT25" s="122"/>
      <c r="BU25" s="122"/>
      <c r="CV25" t="s">
        <v>1157</v>
      </c>
      <c r="CW25" t="s">
        <v>1158</v>
      </c>
      <c r="CX25" t="s">
        <v>1249</v>
      </c>
      <c r="CY25" s="122">
        <v>44286</v>
      </c>
      <c r="CZ25" t="b">
        <v>1</v>
      </c>
    </row>
    <row r="26" spans="48:108">
      <c r="BT26" s="122"/>
      <c r="BU26" s="122"/>
      <c r="CV26" t="s">
        <v>1157</v>
      </c>
      <c r="CW26" t="s">
        <v>1158</v>
      </c>
      <c r="CX26" t="s">
        <v>1250</v>
      </c>
      <c r="CY26" s="122">
        <v>44286</v>
      </c>
      <c r="CZ26" t="b">
        <v>1</v>
      </c>
    </row>
    <row r="27" spans="48:108">
      <c r="BT27" s="122"/>
      <c r="BU27" s="122"/>
      <c r="CV27" t="s">
        <v>1157</v>
      </c>
      <c r="CW27" t="s">
        <v>1158</v>
      </c>
      <c r="CX27" t="s">
        <v>1251</v>
      </c>
      <c r="CY27" s="122">
        <v>44286</v>
      </c>
      <c r="CZ27" t="b">
        <v>1</v>
      </c>
    </row>
    <row r="28" spans="48:108">
      <c r="BT28" s="122"/>
      <c r="BU28" s="122"/>
      <c r="CV28" t="s">
        <v>1157</v>
      </c>
      <c r="CW28" t="s">
        <v>1158</v>
      </c>
      <c r="CX28" t="s">
        <v>1252</v>
      </c>
      <c r="CY28" s="122">
        <v>44286</v>
      </c>
      <c r="CZ28" t="b">
        <v>1</v>
      </c>
    </row>
    <row r="29" spans="48:108">
      <c r="BT29" s="122"/>
      <c r="BU29" s="122"/>
      <c r="CV29" t="s">
        <v>1157</v>
      </c>
      <c r="CW29" t="s">
        <v>1158</v>
      </c>
      <c r="CX29" t="s">
        <v>1254</v>
      </c>
      <c r="CY29" s="122">
        <v>44286</v>
      </c>
      <c r="CZ29" t="b">
        <v>1</v>
      </c>
    </row>
    <row r="30" spans="48:108">
      <c r="BT30" s="122"/>
      <c r="BU30" s="122"/>
      <c r="CV30" t="s">
        <v>1157</v>
      </c>
      <c r="CW30" t="s">
        <v>1158</v>
      </c>
      <c r="CX30" t="s">
        <v>1255</v>
      </c>
      <c r="CY30" s="122">
        <v>44286</v>
      </c>
      <c r="CZ30" t="b">
        <v>1</v>
      </c>
    </row>
    <row r="31" spans="48:108" ht="16.5">
      <c r="AV31" s="120"/>
      <c r="BT31" s="122"/>
      <c r="BU31" s="122"/>
      <c r="CV31" t="s">
        <v>1157</v>
      </c>
      <c r="CW31" t="s">
        <v>1158</v>
      </c>
      <c r="CX31" t="s">
        <v>1256</v>
      </c>
      <c r="CY31" s="122">
        <v>44286</v>
      </c>
      <c r="CZ31" t="b">
        <v>1</v>
      </c>
    </row>
    <row r="32" spans="48:108">
      <c r="BT32" s="122"/>
      <c r="BU32" s="122"/>
      <c r="CV32" t="s">
        <v>1157</v>
      </c>
      <c r="CW32" t="s">
        <v>1158</v>
      </c>
      <c r="CX32" t="s">
        <v>1257</v>
      </c>
      <c r="CY32" s="122">
        <v>44286</v>
      </c>
      <c r="CZ32" t="b">
        <v>1</v>
      </c>
    </row>
    <row r="33" spans="72:104">
      <c r="BT33" s="122"/>
      <c r="BU33" s="122"/>
      <c r="CV33" t="s">
        <v>1157</v>
      </c>
      <c r="CW33" t="s">
        <v>1158</v>
      </c>
      <c r="CX33" t="s">
        <v>1258</v>
      </c>
      <c r="CY33" s="122">
        <v>44286</v>
      </c>
      <c r="CZ33" t="b">
        <v>1</v>
      </c>
    </row>
    <row r="34" spans="72:104">
      <c r="BT34" s="122"/>
      <c r="BU34" s="122"/>
      <c r="CV34" t="s">
        <v>1157</v>
      </c>
      <c r="CW34" t="s">
        <v>1158</v>
      </c>
      <c r="CX34" t="s">
        <v>1259</v>
      </c>
      <c r="CY34" s="122">
        <v>44286</v>
      </c>
      <c r="CZ34" t="b">
        <v>1</v>
      </c>
    </row>
    <row r="35" spans="72:104">
      <c r="BT35" s="122"/>
      <c r="BU35" s="122"/>
      <c r="CV35" t="s">
        <v>1157</v>
      </c>
      <c r="CW35" t="s">
        <v>1158</v>
      </c>
      <c r="CX35" t="s">
        <v>1260</v>
      </c>
      <c r="CY35" s="122">
        <v>44286</v>
      </c>
      <c r="CZ35" t="b">
        <v>1</v>
      </c>
    </row>
    <row r="36" spans="72:104" ht="16.5">
      <c r="BT36" s="122"/>
      <c r="BU36" s="122"/>
      <c r="BV36" s="219"/>
      <c r="CV36" t="s">
        <v>1157</v>
      </c>
      <c r="CW36" t="s">
        <v>1158</v>
      </c>
      <c r="CX36" t="s">
        <v>1261</v>
      </c>
      <c r="CY36" s="122">
        <v>44286</v>
      </c>
      <c r="CZ36" t="b">
        <v>1</v>
      </c>
    </row>
    <row r="37" spans="72:104" ht="16.5">
      <c r="BT37" s="122"/>
      <c r="BU37" s="122"/>
      <c r="BV37" s="219"/>
      <c r="BW37" s="129"/>
      <c r="CV37" t="s">
        <v>1157</v>
      </c>
      <c r="CW37" t="s">
        <v>1158</v>
      </c>
      <c r="CX37" t="s">
        <v>1262</v>
      </c>
      <c r="CY37" s="122">
        <v>44286</v>
      </c>
      <c r="CZ37" t="b">
        <v>1</v>
      </c>
    </row>
    <row r="38" spans="72:104" ht="16.5">
      <c r="BT38" s="122"/>
      <c r="BU38" s="122"/>
      <c r="BV38" s="219"/>
      <c r="BW38" s="129"/>
      <c r="CV38" t="s">
        <v>1157</v>
      </c>
      <c r="CW38" t="s">
        <v>1158</v>
      </c>
      <c r="CX38" t="s">
        <v>1263</v>
      </c>
      <c r="CY38" s="122">
        <v>44286</v>
      </c>
      <c r="CZ38" t="b">
        <v>1</v>
      </c>
    </row>
    <row r="39" spans="72:104" ht="16.5">
      <c r="BT39" s="122"/>
      <c r="BU39" s="122"/>
      <c r="BV39" s="219"/>
      <c r="BW39" s="129"/>
      <c r="CV39" t="s">
        <v>1157</v>
      </c>
      <c r="CW39" t="s">
        <v>1158</v>
      </c>
      <c r="CX39" t="s">
        <v>1264</v>
      </c>
      <c r="CY39" s="122">
        <v>44286</v>
      </c>
      <c r="CZ39" t="b">
        <v>1</v>
      </c>
    </row>
    <row r="40" spans="72:104" ht="16.5">
      <c r="BT40" s="122"/>
      <c r="BU40" s="122"/>
      <c r="BV40" s="129"/>
      <c r="BW40" s="129"/>
      <c r="CV40" t="s">
        <v>1157</v>
      </c>
      <c r="CW40" t="s">
        <v>1158</v>
      </c>
      <c r="CX40" t="s">
        <v>1231</v>
      </c>
      <c r="CY40" s="122">
        <v>44286</v>
      </c>
      <c r="CZ40" t="b">
        <v>0</v>
      </c>
    </row>
    <row r="41" spans="72:104">
      <c r="CV41" t="s">
        <v>1157</v>
      </c>
      <c r="CW41" t="s">
        <v>1158</v>
      </c>
      <c r="CX41" t="s">
        <v>1265</v>
      </c>
      <c r="CY41" s="122">
        <v>44286</v>
      </c>
      <c r="CZ41" t="b">
        <v>1</v>
      </c>
    </row>
    <row r="42" spans="72:104">
      <c r="CV42" t="s">
        <v>1157</v>
      </c>
      <c r="CW42" t="s">
        <v>1158</v>
      </c>
      <c r="CX42" t="s">
        <v>1266</v>
      </c>
      <c r="CY42" s="122">
        <v>44286</v>
      </c>
      <c r="CZ42" t="b">
        <v>1</v>
      </c>
    </row>
    <row r="43" spans="72:104">
      <c r="CV43" t="s">
        <v>1157</v>
      </c>
      <c r="CW43" t="s">
        <v>1158</v>
      </c>
      <c r="CX43" t="s">
        <v>1267</v>
      </c>
      <c r="CY43" s="122">
        <v>44286</v>
      </c>
      <c r="CZ43" t="b">
        <v>1</v>
      </c>
    </row>
    <row r="44" spans="72:104">
      <c r="CV44" t="s">
        <v>1157</v>
      </c>
      <c r="CW44" t="s">
        <v>1158</v>
      </c>
      <c r="CX44" t="s">
        <v>1268</v>
      </c>
      <c r="CY44" s="122">
        <v>44286</v>
      </c>
      <c r="CZ44" t="b">
        <v>1</v>
      </c>
    </row>
    <row r="45" spans="72:104">
      <c r="CV45" t="s">
        <v>1157</v>
      </c>
      <c r="CW45" t="s">
        <v>1158</v>
      </c>
      <c r="CX45" t="s">
        <v>1269</v>
      </c>
      <c r="CY45" s="122">
        <v>44286</v>
      </c>
      <c r="CZ45" t="b">
        <v>1</v>
      </c>
    </row>
    <row r="46" spans="72:104">
      <c r="CV46" t="s">
        <v>1157</v>
      </c>
      <c r="CW46" t="s">
        <v>1158</v>
      </c>
      <c r="CX46" t="s">
        <v>1270</v>
      </c>
      <c r="CY46" s="122">
        <v>44286</v>
      </c>
      <c r="CZ46" t="b">
        <v>1</v>
      </c>
    </row>
    <row r="47" spans="72:104">
      <c r="CV47" t="s">
        <v>1157</v>
      </c>
      <c r="CW47" t="s">
        <v>1158</v>
      </c>
      <c r="CX47" t="s">
        <v>1271</v>
      </c>
      <c r="CY47" s="122">
        <v>44286</v>
      </c>
      <c r="CZ47" t="b">
        <v>1</v>
      </c>
    </row>
    <row r="48" spans="72:104">
      <c r="CV48" t="s">
        <v>1157</v>
      </c>
      <c r="CW48" t="s">
        <v>1158</v>
      </c>
      <c r="CX48" t="s">
        <v>1272</v>
      </c>
      <c r="CY48" s="122">
        <v>44286</v>
      </c>
      <c r="CZ48" t="b">
        <v>1</v>
      </c>
    </row>
    <row r="49" spans="100:104">
      <c r="CV49" t="s">
        <v>1157</v>
      </c>
      <c r="CW49" t="s">
        <v>1158</v>
      </c>
      <c r="CX49" t="s">
        <v>1273</v>
      </c>
      <c r="CY49" s="122">
        <v>44286</v>
      </c>
      <c r="CZ49" t="b">
        <v>1</v>
      </c>
    </row>
    <row r="50" spans="100:104">
      <c r="CV50" t="s">
        <v>1157</v>
      </c>
      <c r="CW50" t="s">
        <v>1158</v>
      </c>
      <c r="CX50" t="s">
        <v>1274</v>
      </c>
      <c r="CY50" s="122">
        <v>44286</v>
      </c>
      <c r="CZ50" t="b">
        <v>1</v>
      </c>
    </row>
    <row r="51" spans="100:104">
      <c r="CV51" t="s">
        <v>1157</v>
      </c>
      <c r="CW51" t="s">
        <v>1158</v>
      </c>
      <c r="CX51" t="s">
        <v>1275</v>
      </c>
      <c r="CY51" s="122">
        <v>44286</v>
      </c>
      <c r="CZ51" t="b">
        <v>1</v>
      </c>
    </row>
    <row r="52" spans="100:104">
      <c r="CV52" t="s">
        <v>1157</v>
      </c>
      <c r="CW52" t="s">
        <v>1158</v>
      </c>
      <c r="CX52" t="s">
        <v>1276</v>
      </c>
      <c r="CY52" s="122">
        <v>44286</v>
      </c>
      <c r="CZ52" t="b">
        <v>1</v>
      </c>
    </row>
    <row r="53" spans="100:104">
      <c r="CV53" t="s">
        <v>1157</v>
      </c>
      <c r="CW53" t="s">
        <v>1158</v>
      </c>
      <c r="CX53" t="s">
        <v>1277</v>
      </c>
      <c r="CY53" s="122">
        <v>44286</v>
      </c>
      <c r="CZ53" t="b">
        <v>1</v>
      </c>
    </row>
    <row r="54" spans="100:104">
      <c r="CV54" t="s">
        <v>1157</v>
      </c>
      <c r="CW54" t="s">
        <v>1158</v>
      </c>
      <c r="CX54" t="s">
        <v>939</v>
      </c>
      <c r="CY54" s="122">
        <v>44286</v>
      </c>
      <c r="CZ54" t="b">
        <v>1</v>
      </c>
    </row>
    <row r="55" spans="100:104">
      <c r="CV55" t="s">
        <v>1157</v>
      </c>
      <c r="CW55" t="s">
        <v>1158</v>
      </c>
      <c r="CX55" t="s">
        <v>1278</v>
      </c>
      <c r="CY55" s="122">
        <v>44286</v>
      </c>
      <c r="CZ55" t="b">
        <v>1</v>
      </c>
    </row>
    <row r="56" spans="100:104">
      <c r="CV56" t="s">
        <v>1157</v>
      </c>
      <c r="CW56" t="s">
        <v>1158</v>
      </c>
      <c r="CX56" t="s">
        <v>1279</v>
      </c>
      <c r="CY56" s="122">
        <v>44286</v>
      </c>
      <c r="CZ56" t="b">
        <v>1</v>
      </c>
    </row>
    <row r="57" spans="100:104">
      <c r="CV57" t="s">
        <v>1157</v>
      </c>
      <c r="CW57" t="s">
        <v>1158</v>
      </c>
      <c r="CX57" t="s">
        <v>1280</v>
      </c>
      <c r="CY57" s="122">
        <v>44286</v>
      </c>
      <c r="CZ57" t="b">
        <v>1</v>
      </c>
    </row>
    <row r="58" spans="100:104">
      <c r="CV58" t="s">
        <v>1157</v>
      </c>
      <c r="CW58" t="s">
        <v>1158</v>
      </c>
      <c r="CX58" t="s">
        <v>1281</v>
      </c>
      <c r="CY58" s="122">
        <v>44286</v>
      </c>
      <c r="CZ58" t="b">
        <v>1</v>
      </c>
    </row>
    <row r="59" spans="100:104">
      <c r="CV59" t="s">
        <v>1157</v>
      </c>
      <c r="CW59" t="s">
        <v>1158</v>
      </c>
      <c r="CX59" t="s">
        <v>1282</v>
      </c>
      <c r="CY59" s="122">
        <v>44286</v>
      </c>
      <c r="CZ59" t="b">
        <v>1</v>
      </c>
    </row>
    <row r="60" spans="100:104">
      <c r="CV60" t="s">
        <v>1157</v>
      </c>
      <c r="CW60" t="s">
        <v>1158</v>
      </c>
      <c r="CX60" t="s">
        <v>1283</v>
      </c>
      <c r="CY60" s="122">
        <v>44286</v>
      </c>
      <c r="CZ60" t="b">
        <v>1</v>
      </c>
    </row>
    <row r="61" spans="100:104">
      <c r="CV61" t="s">
        <v>1157</v>
      </c>
      <c r="CW61" t="s">
        <v>1158</v>
      </c>
      <c r="CX61" t="s">
        <v>1284</v>
      </c>
      <c r="CY61" s="122">
        <v>44286</v>
      </c>
      <c r="CZ61" t="b">
        <v>1</v>
      </c>
    </row>
    <row r="62" spans="100:104">
      <c r="CV62" t="s">
        <v>1157</v>
      </c>
      <c r="CW62" t="s">
        <v>1158</v>
      </c>
      <c r="CX62" t="s">
        <v>1285</v>
      </c>
      <c r="CY62" s="122">
        <v>44286</v>
      </c>
      <c r="CZ62" t="b">
        <v>1</v>
      </c>
    </row>
    <row r="63" spans="100:104">
      <c r="CV63" t="s">
        <v>1157</v>
      </c>
      <c r="CW63" t="s">
        <v>1158</v>
      </c>
      <c r="CX63" t="s">
        <v>1286</v>
      </c>
      <c r="CY63" s="122">
        <v>44286</v>
      </c>
      <c r="CZ63" t="b">
        <v>1</v>
      </c>
    </row>
    <row r="64" spans="100:104">
      <c r="CV64" t="s">
        <v>1157</v>
      </c>
      <c r="CW64" t="s">
        <v>1158</v>
      </c>
      <c r="CX64" t="s">
        <v>1287</v>
      </c>
      <c r="CY64" s="122">
        <v>44286</v>
      </c>
      <c r="CZ64" t="b">
        <v>1</v>
      </c>
    </row>
    <row r="65" spans="100:104">
      <c r="CV65" t="s">
        <v>1157</v>
      </c>
      <c r="CW65" t="s">
        <v>1158</v>
      </c>
      <c r="CX65" t="s">
        <v>1288</v>
      </c>
      <c r="CY65" s="122">
        <v>44286</v>
      </c>
      <c r="CZ65" t="b">
        <v>1</v>
      </c>
    </row>
    <row r="66" spans="100:104">
      <c r="CV66" t="s">
        <v>1157</v>
      </c>
      <c r="CW66" t="s">
        <v>1158</v>
      </c>
      <c r="CX66" t="s">
        <v>1289</v>
      </c>
      <c r="CY66" s="122">
        <v>44286</v>
      </c>
      <c r="CZ66" t="b">
        <v>1</v>
      </c>
    </row>
    <row r="67" spans="100:104">
      <c r="CV67" t="s">
        <v>1157</v>
      </c>
      <c r="CW67" t="s">
        <v>1158</v>
      </c>
      <c r="CX67" t="s">
        <v>1290</v>
      </c>
      <c r="CY67" s="122">
        <v>44286</v>
      </c>
      <c r="CZ67" t="b">
        <v>1</v>
      </c>
    </row>
    <row r="68" spans="100:104">
      <c r="CV68" t="s">
        <v>1157</v>
      </c>
      <c r="CW68" t="s">
        <v>1158</v>
      </c>
      <c r="CX68" t="s">
        <v>1291</v>
      </c>
      <c r="CY68" s="122">
        <v>44286</v>
      </c>
      <c r="CZ68" t="b">
        <v>1</v>
      </c>
    </row>
    <row r="69" spans="100:104">
      <c r="CV69" t="s">
        <v>1157</v>
      </c>
      <c r="CW69" t="s">
        <v>1158</v>
      </c>
      <c r="CX69" t="s">
        <v>1292</v>
      </c>
      <c r="CY69" s="122">
        <v>44286</v>
      </c>
      <c r="CZ69" t="b">
        <v>1</v>
      </c>
    </row>
    <row r="70" spans="100:104">
      <c r="CV70" t="s">
        <v>1157</v>
      </c>
      <c r="CW70" t="s">
        <v>1158</v>
      </c>
      <c r="CX70" t="s">
        <v>1293</v>
      </c>
      <c r="CY70" s="122">
        <v>44286</v>
      </c>
      <c r="CZ70" t="b">
        <v>1</v>
      </c>
    </row>
    <row r="71" spans="100:104">
      <c r="CV71" t="s">
        <v>1157</v>
      </c>
      <c r="CW71" t="s">
        <v>1158</v>
      </c>
      <c r="CX71" t="s">
        <v>1294</v>
      </c>
      <c r="CY71" s="122">
        <v>44286</v>
      </c>
      <c r="CZ71" t="b">
        <v>1</v>
      </c>
    </row>
    <row r="72" spans="100:104">
      <c r="CV72" t="s">
        <v>1157</v>
      </c>
      <c r="CW72" t="s">
        <v>1158</v>
      </c>
      <c r="CX72" t="s">
        <v>1295</v>
      </c>
      <c r="CY72" s="122">
        <v>44286</v>
      </c>
      <c r="CZ72" t="b">
        <v>1</v>
      </c>
    </row>
    <row r="73" spans="100:104">
      <c r="CV73" t="s">
        <v>1157</v>
      </c>
      <c r="CW73" t="s">
        <v>1158</v>
      </c>
      <c r="CX73" t="s">
        <v>1296</v>
      </c>
      <c r="CY73" s="122">
        <v>44286</v>
      </c>
      <c r="CZ73" t="b">
        <v>1</v>
      </c>
    </row>
    <row r="74" spans="100:104">
      <c r="CV74" t="s">
        <v>1157</v>
      </c>
      <c r="CW74" t="s">
        <v>1158</v>
      </c>
      <c r="CX74" t="s">
        <v>1297</v>
      </c>
      <c r="CY74" s="122">
        <v>44286</v>
      </c>
      <c r="CZ74" t="b">
        <v>1</v>
      </c>
    </row>
    <row r="75" spans="100:104">
      <c r="CV75" t="s">
        <v>1157</v>
      </c>
      <c r="CW75" t="s">
        <v>1158</v>
      </c>
      <c r="CX75" t="s">
        <v>1298</v>
      </c>
      <c r="CY75" s="122">
        <v>44286</v>
      </c>
      <c r="CZ75" t="b">
        <v>1</v>
      </c>
    </row>
    <row r="76" spans="100:104">
      <c r="CV76" t="s">
        <v>1157</v>
      </c>
      <c r="CW76" t="s">
        <v>1158</v>
      </c>
      <c r="CX76" t="s">
        <v>1299</v>
      </c>
      <c r="CY76" s="122">
        <v>44286</v>
      </c>
      <c r="CZ76" t="b">
        <v>1</v>
      </c>
    </row>
    <row r="77" spans="100:104">
      <c r="CV77" t="s">
        <v>1157</v>
      </c>
      <c r="CW77" t="s">
        <v>1158</v>
      </c>
      <c r="CX77" t="s">
        <v>1300</v>
      </c>
      <c r="CY77" s="122">
        <v>44286</v>
      </c>
      <c r="CZ77" t="b">
        <v>1</v>
      </c>
    </row>
    <row r="78" spans="100:104">
      <c r="CV78" t="s">
        <v>1157</v>
      </c>
      <c r="CW78" t="s">
        <v>1158</v>
      </c>
      <c r="CX78" t="s">
        <v>1301</v>
      </c>
      <c r="CY78" s="122">
        <v>44286</v>
      </c>
      <c r="CZ78" t="b">
        <v>1</v>
      </c>
    </row>
    <row r="79" spans="100:104">
      <c r="CV79" t="s">
        <v>1157</v>
      </c>
      <c r="CW79" t="s">
        <v>1158</v>
      </c>
      <c r="CX79" t="s">
        <v>1302</v>
      </c>
      <c r="CY79" s="122">
        <v>44286</v>
      </c>
      <c r="CZ79" t="b">
        <v>1</v>
      </c>
    </row>
    <row r="80" spans="100:104">
      <c r="CV80" t="s">
        <v>1157</v>
      </c>
      <c r="CW80" t="s">
        <v>1158</v>
      </c>
      <c r="CX80" t="s">
        <v>1303</v>
      </c>
      <c r="CY80" s="122">
        <v>44286</v>
      </c>
      <c r="CZ80" t="b">
        <v>1</v>
      </c>
    </row>
    <row r="81" spans="100:104">
      <c r="CV81" t="s">
        <v>1157</v>
      </c>
      <c r="CW81" t="s">
        <v>1158</v>
      </c>
      <c r="CX81" t="s">
        <v>1304</v>
      </c>
      <c r="CY81" s="122">
        <v>44286</v>
      </c>
      <c r="CZ81" t="b">
        <v>1</v>
      </c>
    </row>
    <row r="82" spans="100:104">
      <c r="CV82" t="s">
        <v>1157</v>
      </c>
      <c r="CW82" t="s">
        <v>1158</v>
      </c>
      <c r="CX82" t="s">
        <v>1305</v>
      </c>
      <c r="CY82" s="122">
        <v>44286</v>
      </c>
      <c r="CZ82" t="b">
        <v>1</v>
      </c>
    </row>
    <row r="83" spans="100:104">
      <c r="CV83" t="s">
        <v>1157</v>
      </c>
      <c r="CW83" t="s">
        <v>1158</v>
      </c>
      <c r="CX83" t="s">
        <v>1306</v>
      </c>
      <c r="CY83" s="122">
        <v>44286</v>
      </c>
      <c r="CZ83" t="b">
        <v>1</v>
      </c>
    </row>
    <row r="84" spans="100:104">
      <c r="CV84" t="s">
        <v>1157</v>
      </c>
      <c r="CW84" t="s">
        <v>1158</v>
      </c>
      <c r="CX84" t="s">
        <v>1307</v>
      </c>
      <c r="CY84" s="122">
        <v>44286</v>
      </c>
      <c r="CZ84" t="b">
        <v>1</v>
      </c>
    </row>
    <row r="85" spans="100:104">
      <c r="CV85" t="s">
        <v>1157</v>
      </c>
      <c r="CW85" t="s">
        <v>1158</v>
      </c>
      <c r="CX85" t="s">
        <v>1308</v>
      </c>
      <c r="CY85" s="122">
        <v>44286</v>
      </c>
      <c r="CZ85" t="b">
        <v>1</v>
      </c>
    </row>
    <row r="86" spans="100:104">
      <c r="CV86" t="s">
        <v>1157</v>
      </c>
      <c r="CW86" t="s">
        <v>1158</v>
      </c>
      <c r="CX86" t="s">
        <v>1309</v>
      </c>
      <c r="CY86" s="122">
        <v>44286</v>
      </c>
      <c r="CZ86" t="b">
        <v>1</v>
      </c>
    </row>
    <row r="87" spans="100:104">
      <c r="CV87" t="s">
        <v>1157</v>
      </c>
      <c r="CW87" t="s">
        <v>1158</v>
      </c>
      <c r="CX87" t="s">
        <v>1310</v>
      </c>
      <c r="CY87" s="122">
        <v>44286</v>
      </c>
      <c r="CZ87" t="b">
        <v>1</v>
      </c>
    </row>
    <row r="88" spans="100:104">
      <c r="CV88" t="s">
        <v>1157</v>
      </c>
      <c r="CW88" t="s">
        <v>1158</v>
      </c>
      <c r="CX88" t="s">
        <v>1311</v>
      </c>
      <c r="CY88" s="122">
        <v>44286</v>
      </c>
      <c r="CZ88" t="b">
        <v>1</v>
      </c>
    </row>
    <row r="89" spans="100:104">
      <c r="CV89" t="s">
        <v>1157</v>
      </c>
      <c r="CW89" t="s">
        <v>1158</v>
      </c>
      <c r="CX89" t="s">
        <v>1312</v>
      </c>
      <c r="CY89" s="122">
        <v>44286</v>
      </c>
      <c r="CZ89" t="b">
        <v>1</v>
      </c>
    </row>
    <row r="90" spans="100:104">
      <c r="CV90" t="s">
        <v>1157</v>
      </c>
      <c r="CW90" t="s">
        <v>1158</v>
      </c>
      <c r="CX90" t="s">
        <v>1313</v>
      </c>
      <c r="CY90" s="122">
        <v>44286</v>
      </c>
      <c r="CZ90" t="b">
        <v>1</v>
      </c>
    </row>
    <row r="91" spans="100:104">
      <c r="CV91" t="s">
        <v>1157</v>
      </c>
      <c r="CW91" t="s">
        <v>1158</v>
      </c>
      <c r="CX91" t="s">
        <v>1314</v>
      </c>
      <c r="CY91" s="122">
        <v>44286</v>
      </c>
      <c r="CZ91" t="b">
        <v>1</v>
      </c>
    </row>
    <row r="92" spans="100:104">
      <c r="CV92" t="s">
        <v>1157</v>
      </c>
      <c r="CW92" t="s">
        <v>1158</v>
      </c>
      <c r="CX92" t="s">
        <v>1315</v>
      </c>
      <c r="CY92" s="122">
        <v>44286</v>
      </c>
      <c r="CZ92" t="b">
        <v>1</v>
      </c>
    </row>
    <row r="93" spans="100:104">
      <c r="CV93" t="s">
        <v>1157</v>
      </c>
      <c r="CW93" t="s">
        <v>1158</v>
      </c>
      <c r="CX93" t="s">
        <v>1316</v>
      </c>
      <c r="CY93" s="122">
        <v>44286</v>
      </c>
      <c r="CZ93" t="b">
        <v>1</v>
      </c>
    </row>
    <row r="94" spans="100:104">
      <c r="CV94" t="s">
        <v>1157</v>
      </c>
      <c r="CW94" t="s">
        <v>1158</v>
      </c>
      <c r="CX94" t="s">
        <v>1317</v>
      </c>
      <c r="CY94" s="122">
        <v>44286</v>
      </c>
      <c r="CZ94" t="b">
        <v>1</v>
      </c>
    </row>
    <row r="95" spans="100:104">
      <c r="CV95" t="s">
        <v>1157</v>
      </c>
      <c r="CW95" t="s">
        <v>1158</v>
      </c>
      <c r="CX95" t="s">
        <v>1318</v>
      </c>
      <c r="CY95" s="122">
        <v>44286</v>
      </c>
      <c r="CZ95" t="b">
        <v>1</v>
      </c>
    </row>
    <row r="96" spans="100:104">
      <c r="CV96" t="s">
        <v>1157</v>
      </c>
      <c r="CW96" t="s">
        <v>1158</v>
      </c>
      <c r="CX96" t="s">
        <v>1319</v>
      </c>
      <c r="CY96" s="122">
        <v>44286</v>
      </c>
      <c r="CZ96" t="b">
        <v>1</v>
      </c>
    </row>
    <row r="97" spans="100:104">
      <c r="CV97" t="s">
        <v>1157</v>
      </c>
      <c r="CW97" t="s">
        <v>1158</v>
      </c>
      <c r="CX97" t="s">
        <v>1320</v>
      </c>
      <c r="CY97" s="122">
        <v>44286</v>
      </c>
      <c r="CZ97" t="b">
        <v>1</v>
      </c>
    </row>
    <row r="98" spans="100:104">
      <c r="CV98" t="s">
        <v>1157</v>
      </c>
      <c r="CW98" t="s">
        <v>1158</v>
      </c>
      <c r="CX98" t="s">
        <v>1321</v>
      </c>
      <c r="CY98" s="122">
        <v>44286</v>
      </c>
      <c r="CZ98" t="b">
        <v>1</v>
      </c>
    </row>
    <row r="99" spans="100:104">
      <c r="CV99" t="s">
        <v>1157</v>
      </c>
      <c r="CW99" t="s">
        <v>1158</v>
      </c>
      <c r="CX99" t="s">
        <v>1322</v>
      </c>
      <c r="CY99" s="122">
        <v>44286</v>
      </c>
      <c r="CZ99" t="b">
        <v>1</v>
      </c>
    </row>
    <row r="100" spans="100:104">
      <c r="CV100" t="s">
        <v>1157</v>
      </c>
      <c r="CW100" t="s">
        <v>1158</v>
      </c>
      <c r="CX100" t="s">
        <v>1323</v>
      </c>
      <c r="CY100" s="122">
        <v>44286</v>
      </c>
      <c r="CZ100" t="b">
        <v>1</v>
      </c>
    </row>
    <row r="101" spans="100:104">
      <c r="CV101" t="s">
        <v>1157</v>
      </c>
      <c r="CW101" t="s">
        <v>1158</v>
      </c>
      <c r="CX101" t="s">
        <v>1324</v>
      </c>
      <c r="CY101" s="122">
        <v>44286</v>
      </c>
      <c r="CZ101" t="b">
        <v>1</v>
      </c>
    </row>
    <row r="102" spans="100:104">
      <c r="CV102" t="s">
        <v>1157</v>
      </c>
      <c r="CW102" t="s">
        <v>1158</v>
      </c>
      <c r="CX102" t="s">
        <v>1325</v>
      </c>
      <c r="CY102" s="122">
        <v>44286</v>
      </c>
      <c r="CZ102" t="b">
        <v>1</v>
      </c>
    </row>
    <row r="103" spans="100:104">
      <c r="CV103" t="s">
        <v>1157</v>
      </c>
      <c r="CW103" t="s">
        <v>1158</v>
      </c>
      <c r="CX103" t="s">
        <v>1326</v>
      </c>
      <c r="CY103" s="122">
        <v>44286</v>
      </c>
      <c r="CZ103" t="b">
        <v>1</v>
      </c>
    </row>
    <row r="104" spans="100:104">
      <c r="CV104" t="s">
        <v>1157</v>
      </c>
      <c r="CW104" t="s">
        <v>1158</v>
      </c>
      <c r="CX104" t="s">
        <v>1327</v>
      </c>
      <c r="CY104" s="122">
        <v>44286</v>
      </c>
      <c r="CZ104" t="b">
        <v>1</v>
      </c>
    </row>
    <row r="105" spans="100:104">
      <c r="CV105" t="s">
        <v>1157</v>
      </c>
      <c r="CW105" t="s">
        <v>1158</v>
      </c>
      <c r="CX105" t="s">
        <v>1328</v>
      </c>
      <c r="CY105" s="122">
        <v>44286</v>
      </c>
      <c r="CZ105" t="b">
        <v>1</v>
      </c>
    </row>
    <row r="106" spans="100:104">
      <c r="CV106" t="s">
        <v>1157</v>
      </c>
      <c r="CW106" t="s">
        <v>1158</v>
      </c>
      <c r="CX106" t="s">
        <v>1329</v>
      </c>
      <c r="CY106" s="122">
        <v>44286</v>
      </c>
      <c r="CZ106" t="b">
        <v>1</v>
      </c>
    </row>
    <row r="107" spans="100:104">
      <c r="CV107" t="s">
        <v>1157</v>
      </c>
      <c r="CW107" t="s">
        <v>1158</v>
      </c>
      <c r="CX107" t="s">
        <v>1330</v>
      </c>
      <c r="CY107" s="122">
        <v>44286</v>
      </c>
      <c r="CZ107" t="b">
        <v>1</v>
      </c>
    </row>
    <row r="108" spans="100:104">
      <c r="CV108" t="s">
        <v>1157</v>
      </c>
      <c r="CW108" t="s">
        <v>1158</v>
      </c>
      <c r="CX108" t="s">
        <v>1331</v>
      </c>
      <c r="CY108" s="122">
        <v>44286</v>
      </c>
      <c r="CZ108" t="b">
        <v>1</v>
      </c>
    </row>
    <row r="109" spans="100:104">
      <c r="CV109" t="s">
        <v>1157</v>
      </c>
      <c r="CW109" t="s">
        <v>1158</v>
      </c>
      <c r="CX109" t="s">
        <v>1332</v>
      </c>
      <c r="CY109" s="122">
        <v>44286</v>
      </c>
      <c r="CZ109" t="b">
        <v>1</v>
      </c>
    </row>
    <row r="110" spans="100:104">
      <c r="CV110" t="s">
        <v>1157</v>
      </c>
      <c r="CW110" t="s">
        <v>1158</v>
      </c>
      <c r="CX110" t="s">
        <v>1333</v>
      </c>
      <c r="CY110" s="122">
        <v>44286</v>
      </c>
      <c r="CZ110" t="b">
        <v>1</v>
      </c>
    </row>
    <row r="111" spans="100:104">
      <c r="CV111" t="s">
        <v>1157</v>
      </c>
      <c r="CW111" t="s">
        <v>1158</v>
      </c>
      <c r="CX111" t="s">
        <v>1334</v>
      </c>
      <c r="CY111" s="122">
        <v>44286</v>
      </c>
      <c r="CZ111" t="b">
        <v>1</v>
      </c>
    </row>
    <row r="112" spans="100:104">
      <c r="CV112" t="s">
        <v>1157</v>
      </c>
      <c r="CW112" t="s">
        <v>1158</v>
      </c>
      <c r="CX112" t="s">
        <v>1335</v>
      </c>
      <c r="CY112" s="122">
        <v>44286</v>
      </c>
      <c r="CZ112" t="b">
        <v>1</v>
      </c>
    </row>
    <row r="113" spans="100:104">
      <c r="CV113" t="s">
        <v>1157</v>
      </c>
      <c r="CW113" t="s">
        <v>1158</v>
      </c>
      <c r="CX113" t="s">
        <v>1336</v>
      </c>
      <c r="CY113" s="122">
        <v>44286</v>
      </c>
      <c r="CZ113" t="b">
        <v>1</v>
      </c>
    </row>
    <row r="114" spans="100:104">
      <c r="CV114" t="s">
        <v>1157</v>
      </c>
      <c r="CW114" t="s">
        <v>1158</v>
      </c>
      <c r="CX114" t="s">
        <v>1337</v>
      </c>
      <c r="CY114" s="122">
        <v>44286</v>
      </c>
      <c r="CZ114" t="b">
        <v>1</v>
      </c>
    </row>
    <row r="115" spans="100:104">
      <c r="CV115" t="s">
        <v>1157</v>
      </c>
      <c r="CW115" t="s">
        <v>1158</v>
      </c>
      <c r="CX115" t="s">
        <v>1338</v>
      </c>
      <c r="CY115" s="122">
        <v>44286</v>
      </c>
      <c r="CZ115" t="b">
        <v>1</v>
      </c>
    </row>
    <row r="116" spans="100:104">
      <c r="CV116" t="s">
        <v>1157</v>
      </c>
      <c r="CW116" t="s">
        <v>1158</v>
      </c>
      <c r="CX116" t="s">
        <v>1339</v>
      </c>
      <c r="CY116" s="122">
        <v>44286</v>
      </c>
      <c r="CZ116" t="b">
        <v>1</v>
      </c>
    </row>
    <row r="117" spans="100:104">
      <c r="CV117" t="s">
        <v>1157</v>
      </c>
      <c r="CW117" t="s">
        <v>1158</v>
      </c>
      <c r="CX117" t="s">
        <v>1340</v>
      </c>
      <c r="CY117" s="122">
        <v>44286</v>
      </c>
      <c r="CZ117" t="b">
        <v>1</v>
      </c>
    </row>
    <row r="118" spans="100:104">
      <c r="CV118" t="s">
        <v>1157</v>
      </c>
      <c r="CW118" t="s">
        <v>1158</v>
      </c>
      <c r="CX118" t="s">
        <v>1341</v>
      </c>
      <c r="CY118" s="122">
        <v>44286</v>
      </c>
      <c r="CZ118" t="b">
        <v>1</v>
      </c>
    </row>
    <row r="119" spans="100:104">
      <c r="CV119" t="s">
        <v>1157</v>
      </c>
      <c r="CW119" t="s">
        <v>1158</v>
      </c>
      <c r="CX119" t="s">
        <v>1342</v>
      </c>
      <c r="CY119" s="122">
        <v>44286</v>
      </c>
      <c r="CZ119" t="b">
        <v>1</v>
      </c>
    </row>
    <row r="120" spans="100:104">
      <c r="CV120" t="s">
        <v>1157</v>
      </c>
      <c r="CW120" t="s">
        <v>1158</v>
      </c>
      <c r="CX120" t="s">
        <v>1343</v>
      </c>
      <c r="CY120" s="122">
        <v>44286</v>
      </c>
      <c r="CZ120" t="b">
        <v>1</v>
      </c>
    </row>
    <row r="121" spans="100:104">
      <c r="CV121" t="s">
        <v>1157</v>
      </c>
      <c r="CW121" t="s">
        <v>1158</v>
      </c>
      <c r="CX121" t="s">
        <v>1344</v>
      </c>
      <c r="CY121" s="122">
        <v>44286</v>
      </c>
      <c r="CZ121" t="b">
        <v>1</v>
      </c>
    </row>
    <row r="122" spans="100:104">
      <c r="CV122" t="s">
        <v>1157</v>
      </c>
      <c r="CW122" t="s">
        <v>1158</v>
      </c>
      <c r="CX122" t="s">
        <v>1345</v>
      </c>
      <c r="CY122" s="122">
        <v>44286</v>
      </c>
      <c r="CZ122" t="b">
        <v>1</v>
      </c>
    </row>
    <row r="123" spans="100:104">
      <c r="CV123" t="s">
        <v>1157</v>
      </c>
      <c r="CW123" t="s">
        <v>1158</v>
      </c>
      <c r="CX123" t="s">
        <v>1346</v>
      </c>
      <c r="CY123" s="122">
        <v>44286</v>
      </c>
      <c r="CZ123" t="b">
        <v>1</v>
      </c>
    </row>
    <row r="124" spans="100:104">
      <c r="CV124" t="s">
        <v>1157</v>
      </c>
      <c r="CW124" t="s">
        <v>1158</v>
      </c>
      <c r="CX124" t="s">
        <v>1347</v>
      </c>
      <c r="CY124" s="122">
        <v>44286</v>
      </c>
      <c r="CZ124" t="b">
        <v>1</v>
      </c>
    </row>
    <row r="125" spans="100:104">
      <c r="CV125" t="s">
        <v>1157</v>
      </c>
      <c r="CW125" t="s">
        <v>1158</v>
      </c>
      <c r="CX125" t="s">
        <v>1348</v>
      </c>
      <c r="CY125" s="122">
        <v>44286</v>
      </c>
      <c r="CZ125" t="b">
        <v>1</v>
      </c>
    </row>
    <row r="126" spans="100:104">
      <c r="CV126" t="s">
        <v>1157</v>
      </c>
      <c r="CW126" t="s">
        <v>1158</v>
      </c>
      <c r="CX126" t="s">
        <v>1349</v>
      </c>
      <c r="CY126" s="122">
        <v>44286</v>
      </c>
      <c r="CZ126" t="b">
        <v>1</v>
      </c>
    </row>
    <row r="127" spans="100:104">
      <c r="CV127" t="s">
        <v>1157</v>
      </c>
      <c r="CW127" t="s">
        <v>1158</v>
      </c>
      <c r="CX127" t="s">
        <v>1350</v>
      </c>
      <c r="CY127" s="122">
        <v>44286</v>
      </c>
      <c r="CZ127" t="b">
        <v>1</v>
      </c>
    </row>
    <row r="128" spans="100:104">
      <c r="CV128" t="s">
        <v>1157</v>
      </c>
      <c r="CW128" t="s">
        <v>1158</v>
      </c>
      <c r="CX128" t="s">
        <v>1351</v>
      </c>
      <c r="CY128" s="122">
        <v>44286</v>
      </c>
      <c r="CZ128" t="b">
        <v>1</v>
      </c>
    </row>
    <row r="129" spans="100:104">
      <c r="CV129" t="s">
        <v>1157</v>
      </c>
      <c r="CW129" t="s">
        <v>1158</v>
      </c>
      <c r="CX129" t="s">
        <v>1352</v>
      </c>
      <c r="CY129" s="122">
        <v>44286</v>
      </c>
      <c r="CZ129" t="b">
        <v>1</v>
      </c>
    </row>
    <row r="130" spans="100:104">
      <c r="CV130" t="s">
        <v>1157</v>
      </c>
      <c r="CW130" t="s">
        <v>1158</v>
      </c>
      <c r="CX130" t="s">
        <v>1353</v>
      </c>
      <c r="CY130" s="122">
        <v>44286</v>
      </c>
      <c r="CZ130" t="b">
        <v>1</v>
      </c>
    </row>
    <row r="131" spans="100:104">
      <c r="CV131" t="s">
        <v>1157</v>
      </c>
      <c r="CW131" t="s">
        <v>1158</v>
      </c>
      <c r="CX131" t="s">
        <v>937</v>
      </c>
      <c r="CY131" s="122">
        <v>44286</v>
      </c>
      <c r="CZ131" t="b">
        <v>1</v>
      </c>
    </row>
    <row r="132" spans="100:104">
      <c r="CV132" t="s">
        <v>1157</v>
      </c>
      <c r="CW132" t="s">
        <v>1158</v>
      </c>
      <c r="CX132" t="s">
        <v>1354</v>
      </c>
      <c r="CY132" s="122">
        <v>44286</v>
      </c>
      <c r="CZ132" t="b">
        <v>1</v>
      </c>
    </row>
    <row r="133" spans="100:104">
      <c r="CV133" t="s">
        <v>1157</v>
      </c>
      <c r="CW133" t="s">
        <v>1158</v>
      </c>
      <c r="CX133" t="s">
        <v>1355</v>
      </c>
      <c r="CY133" s="122">
        <v>44286</v>
      </c>
      <c r="CZ133" t="b">
        <v>1</v>
      </c>
    </row>
    <row r="134" spans="100:104">
      <c r="CV134" t="s">
        <v>1157</v>
      </c>
      <c r="CW134" t="s">
        <v>1158</v>
      </c>
      <c r="CX134" t="s">
        <v>1356</v>
      </c>
      <c r="CY134" s="122">
        <v>44286</v>
      </c>
      <c r="CZ134" t="b">
        <v>1</v>
      </c>
    </row>
    <row r="135" spans="100:104">
      <c r="CV135" t="s">
        <v>1157</v>
      </c>
      <c r="CW135" t="s">
        <v>1158</v>
      </c>
      <c r="CX135" t="s">
        <v>1357</v>
      </c>
      <c r="CY135" s="122">
        <v>44286</v>
      </c>
      <c r="CZ135" t="b">
        <v>1</v>
      </c>
    </row>
    <row r="136" spans="100:104">
      <c r="CV136" t="s">
        <v>1157</v>
      </c>
      <c r="CW136" t="s">
        <v>1158</v>
      </c>
      <c r="CX136" t="s">
        <v>1358</v>
      </c>
      <c r="CY136" s="122">
        <v>44286</v>
      </c>
      <c r="CZ136" t="b">
        <v>1</v>
      </c>
    </row>
    <row r="137" spans="100:104">
      <c r="CV137" t="s">
        <v>1157</v>
      </c>
      <c r="CW137" t="s">
        <v>1158</v>
      </c>
      <c r="CX137" t="s">
        <v>1359</v>
      </c>
      <c r="CY137" s="122">
        <v>44286</v>
      </c>
      <c r="CZ137" t="b">
        <v>1</v>
      </c>
    </row>
    <row r="138" spans="100:104">
      <c r="CV138" t="s">
        <v>1157</v>
      </c>
      <c r="CW138" t="s">
        <v>1158</v>
      </c>
      <c r="CX138" t="s">
        <v>1360</v>
      </c>
      <c r="CY138" s="122">
        <v>44286</v>
      </c>
      <c r="CZ138" t="b">
        <v>1</v>
      </c>
    </row>
    <row r="139" spans="100:104">
      <c r="CV139" t="s">
        <v>1157</v>
      </c>
      <c r="CW139" t="s">
        <v>1158</v>
      </c>
      <c r="CX139" t="s">
        <v>1361</v>
      </c>
      <c r="CY139" s="122">
        <v>44286</v>
      </c>
      <c r="CZ139" t="b">
        <v>1</v>
      </c>
    </row>
    <row r="140" spans="100:104">
      <c r="CV140" t="s">
        <v>1157</v>
      </c>
      <c r="CW140" t="s">
        <v>1158</v>
      </c>
      <c r="CX140" t="s">
        <v>1362</v>
      </c>
      <c r="CY140" s="122">
        <v>44286</v>
      </c>
      <c r="CZ140" t="b">
        <v>1</v>
      </c>
    </row>
    <row r="141" spans="100:104">
      <c r="CV141" t="s">
        <v>1157</v>
      </c>
      <c r="CW141" t="s">
        <v>1158</v>
      </c>
      <c r="CX141" t="s">
        <v>1363</v>
      </c>
      <c r="CY141" s="122">
        <v>44286</v>
      </c>
      <c r="CZ141" t="b">
        <v>1</v>
      </c>
    </row>
    <row r="142" spans="100:104">
      <c r="CV142" t="s">
        <v>1157</v>
      </c>
      <c r="CW142" t="s">
        <v>1158</v>
      </c>
      <c r="CX142" t="s">
        <v>1364</v>
      </c>
      <c r="CY142" s="122">
        <v>44286</v>
      </c>
      <c r="CZ142" t="b">
        <v>1</v>
      </c>
    </row>
    <row r="143" spans="100:104">
      <c r="CV143" t="s">
        <v>1157</v>
      </c>
      <c r="CW143" t="s">
        <v>1158</v>
      </c>
      <c r="CX143" t="s">
        <v>1365</v>
      </c>
      <c r="CY143" s="122">
        <v>44286</v>
      </c>
      <c r="CZ143" t="b">
        <v>1</v>
      </c>
    </row>
    <row r="144" spans="100:104">
      <c r="CV144" t="s">
        <v>1157</v>
      </c>
      <c r="CW144" t="s">
        <v>1158</v>
      </c>
      <c r="CX144" t="s">
        <v>1366</v>
      </c>
      <c r="CY144" s="122">
        <v>44286</v>
      </c>
      <c r="CZ144" t="b">
        <v>1</v>
      </c>
    </row>
    <row r="145" spans="100:104">
      <c r="CV145" t="s">
        <v>1157</v>
      </c>
      <c r="CW145" t="s">
        <v>1158</v>
      </c>
      <c r="CX145" t="s">
        <v>1367</v>
      </c>
      <c r="CY145" s="122">
        <v>44286</v>
      </c>
      <c r="CZ145" t="b">
        <v>1</v>
      </c>
    </row>
    <row r="146" spans="100:104">
      <c r="CV146" t="s">
        <v>1157</v>
      </c>
      <c r="CW146" t="s">
        <v>1158</v>
      </c>
      <c r="CX146" t="s">
        <v>1368</v>
      </c>
      <c r="CY146" s="122">
        <v>44286</v>
      </c>
      <c r="CZ146" t="b">
        <v>1</v>
      </c>
    </row>
    <row r="147" spans="100:104">
      <c r="CV147" t="s">
        <v>1157</v>
      </c>
      <c r="CW147" t="s">
        <v>1158</v>
      </c>
      <c r="CX147" t="s">
        <v>1369</v>
      </c>
      <c r="CY147" s="122">
        <v>44286</v>
      </c>
      <c r="CZ147" t="b">
        <v>1</v>
      </c>
    </row>
    <row r="148" spans="100:104">
      <c r="CV148" t="s">
        <v>1157</v>
      </c>
      <c r="CW148" t="s">
        <v>1158</v>
      </c>
      <c r="CX148" t="s">
        <v>1370</v>
      </c>
      <c r="CY148" s="122">
        <v>44286</v>
      </c>
      <c r="CZ148" t="b">
        <v>1</v>
      </c>
    </row>
    <row r="149" spans="100:104">
      <c r="CV149" t="s">
        <v>1157</v>
      </c>
      <c r="CW149" t="s">
        <v>1158</v>
      </c>
      <c r="CX149" t="s">
        <v>1371</v>
      </c>
      <c r="CY149" s="122">
        <v>44286</v>
      </c>
      <c r="CZ149" t="b">
        <v>1</v>
      </c>
    </row>
    <row r="150" spans="100:104">
      <c r="CV150" t="s">
        <v>1157</v>
      </c>
      <c r="CW150" t="s">
        <v>1158</v>
      </c>
      <c r="CX150" t="s">
        <v>1372</v>
      </c>
      <c r="CY150" s="122">
        <v>44286</v>
      </c>
      <c r="CZ150" t="b">
        <v>1</v>
      </c>
    </row>
    <row r="151" spans="100:104">
      <c r="CV151" t="s">
        <v>1157</v>
      </c>
      <c r="CW151" t="s">
        <v>1158</v>
      </c>
      <c r="CX151" t="s">
        <v>1373</v>
      </c>
      <c r="CY151" s="122">
        <v>44286</v>
      </c>
      <c r="CZ151" t="b">
        <v>1</v>
      </c>
    </row>
    <row r="152" spans="100:104">
      <c r="CV152" t="s">
        <v>1157</v>
      </c>
      <c r="CW152" t="s">
        <v>1158</v>
      </c>
      <c r="CX152" t="s">
        <v>1374</v>
      </c>
      <c r="CY152" s="122">
        <v>44286</v>
      </c>
      <c r="CZ152" t="b">
        <v>1</v>
      </c>
    </row>
    <row r="153" spans="100:104">
      <c r="CV153" t="s">
        <v>1157</v>
      </c>
      <c r="CW153" t="s">
        <v>1158</v>
      </c>
      <c r="CX153" t="s">
        <v>1375</v>
      </c>
      <c r="CY153" s="122">
        <v>44286</v>
      </c>
      <c r="CZ153" t="b">
        <v>1</v>
      </c>
    </row>
    <row r="154" spans="100:104">
      <c r="CV154" t="s">
        <v>1157</v>
      </c>
      <c r="CW154" t="s">
        <v>1158</v>
      </c>
      <c r="CX154" t="s">
        <v>1376</v>
      </c>
      <c r="CY154" s="122">
        <v>44286</v>
      </c>
      <c r="CZ154" t="b">
        <v>1</v>
      </c>
    </row>
    <row r="155" spans="100:104">
      <c r="CV155" t="s">
        <v>1157</v>
      </c>
      <c r="CW155" t="s">
        <v>1158</v>
      </c>
      <c r="CX155" t="s">
        <v>1377</v>
      </c>
      <c r="CY155" s="122">
        <v>44286</v>
      </c>
      <c r="CZ155" t="b">
        <v>1</v>
      </c>
    </row>
    <row r="156" spans="100:104">
      <c r="CV156" t="s">
        <v>1157</v>
      </c>
      <c r="CW156" t="s">
        <v>1158</v>
      </c>
      <c r="CX156" t="s">
        <v>1378</v>
      </c>
      <c r="CY156" s="122">
        <v>44286</v>
      </c>
      <c r="CZ156" t="b">
        <v>1</v>
      </c>
    </row>
    <row r="157" spans="100:104">
      <c r="CV157" t="s">
        <v>1157</v>
      </c>
      <c r="CW157" t="s">
        <v>1158</v>
      </c>
      <c r="CX157" t="s">
        <v>1379</v>
      </c>
      <c r="CY157" s="122">
        <v>44286</v>
      </c>
      <c r="CZ157" t="b">
        <v>1</v>
      </c>
    </row>
    <row r="158" spans="100:104">
      <c r="CV158" t="s">
        <v>1157</v>
      </c>
      <c r="CW158" t="s">
        <v>1158</v>
      </c>
      <c r="CX158" t="s">
        <v>1380</v>
      </c>
      <c r="CY158" s="122">
        <v>44286</v>
      </c>
      <c r="CZ158" t="b">
        <v>1</v>
      </c>
    </row>
    <row r="159" spans="100:104">
      <c r="CV159" t="s">
        <v>1157</v>
      </c>
      <c r="CW159" t="s">
        <v>1158</v>
      </c>
      <c r="CX159" t="s">
        <v>1381</v>
      </c>
      <c r="CY159" s="122">
        <v>44286</v>
      </c>
      <c r="CZ159" t="b">
        <v>1</v>
      </c>
    </row>
    <row r="160" spans="100:104">
      <c r="CV160" t="s">
        <v>1157</v>
      </c>
      <c r="CW160" t="s">
        <v>1158</v>
      </c>
      <c r="CX160" t="s">
        <v>1382</v>
      </c>
      <c r="CY160" s="122">
        <v>44286</v>
      </c>
      <c r="CZ160" t="b">
        <v>1</v>
      </c>
    </row>
    <row r="161" spans="100:104">
      <c r="CV161" t="s">
        <v>1157</v>
      </c>
      <c r="CW161" t="s">
        <v>1158</v>
      </c>
      <c r="CX161" t="s">
        <v>1383</v>
      </c>
      <c r="CY161" s="122">
        <v>44286</v>
      </c>
      <c r="CZ161" t="b">
        <v>1</v>
      </c>
    </row>
    <row r="162" spans="100:104">
      <c r="CV162" t="s">
        <v>1157</v>
      </c>
      <c r="CW162" t="s">
        <v>1158</v>
      </c>
      <c r="CX162" t="s">
        <v>1384</v>
      </c>
      <c r="CY162" s="122">
        <v>44286</v>
      </c>
      <c r="CZ162" t="b">
        <v>1</v>
      </c>
    </row>
    <row r="163" spans="100:104">
      <c r="CV163" t="s">
        <v>1157</v>
      </c>
      <c r="CW163" t="s">
        <v>1158</v>
      </c>
      <c r="CX163" t="s">
        <v>1385</v>
      </c>
      <c r="CY163" s="122">
        <v>44286</v>
      </c>
      <c r="CZ163" t="b">
        <v>1</v>
      </c>
    </row>
    <row r="164" spans="100:104">
      <c r="CV164" t="s">
        <v>1157</v>
      </c>
      <c r="CW164" t="s">
        <v>1158</v>
      </c>
      <c r="CX164" t="s">
        <v>1386</v>
      </c>
      <c r="CY164" s="122">
        <v>44286</v>
      </c>
      <c r="CZ164" t="b">
        <v>1</v>
      </c>
    </row>
    <row r="165" spans="100:104">
      <c r="CV165" t="s">
        <v>1157</v>
      </c>
      <c r="CW165" t="s">
        <v>1158</v>
      </c>
      <c r="CX165" t="s">
        <v>1387</v>
      </c>
      <c r="CY165" s="122">
        <v>44286</v>
      </c>
      <c r="CZ165" t="b">
        <v>1</v>
      </c>
    </row>
    <row r="166" spans="100:104">
      <c r="CV166" t="s">
        <v>1157</v>
      </c>
      <c r="CW166" t="s">
        <v>1158</v>
      </c>
      <c r="CX166" t="s">
        <v>1235</v>
      </c>
      <c r="CY166" s="122">
        <v>44286</v>
      </c>
      <c r="CZ166" t="b">
        <v>0</v>
      </c>
    </row>
    <row r="167" spans="100:104">
      <c r="CV167" t="s">
        <v>1157</v>
      </c>
      <c r="CW167" t="s">
        <v>1158</v>
      </c>
      <c r="CX167" t="s">
        <v>1388</v>
      </c>
      <c r="CY167" s="122">
        <v>44286</v>
      </c>
      <c r="CZ167" t="b">
        <v>1</v>
      </c>
    </row>
    <row r="168" spans="100:104">
      <c r="CV168" t="s">
        <v>1157</v>
      </c>
      <c r="CW168" t="s">
        <v>1158</v>
      </c>
      <c r="CX168" t="s">
        <v>1389</v>
      </c>
      <c r="CY168" s="122">
        <v>44286</v>
      </c>
      <c r="CZ168" t="b">
        <v>1</v>
      </c>
    </row>
    <row r="169" spans="100:104">
      <c r="CV169" t="s">
        <v>1157</v>
      </c>
      <c r="CW169" t="s">
        <v>1158</v>
      </c>
      <c r="CX169" t="s">
        <v>1390</v>
      </c>
      <c r="CY169" s="122">
        <v>44286</v>
      </c>
      <c r="CZ169" t="b">
        <v>1</v>
      </c>
    </row>
    <row r="170" spans="100:104">
      <c r="CV170" t="s">
        <v>1157</v>
      </c>
      <c r="CW170" t="s">
        <v>1158</v>
      </c>
      <c r="CX170" t="s">
        <v>1391</v>
      </c>
      <c r="CY170" s="122">
        <v>44286</v>
      </c>
      <c r="CZ170" t="b">
        <v>1</v>
      </c>
    </row>
    <row r="171" spans="100:104">
      <c r="CV171" t="s">
        <v>1157</v>
      </c>
      <c r="CW171" t="s">
        <v>1158</v>
      </c>
      <c r="CX171" t="s">
        <v>1392</v>
      </c>
      <c r="CY171" s="122">
        <v>44286</v>
      </c>
      <c r="CZ171" t="b">
        <v>1</v>
      </c>
    </row>
    <row r="172" spans="100:104">
      <c r="CV172" t="s">
        <v>1157</v>
      </c>
      <c r="CW172" t="s">
        <v>1158</v>
      </c>
      <c r="CX172" t="s">
        <v>1393</v>
      </c>
      <c r="CY172" s="122">
        <v>44286</v>
      </c>
      <c r="CZ172" t="b">
        <v>1</v>
      </c>
    </row>
    <row r="173" spans="100:104">
      <c r="CV173" t="s">
        <v>1157</v>
      </c>
      <c r="CW173" t="s">
        <v>1158</v>
      </c>
      <c r="CX173" t="s">
        <v>1394</v>
      </c>
      <c r="CY173" s="122">
        <v>44286</v>
      </c>
      <c r="CZ173" t="b">
        <v>1</v>
      </c>
    </row>
    <row r="174" spans="100:104">
      <c r="CV174" t="s">
        <v>1157</v>
      </c>
      <c r="CW174" t="s">
        <v>1158</v>
      </c>
      <c r="CX174" t="s">
        <v>1395</v>
      </c>
      <c r="CY174" s="122">
        <v>44286</v>
      </c>
      <c r="CZ174" t="b">
        <v>1</v>
      </c>
    </row>
    <row r="175" spans="100:104">
      <c r="CV175" t="s">
        <v>1157</v>
      </c>
      <c r="CW175" t="s">
        <v>1158</v>
      </c>
      <c r="CX175" t="s">
        <v>1396</v>
      </c>
      <c r="CY175" s="122">
        <v>44286</v>
      </c>
      <c r="CZ175" t="b">
        <v>1</v>
      </c>
    </row>
    <row r="176" spans="100:104">
      <c r="CV176" t="s">
        <v>1157</v>
      </c>
      <c r="CW176" t="s">
        <v>1158</v>
      </c>
      <c r="CX176" t="s">
        <v>1397</v>
      </c>
      <c r="CY176" s="122">
        <v>44286</v>
      </c>
      <c r="CZ176" t="b">
        <v>1</v>
      </c>
    </row>
    <row r="177" spans="100:104">
      <c r="CV177" t="s">
        <v>1157</v>
      </c>
      <c r="CW177" t="s">
        <v>1158</v>
      </c>
      <c r="CX177" t="s">
        <v>1398</v>
      </c>
      <c r="CY177" s="122">
        <v>44286</v>
      </c>
      <c r="CZ177" t="b">
        <v>1</v>
      </c>
    </row>
    <row r="178" spans="100:104">
      <c r="CV178" t="s">
        <v>1157</v>
      </c>
      <c r="CW178" t="s">
        <v>1158</v>
      </c>
      <c r="CX178" t="s">
        <v>1399</v>
      </c>
      <c r="CY178" s="122">
        <v>44286</v>
      </c>
      <c r="CZ178" t="b">
        <v>1</v>
      </c>
    </row>
    <row r="179" spans="100:104">
      <c r="CV179" t="s">
        <v>1157</v>
      </c>
      <c r="CW179" t="s">
        <v>1158</v>
      </c>
      <c r="CX179" t="s">
        <v>1400</v>
      </c>
      <c r="CY179" s="122">
        <v>44286</v>
      </c>
      <c r="CZ179" t="b">
        <v>1</v>
      </c>
    </row>
    <row r="180" spans="100:104">
      <c r="CV180" t="s">
        <v>1157</v>
      </c>
      <c r="CW180" t="s">
        <v>1158</v>
      </c>
      <c r="CX180" t="s">
        <v>1401</v>
      </c>
      <c r="CY180" s="122">
        <v>44286</v>
      </c>
      <c r="CZ180" t="b">
        <v>1</v>
      </c>
    </row>
    <row r="181" spans="100:104">
      <c r="CV181" t="s">
        <v>1157</v>
      </c>
      <c r="CW181" t="s">
        <v>1158</v>
      </c>
      <c r="CX181" t="s">
        <v>1402</v>
      </c>
      <c r="CY181" s="122">
        <v>44286</v>
      </c>
      <c r="CZ181" t="b">
        <v>1</v>
      </c>
    </row>
    <row r="182" spans="100:104">
      <c r="CV182" t="s">
        <v>1157</v>
      </c>
      <c r="CW182" t="s">
        <v>1158</v>
      </c>
      <c r="CX182" t="s">
        <v>1403</v>
      </c>
      <c r="CY182" s="122">
        <v>44286</v>
      </c>
      <c r="CZ182" t="b">
        <v>1</v>
      </c>
    </row>
    <row r="183" spans="100:104">
      <c r="CV183" t="s">
        <v>1157</v>
      </c>
      <c r="CW183" t="s">
        <v>1158</v>
      </c>
      <c r="CX183" t="s">
        <v>1404</v>
      </c>
      <c r="CY183" s="122">
        <v>44286</v>
      </c>
      <c r="CZ183" t="b">
        <v>1</v>
      </c>
    </row>
    <row r="184" spans="100:104">
      <c r="CV184" t="s">
        <v>1157</v>
      </c>
      <c r="CW184" t="s">
        <v>1158</v>
      </c>
      <c r="CX184" t="s">
        <v>1405</v>
      </c>
      <c r="CY184" s="122">
        <v>44286</v>
      </c>
      <c r="CZ184" t="b">
        <v>1</v>
      </c>
    </row>
    <row r="185" spans="100:104">
      <c r="CV185" t="s">
        <v>1157</v>
      </c>
      <c r="CW185" t="s">
        <v>1158</v>
      </c>
      <c r="CX185" t="s">
        <v>1406</v>
      </c>
      <c r="CY185" s="122">
        <v>44286</v>
      </c>
      <c r="CZ185" t="b">
        <v>1</v>
      </c>
    </row>
    <row r="186" spans="100:104">
      <c r="CV186" t="s">
        <v>1157</v>
      </c>
      <c r="CW186" t="s">
        <v>1158</v>
      </c>
      <c r="CX186" t="s">
        <v>1407</v>
      </c>
      <c r="CY186" s="122">
        <v>44286</v>
      </c>
      <c r="CZ186" t="b">
        <v>1</v>
      </c>
    </row>
    <row r="187" spans="100:104">
      <c r="CV187" t="s">
        <v>1157</v>
      </c>
      <c r="CW187" t="s">
        <v>1158</v>
      </c>
      <c r="CX187" t="s">
        <v>1408</v>
      </c>
      <c r="CY187" s="122">
        <v>44286</v>
      </c>
      <c r="CZ187" t="b">
        <v>1</v>
      </c>
    </row>
    <row r="188" spans="100:104">
      <c r="CV188" t="s">
        <v>1157</v>
      </c>
      <c r="CW188" t="s">
        <v>1158</v>
      </c>
      <c r="CX188" t="s">
        <v>1409</v>
      </c>
      <c r="CY188" s="122">
        <v>44286</v>
      </c>
      <c r="CZ188" t="b">
        <v>1</v>
      </c>
    </row>
    <row r="189" spans="100:104">
      <c r="CV189" t="s">
        <v>1157</v>
      </c>
      <c r="CW189" t="s">
        <v>1158</v>
      </c>
      <c r="CX189" t="s">
        <v>1410</v>
      </c>
      <c r="CY189" s="122">
        <v>44286</v>
      </c>
      <c r="CZ189" t="b">
        <v>1</v>
      </c>
    </row>
    <row r="190" spans="100:104">
      <c r="CV190" t="s">
        <v>1157</v>
      </c>
      <c r="CW190" t="s">
        <v>1158</v>
      </c>
      <c r="CX190" t="s">
        <v>1411</v>
      </c>
      <c r="CY190" s="122">
        <v>44286</v>
      </c>
      <c r="CZ190" t="b">
        <v>1</v>
      </c>
    </row>
    <row r="191" spans="100:104">
      <c r="CV191" t="s">
        <v>1157</v>
      </c>
      <c r="CW191" t="s">
        <v>1158</v>
      </c>
      <c r="CX191" t="s">
        <v>1412</v>
      </c>
      <c r="CY191" s="122">
        <v>44286</v>
      </c>
      <c r="CZ191" t="b">
        <v>1</v>
      </c>
    </row>
    <row r="192" spans="100:104">
      <c r="CV192" t="s">
        <v>1157</v>
      </c>
      <c r="CW192" t="s">
        <v>1158</v>
      </c>
      <c r="CX192" t="s">
        <v>1413</v>
      </c>
      <c r="CY192" s="122">
        <v>44286</v>
      </c>
      <c r="CZ192" t="b">
        <v>1</v>
      </c>
    </row>
    <row r="193" spans="100:104">
      <c r="CV193" t="s">
        <v>1157</v>
      </c>
      <c r="CW193" t="s">
        <v>1158</v>
      </c>
      <c r="CX193" t="s">
        <v>1414</v>
      </c>
      <c r="CY193" s="122">
        <v>44286</v>
      </c>
      <c r="CZ193" t="b">
        <v>1</v>
      </c>
    </row>
    <row r="194" spans="100:104">
      <c r="CV194" t="s">
        <v>1157</v>
      </c>
      <c r="CW194" t="s">
        <v>1158</v>
      </c>
      <c r="CX194" t="s">
        <v>1415</v>
      </c>
      <c r="CY194" s="122">
        <v>44286</v>
      </c>
      <c r="CZ194" t="b">
        <v>1</v>
      </c>
    </row>
    <row r="195" spans="100:104">
      <c r="CV195" t="s">
        <v>1157</v>
      </c>
      <c r="CW195" t="s">
        <v>1158</v>
      </c>
      <c r="CX195" t="s">
        <v>1416</v>
      </c>
      <c r="CY195" s="122">
        <v>44286</v>
      </c>
      <c r="CZ195" t="b">
        <v>1</v>
      </c>
    </row>
    <row r="196" spans="100:104">
      <c r="CV196" t="s">
        <v>1157</v>
      </c>
      <c r="CW196" t="s">
        <v>1158</v>
      </c>
      <c r="CX196" t="s">
        <v>1417</v>
      </c>
      <c r="CY196" s="122">
        <v>44286</v>
      </c>
      <c r="CZ196" t="b">
        <v>1</v>
      </c>
    </row>
    <row r="197" spans="100:104">
      <c r="CV197" t="s">
        <v>1157</v>
      </c>
      <c r="CW197" t="s">
        <v>1158</v>
      </c>
      <c r="CX197" t="s">
        <v>1238</v>
      </c>
      <c r="CY197" s="122">
        <v>44286</v>
      </c>
      <c r="CZ197" t="b">
        <v>0</v>
      </c>
    </row>
    <row r="198" spans="100:104">
      <c r="CV198" t="s">
        <v>1157</v>
      </c>
      <c r="CW198" t="s">
        <v>1418</v>
      </c>
      <c r="CX198" t="s">
        <v>1159</v>
      </c>
      <c r="CY198" s="122">
        <v>44286</v>
      </c>
      <c r="CZ198" t="b">
        <v>1</v>
      </c>
    </row>
    <row r="199" spans="100:104">
      <c r="CV199" t="s">
        <v>1157</v>
      </c>
      <c r="CW199" t="s">
        <v>1418</v>
      </c>
      <c r="CX199" t="s">
        <v>1175</v>
      </c>
      <c r="CY199" s="122">
        <v>44286</v>
      </c>
      <c r="CZ199" t="b">
        <v>1</v>
      </c>
    </row>
    <row r="200" spans="100:104">
      <c r="CV200" t="s">
        <v>1157</v>
      </c>
      <c r="CW200" t="s">
        <v>1418</v>
      </c>
      <c r="CX200" t="s">
        <v>1195</v>
      </c>
      <c r="CY200" s="122">
        <v>44286</v>
      </c>
      <c r="CZ200" t="b">
        <v>1</v>
      </c>
    </row>
    <row r="201" spans="100:104">
      <c r="CV201" t="s">
        <v>1157</v>
      </c>
      <c r="CW201" t="s">
        <v>1418</v>
      </c>
      <c r="CX201" t="s">
        <v>1205</v>
      </c>
      <c r="CY201" s="122">
        <v>44286</v>
      </c>
      <c r="CZ201" t="b">
        <v>1</v>
      </c>
    </row>
    <row r="202" spans="100:104">
      <c r="CV202" t="s">
        <v>1157</v>
      </c>
      <c r="CW202" t="s">
        <v>1418</v>
      </c>
      <c r="CX202" t="s">
        <v>1211</v>
      </c>
      <c r="CY202" s="122">
        <v>44286</v>
      </c>
      <c r="CZ202" t="b">
        <v>1</v>
      </c>
    </row>
    <row r="203" spans="100:104">
      <c r="CV203" t="s">
        <v>1157</v>
      </c>
      <c r="CW203" t="s">
        <v>1418</v>
      </c>
      <c r="CX203" t="s">
        <v>1218</v>
      </c>
      <c r="CY203" s="122">
        <v>44286</v>
      </c>
      <c r="CZ203" t="b">
        <v>1</v>
      </c>
    </row>
    <row r="204" spans="100:104">
      <c r="CV204" t="s">
        <v>1157</v>
      </c>
      <c r="CW204" t="s">
        <v>1418</v>
      </c>
      <c r="CX204" t="s">
        <v>1222</v>
      </c>
      <c r="CY204" s="122">
        <v>44286</v>
      </c>
      <c r="CZ204" t="b">
        <v>1</v>
      </c>
    </row>
    <row r="205" spans="100:104">
      <c r="CV205" t="s">
        <v>1157</v>
      </c>
      <c r="CW205" t="s">
        <v>1418</v>
      </c>
      <c r="CX205" t="s">
        <v>1419</v>
      </c>
      <c r="CY205" s="122">
        <v>44286</v>
      </c>
      <c r="CZ205" t="b">
        <v>1</v>
      </c>
    </row>
    <row r="206" spans="100:104">
      <c r="CV206" t="s">
        <v>1157</v>
      </c>
      <c r="CW206" t="s">
        <v>1418</v>
      </c>
      <c r="CX206" t="s">
        <v>1420</v>
      </c>
      <c r="CY206" s="122">
        <v>44286</v>
      </c>
      <c r="CZ206" t="b">
        <v>1</v>
      </c>
    </row>
    <row r="207" spans="100:104">
      <c r="CV207" t="s">
        <v>1157</v>
      </c>
      <c r="CW207" t="s">
        <v>1418</v>
      </c>
      <c r="CX207" t="s">
        <v>1421</v>
      </c>
      <c r="CY207" s="122">
        <v>44286</v>
      </c>
      <c r="CZ207" t="b">
        <v>1</v>
      </c>
    </row>
    <row r="208" spans="100:104">
      <c r="CV208" t="s">
        <v>1157</v>
      </c>
      <c r="CW208" t="s">
        <v>1418</v>
      </c>
      <c r="CX208" t="s">
        <v>1422</v>
      </c>
      <c r="CY208" s="122">
        <v>44286</v>
      </c>
      <c r="CZ208" t="b">
        <v>1</v>
      </c>
    </row>
    <row r="209" spans="100:104">
      <c r="CV209" t="s">
        <v>1157</v>
      </c>
      <c r="CW209" t="s">
        <v>1418</v>
      </c>
      <c r="CX209" t="s">
        <v>1423</v>
      </c>
      <c r="CY209" s="122">
        <v>44286</v>
      </c>
      <c r="CZ209" t="b">
        <v>1</v>
      </c>
    </row>
    <row r="210" spans="100:104">
      <c r="CV210" t="s">
        <v>1157</v>
      </c>
      <c r="CW210" t="s">
        <v>1418</v>
      </c>
      <c r="CX210" t="s">
        <v>1224</v>
      </c>
      <c r="CY210" s="122">
        <v>44286</v>
      </c>
      <c r="CZ210" t="b">
        <v>1</v>
      </c>
    </row>
    <row r="211" spans="100:104">
      <c r="CV211" t="s">
        <v>1157</v>
      </c>
      <c r="CW211" t="s">
        <v>1418</v>
      </c>
      <c r="CX211" t="s">
        <v>1227</v>
      </c>
      <c r="CY211" s="122">
        <v>44286</v>
      </c>
      <c r="CZ211" t="b">
        <v>1</v>
      </c>
    </row>
    <row r="212" spans="100:104">
      <c r="CV212" t="s">
        <v>1157</v>
      </c>
      <c r="CW212" t="s">
        <v>1418</v>
      </c>
      <c r="CX212" t="s">
        <v>1230</v>
      </c>
      <c r="CY212" s="122">
        <v>44286</v>
      </c>
      <c r="CZ212" t="b">
        <v>1</v>
      </c>
    </row>
    <row r="213" spans="100:104">
      <c r="CV213" t="s">
        <v>1157</v>
      </c>
      <c r="CW213" t="s">
        <v>1418</v>
      </c>
      <c r="CX213" t="s">
        <v>1234</v>
      </c>
      <c r="CY213" s="122">
        <v>44286</v>
      </c>
      <c r="CZ213" t="b">
        <v>1</v>
      </c>
    </row>
    <row r="214" spans="100:104">
      <c r="CV214" t="s">
        <v>1157</v>
      </c>
      <c r="CW214" t="s">
        <v>1418</v>
      </c>
      <c r="CX214" t="s">
        <v>1237</v>
      </c>
      <c r="CY214" s="122">
        <v>44286</v>
      </c>
      <c r="CZ214" t="b">
        <v>1</v>
      </c>
    </row>
    <row r="215" spans="100:104">
      <c r="CV215" t="s">
        <v>1157</v>
      </c>
      <c r="CW215" t="s">
        <v>1418</v>
      </c>
      <c r="CX215" t="s">
        <v>1240</v>
      </c>
      <c r="CY215" s="122">
        <v>44286</v>
      </c>
      <c r="CZ215" t="b">
        <v>1</v>
      </c>
    </row>
    <row r="216" spans="100:104">
      <c r="CV216" t="s">
        <v>1157</v>
      </c>
      <c r="CW216" t="s">
        <v>1418</v>
      </c>
      <c r="CX216" t="s">
        <v>1241</v>
      </c>
      <c r="CY216" s="122">
        <v>44286</v>
      </c>
      <c r="CZ216" t="b">
        <v>1</v>
      </c>
    </row>
    <row r="217" spans="100:104">
      <c r="CV217" t="s">
        <v>1157</v>
      </c>
      <c r="CW217" t="s">
        <v>1418</v>
      </c>
      <c r="CX217" t="s">
        <v>1242</v>
      </c>
      <c r="CY217" s="122">
        <v>44286</v>
      </c>
      <c r="CZ217" t="b">
        <v>1</v>
      </c>
    </row>
    <row r="218" spans="100:104">
      <c r="CV218" t="s">
        <v>1157</v>
      </c>
      <c r="CW218" t="s">
        <v>1418</v>
      </c>
      <c r="CX218" t="s">
        <v>1243</v>
      </c>
      <c r="CY218" s="122">
        <v>44286</v>
      </c>
      <c r="CZ218" t="b">
        <v>1</v>
      </c>
    </row>
    <row r="219" spans="100:104">
      <c r="CV219" t="s">
        <v>1157</v>
      </c>
      <c r="CW219" t="s">
        <v>1418</v>
      </c>
      <c r="CX219" t="s">
        <v>1244</v>
      </c>
      <c r="CY219" s="122">
        <v>44286</v>
      </c>
      <c r="CZ219" t="b">
        <v>1</v>
      </c>
    </row>
    <row r="220" spans="100:104">
      <c r="CV220" t="s">
        <v>1157</v>
      </c>
      <c r="CW220" t="s">
        <v>1418</v>
      </c>
      <c r="CX220" t="s">
        <v>1247</v>
      </c>
      <c r="CY220" s="122">
        <v>44286</v>
      </c>
      <c r="CZ220" t="b">
        <v>1</v>
      </c>
    </row>
    <row r="221" spans="100:104">
      <c r="CV221" t="s">
        <v>1157</v>
      </c>
      <c r="CW221" t="s">
        <v>1418</v>
      </c>
      <c r="CX221" t="s">
        <v>1424</v>
      </c>
      <c r="CY221" s="122">
        <v>44286</v>
      </c>
      <c r="CZ221" t="b">
        <v>1</v>
      </c>
    </row>
    <row r="222" spans="100:104">
      <c r="CV222" t="s">
        <v>1157</v>
      </c>
      <c r="CW222" t="s">
        <v>1418</v>
      </c>
      <c r="CX222" t="s">
        <v>1248</v>
      </c>
      <c r="CY222" s="122">
        <v>44286</v>
      </c>
      <c r="CZ222" t="b">
        <v>1</v>
      </c>
    </row>
    <row r="223" spans="100:104">
      <c r="CV223" t="s">
        <v>1157</v>
      </c>
      <c r="CW223" t="s">
        <v>1418</v>
      </c>
      <c r="CX223" t="s">
        <v>1249</v>
      </c>
      <c r="CY223" s="122">
        <v>44286</v>
      </c>
      <c r="CZ223" t="b">
        <v>1</v>
      </c>
    </row>
    <row r="224" spans="100:104">
      <c r="CV224" t="s">
        <v>1157</v>
      </c>
      <c r="CW224" t="s">
        <v>1418</v>
      </c>
      <c r="CX224" t="s">
        <v>1250</v>
      </c>
      <c r="CY224" s="122">
        <v>44286</v>
      </c>
      <c r="CZ224" t="b">
        <v>1</v>
      </c>
    </row>
    <row r="225" spans="100:104">
      <c r="CV225" t="s">
        <v>1157</v>
      </c>
      <c r="CW225" t="s">
        <v>1418</v>
      </c>
      <c r="CX225" t="s">
        <v>1251</v>
      </c>
      <c r="CY225" s="122">
        <v>44286</v>
      </c>
      <c r="CZ225" t="b">
        <v>1</v>
      </c>
    </row>
    <row r="226" spans="100:104">
      <c r="CV226" t="s">
        <v>1157</v>
      </c>
      <c r="CW226" t="s">
        <v>1418</v>
      </c>
      <c r="CX226" t="s">
        <v>1425</v>
      </c>
      <c r="CY226" s="122">
        <v>44286</v>
      </c>
      <c r="CZ226" t="b">
        <v>1</v>
      </c>
    </row>
    <row r="227" spans="100:104">
      <c r="CV227" t="s">
        <v>1157</v>
      </c>
      <c r="CW227" t="s">
        <v>1418</v>
      </c>
      <c r="CX227" t="s">
        <v>1254</v>
      </c>
      <c r="CY227" s="122">
        <v>44286</v>
      </c>
      <c r="CZ227" t="b">
        <v>1</v>
      </c>
    </row>
    <row r="228" spans="100:104">
      <c r="CV228" t="s">
        <v>1157</v>
      </c>
      <c r="CW228" t="s">
        <v>1418</v>
      </c>
      <c r="CX228" t="s">
        <v>1256</v>
      </c>
      <c r="CY228" s="122">
        <v>44286</v>
      </c>
      <c r="CZ228" t="b">
        <v>1</v>
      </c>
    </row>
    <row r="229" spans="100:104">
      <c r="CV229" t="s">
        <v>1157</v>
      </c>
      <c r="CW229" t="s">
        <v>1418</v>
      </c>
      <c r="CX229" t="s">
        <v>1257</v>
      </c>
      <c r="CY229" s="122">
        <v>44286</v>
      </c>
      <c r="CZ229" t="b">
        <v>1</v>
      </c>
    </row>
    <row r="230" spans="100:104">
      <c r="CV230" t="s">
        <v>1157</v>
      </c>
      <c r="CW230" t="s">
        <v>1418</v>
      </c>
      <c r="CX230" t="s">
        <v>1258</v>
      </c>
      <c r="CY230" s="122">
        <v>44286</v>
      </c>
      <c r="CZ230" t="b">
        <v>1</v>
      </c>
    </row>
    <row r="231" spans="100:104">
      <c r="CV231" t="s">
        <v>1157</v>
      </c>
      <c r="CW231" t="s">
        <v>1418</v>
      </c>
      <c r="CX231" t="s">
        <v>1260</v>
      </c>
      <c r="CY231" s="122">
        <v>44286</v>
      </c>
      <c r="CZ231" t="b">
        <v>1</v>
      </c>
    </row>
    <row r="232" spans="100:104">
      <c r="CV232" t="s">
        <v>1157</v>
      </c>
      <c r="CW232" t="s">
        <v>1418</v>
      </c>
      <c r="CX232" t="s">
        <v>1426</v>
      </c>
      <c r="CY232" s="122">
        <v>44286</v>
      </c>
      <c r="CZ232" t="b">
        <v>1</v>
      </c>
    </row>
    <row r="233" spans="100:104">
      <c r="CV233" t="s">
        <v>1157</v>
      </c>
      <c r="CW233" t="s">
        <v>1418</v>
      </c>
      <c r="CX233" t="s">
        <v>1261</v>
      </c>
      <c r="CY233" s="122">
        <v>44286</v>
      </c>
      <c r="CZ233" t="b">
        <v>1</v>
      </c>
    </row>
    <row r="234" spans="100:104">
      <c r="CV234" t="s">
        <v>1157</v>
      </c>
      <c r="CW234" t="s">
        <v>1418</v>
      </c>
      <c r="CX234" t="s">
        <v>1262</v>
      </c>
      <c r="CY234" s="122">
        <v>44286</v>
      </c>
      <c r="CZ234" t="b">
        <v>1</v>
      </c>
    </row>
    <row r="235" spans="100:104">
      <c r="CV235" t="s">
        <v>1157</v>
      </c>
      <c r="CW235" t="s">
        <v>1418</v>
      </c>
      <c r="CX235" t="s">
        <v>1263</v>
      </c>
      <c r="CY235" s="122">
        <v>44286</v>
      </c>
      <c r="CZ235" t="b">
        <v>1</v>
      </c>
    </row>
    <row r="236" spans="100:104">
      <c r="CV236" t="s">
        <v>1157</v>
      </c>
      <c r="CW236" t="s">
        <v>1418</v>
      </c>
      <c r="CX236" t="s">
        <v>1264</v>
      </c>
      <c r="CY236" s="122">
        <v>44286</v>
      </c>
      <c r="CZ236" t="b">
        <v>1</v>
      </c>
    </row>
    <row r="237" spans="100:104">
      <c r="CV237" t="s">
        <v>1157</v>
      </c>
      <c r="CW237" t="s">
        <v>1418</v>
      </c>
      <c r="CX237" t="s">
        <v>1231</v>
      </c>
      <c r="CY237" s="122">
        <v>44286</v>
      </c>
      <c r="CZ237" t="b">
        <v>0</v>
      </c>
    </row>
    <row r="238" spans="100:104">
      <c r="CV238" t="s">
        <v>1157</v>
      </c>
      <c r="CW238" t="s">
        <v>1418</v>
      </c>
      <c r="CX238" t="s">
        <v>1265</v>
      </c>
      <c r="CY238" s="122">
        <v>44286</v>
      </c>
      <c r="CZ238" t="b">
        <v>1</v>
      </c>
    </row>
    <row r="239" spans="100:104">
      <c r="CV239" t="s">
        <v>1157</v>
      </c>
      <c r="CW239" t="s">
        <v>1418</v>
      </c>
      <c r="CX239" t="s">
        <v>1266</v>
      </c>
      <c r="CY239" s="122">
        <v>44286</v>
      </c>
      <c r="CZ239" t="b">
        <v>1</v>
      </c>
    </row>
    <row r="240" spans="100:104">
      <c r="CV240" t="s">
        <v>1157</v>
      </c>
      <c r="CW240" t="s">
        <v>1418</v>
      </c>
      <c r="CX240" t="s">
        <v>1267</v>
      </c>
      <c r="CY240" s="122">
        <v>44286</v>
      </c>
      <c r="CZ240" t="b">
        <v>1</v>
      </c>
    </row>
    <row r="241" spans="100:104">
      <c r="CV241" t="s">
        <v>1157</v>
      </c>
      <c r="CW241" t="s">
        <v>1418</v>
      </c>
      <c r="CX241" t="s">
        <v>1268</v>
      </c>
      <c r="CY241" s="122">
        <v>44286</v>
      </c>
      <c r="CZ241" t="b">
        <v>1</v>
      </c>
    </row>
    <row r="242" spans="100:104">
      <c r="CV242" t="s">
        <v>1157</v>
      </c>
      <c r="CW242" t="s">
        <v>1418</v>
      </c>
      <c r="CX242" t="s">
        <v>1269</v>
      </c>
      <c r="CY242" s="122">
        <v>44286</v>
      </c>
      <c r="CZ242" t="b">
        <v>1</v>
      </c>
    </row>
    <row r="243" spans="100:104">
      <c r="CV243" t="s">
        <v>1157</v>
      </c>
      <c r="CW243" t="s">
        <v>1418</v>
      </c>
      <c r="CX243" t="s">
        <v>1270</v>
      </c>
      <c r="CY243" s="122">
        <v>44286</v>
      </c>
      <c r="CZ243" t="b">
        <v>1</v>
      </c>
    </row>
    <row r="244" spans="100:104">
      <c r="CV244" t="s">
        <v>1157</v>
      </c>
      <c r="CW244" t="s">
        <v>1418</v>
      </c>
      <c r="CX244" t="s">
        <v>1271</v>
      </c>
      <c r="CY244" s="122">
        <v>44286</v>
      </c>
      <c r="CZ244" t="b">
        <v>1</v>
      </c>
    </row>
    <row r="245" spans="100:104">
      <c r="CV245" t="s">
        <v>1157</v>
      </c>
      <c r="CW245" t="s">
        <v>1418</v>
      </c>
      <c r="CX245" s="238" t="s">
        <v>1272</v>
      </c>
      <c r="CY245" s="122">
        <v>44286</v>
      </c>
      <c r="CZ245" t="b">
        <v>1</v>
      </c>
    </row>
    <row r="246" spans="100:104">
      <c r="CV246" t="s">
        <v>1157</v>
      </c>
      <c r="CW246" t="s">
        <v>1418</v>
      </c>
      <c r="CX246" t="s">
        <v>1273</v>
      </c>
      <c r="CY246" s="122">
        <v>44286</v>
      </c>
      <c r="CZ246" t="b">
        <v>1</v>
      </c>
    </row>
    <row r="247" spans="100:104">
      <c r="CV247" t="s">
        <v>1157</v>
      </c>
      <c r="CW247" t="s">
        <v>1418</v>
      </c>
      <c r="CX247" t="s">
        <v>1276</v>
      </c>
      <c r="CY247" s="122">
        <v>44286</v>
      </c>
      <c r="CZ247" t="b">
        <v>1</v>
      </c>
    </row>
    <row r="248" spans="100:104">
      <c r="CV248" t="s">
        <v>1157</v>
      </c>
      <c r="CW248" t="s">
        <v>1418</v>
      </c>
      <c r="CX248" t="s">
        <v>1277</v>
      </c>
      <c r="CY248" s="122">
        <v>44286</v>
      </c>
      <c r="CZ248" t="b">
        <v>1</v>
      </c>
    </row>
    <row r="249" spans="100:104">
      <c r="CV249" t="s">
        <v>1157</v>
      </c>
      <c r="CW249" t="s">
        <v>1418</v>
      </c>
      <c r="CX249" t="s">
        <v>939</v>
      </c>
      <c r="CY249" s="122">
        <v>44286</v>
      </c>
      <c r="CZ249" t="b">
        <v>1</v>
      </c>
    </row>
    <row r="250" spans="100:104">
      <c r="CV250" t="s">
        <v>1157</v>
      </c>
      <c r="CW250" t="s">
        <v>1418</v>
      </c>
      <c r="CX250" t="s">
        <v>1427</v>
      </c>
      <c r="CY250" s="122">
        <v>44286</v>
      </c>
      <c r="CZ250" t="b">
        <v>1</v>
      </c>
    </row>
    <row r="251" spans="100:104">
      <c r="CV251" t="s">
        <v>1157</v>
      </c>
      <c r="CW251" t="s">
        <v>1418</v>
      </c>
      <c r="CX251" t="s">
        <v>1278</v>
      </c>
      <c r="CY251" s="122">
        <v>44286</v>
      </c>
      <c r="CZ251" t="b">
        <v>1</v>
      </c>
    </row>
    <row r="252" spans="100:104">
      <c r="CV252" t="s">
        <v>1157</v>
      </c>
      <c r="CW252" t="s">
        <v>1418</v>
      </c>
      <c r="CX252" t="s">
        <v>1279</v>
      </c>
      <c r="CY252" s="122">
        <v>44286</v>
      </c>
      <c r="CZ252" t="b">
        <v>1</v>
      </c>
    </row>
    <row r="253" spans="100:104">
      <c r="CV253" t="s">
        <v>1157</v>
      </c>
      <c r="CW253" t="s">
        <v>1418</v>
      </c>
      <c r="CX253" t="s">
        <v>1280</v>
      </c>
      <c r="CY253" s="122">
        <v>44286</v>
      </c>
      <c r="CZ253" t="b">
        <v>1</v>
      </c>
    </row>
    <row r="254" spans="100:104">
      <c r="CV254" t="s">
        <v>1157</v>
      </c>
      <c r="CW254" t="s">
        <v>1418</v>
      </c>
      <c r="CX254" t="s">
        <v>1281</v>
      </c>
      <c r="CY254" s="122">
        <v>44286</v>
      </c>
      <c r="CZ254" t="b">
        <v>1</v>
      </c>
    </row>
    <row r="255" spans="100:104">
      <c r="CV255" t="s">
        <v>1157</v>
      </c>
      <c r="CW255" t="s">
        <v>1418</v>
      </c>
      <c r="CX255" t="s">
        <v>1282</v>
      </c>
      <c r="CY255" s="122">
        <v>44286</v>
      </c>
      <c r="CZ255" t="b">
        <v>1</v>
      </c>
    </row>
    <row r="256" spans="100:104">
      <c r="CV256" t="s">
        <v>1157</v>
      </c>
      <c r="CW256" t="s">
        <v>1418</v>
      </c>
      <c r="CX256" t="s">
        <v>1283</v>
      </c>
      <c r="CY256" s="122">
        <v>44286</v>
      </c>
      <c r="CZ256" t="b">
        <v>1</v>
      </c>
    </row>
    <row r="257" spans="100:104">
      <c r="CV257" t="s">
        <v>1157</v>
      </c>
      <c r="CW257" t="s">
        <v>1418</v>
      </c>
      <c r="CX257" t="s">
        <v>1284</v>
      </c>
      <c r="CY257" s="122">
        <v>44286</v>
      </c>
      <c r="CZ257" t="b">
        <v>1</v>
      </c>
    </row>
    <row r="258" spans="100:104">
      <c r="CV258" t="s">
        <v>1157</v>
      </c>
      <c r="CW258" t="s">
        <v>1418</v>
      </c>
      <c r="CX258" t="s">
        <v>1428</v>
      </c>
      <c r="CY258" s="122">
        <v>44286</v>
      </c>
      <c r="CZ258" t="b">
        <v>1</v>
      </c>
    </row>
    <row r="259" spans="100:104">
      <c r="CV259" t="s">
        <v>1157</v>
      </c>
      <c r="CW259" t="s">
        <v>1418</v>
      </c>
      <c r="CX259" t="s">
        <v>1285</v>
      </c>
      <c r="CY259" s="122">
        <v>44286</v>
      </c>
      <c r="CZ259" t="b">
        <v>1</v>
      </c>
    </row>
    <row r="260" spans="100:104">
      <c r="CV260" t="s">
        <v>1157</v>
      </c>
      <c r="CW260" t="s">
        <v>1418</v>
      </c>
      <c r="CX260" t="s">
        <v>1289</v>
      </c>
      <c r="CY260" s="122">
        <v>44286</v>
      </c>
      <c r="CZ260" t="b">
        <v>1</v>
      </c>
    </row>
    <row r="261" spans="100:104">
      <c r="CV261" t="s">
        <v>1157</v>
      </c>
      <c r="CW261" t="s">
        <v>1418</v>
      </c>
      <c r="CX261" t="s">
        <v>1291</v>
      </c>
      <c r="CY261" s="122">
        <v>44286</v>
      </c>
      <c r="CZ261" t="b">
        <v>1</v>
      </c>
    </row>
    <row r="262" spans="100:104">
      <c r="CV262" t="s">
        <v>1157</v>
      </c>
      <c r="CW262" t="s">
        <v>1418</v>
      </c>
      <c r="CX262" t="s">
        <v>1292</v>
      </c>
      <c r="CY262" s="122">
        <v>44286</v>
      </c>
      <c r="CZ262" t="b">
        <v>1</v>
      </c>
    </row>
    <row r="263" spans="100:104">
      <c r="CV263" t="s">
        <v>1157</v>
      </c>
      <c r="CW263" t="s">
        <v>1418</v>
      </c>
      <c r="CX263" t="s">
        <v>1293</v>
      </c>
      <c r="CY263" s="122">
        <v>44286</v>
      </c>
      <c r="CZ263" t="b">
        <v>1</v>
      </c>
    </row>
    <row r="264" spans="100:104">
      <c r="CV264" t="s">
        <v>1157</v>
      </c>
      <c r="CW264" t="s">
        <v>1418</v>
      </c>
      <c r="CX264" t="s">
        <v>1294</v>
      </c>
      <c r="CY264" s="122">
        <v>44286</v>
      </c>
      <c r="CZ264" t="b">
        <v>1</v>
      </c>
    </row>
    <row r="265" spans="100:104">
      <c r="CV265" t="s">
        <v>1157</v>
      </c>
      <c r="CW265" t="s">
        <v>1418</v>
      </c>
      <c r="CX265" t="s">
        <v>1295</v>
      </c>
      <c r="CY265" s="122">
        <v>44286</v>
      </c>
      <c r="CZ265" t="b">
        <v>1</v>
      </c>
    </row>
    <row r="266" spans="100:104">
      <c r="CV266" t="s">
        <v>1157</v>
      </c>
      <c r="CW266" t="s">
        <v>1418</v>
      </c>
      <c r="CX266" t="s">
        <v>1296</v>
      </c>
      <c r="CY266" s="122">
        <v>44286</v>
      </c>
      <c r="CZ266" t="b">
        <v>1</v>
      </c>
    </row>
    <row r="267" spans="100:104">
      <c r="CV267" t="s">
        <v>1157</v>
      </c>
      <c r="CW267" t="s">
        <v>1418</v>
      </c>
      <c r="CX267" t="s">
        <v>1429</v>
      </c>
      <c r="CY267" s="122">
        <v>44286</v>
      </c>
      <c r="CZ267" t="b">
        <v>1</v>
      </c>
    </row>
    <row r="268" spans="100:104">
      <c r="CV268" t="s">
        <v>1157</v>
      </c>
      <c r="CW268" t="s">
        <v>1418</v>
      </c>
      <c r="CX268" t="s">
        <v>1297</v>
      </c>
      <c r="CY268" s="122">
        <v>44286</v>
      </c>
      <c r="CZ268" t="b">
        <v>1</v>
      </c>
    </row>
    <row r="269" spans="100:104">
      <c r="CV269" t="s">
        <v>1157</v>
      </c>
      <c r="CW269" t="s">
        <v>1418</v>
      </c>
      <c r="CX269" t="s">
        <v>1298</v>
      </c>
      <c r="CY269" s="122">
        <v>44286</v>
      </c>
      <c r="CZ269" t="b">
        <v>1</v>
      </c>
    </row>
    <row r="270" spans="100:104">
      <c r="CV270" t="s">
        <v>1157</v>
      </c>
      <c r="CW270" t="s">
        <v>1418</v>
      </c>
      <c r="CX270" t="s">
        <v>1299</v>
      </c>
      <c r="CY270" s="122">
        <v>44286</v>
      </c>
      <c r="CZ270" t="b">
        <v>1</v>
      </c>
    </row>
    <row r="271" spans="100:104">
      <c r="CV271" t="s">
        <v>1157</v>
      </c>
      <c r="CW271" t="s">
        <v>1418</v>
      </c>
      <c r="CX271" t="s">
        <v>1300</v>
      </c>
      <c r="CY271" s="122">
        <v>44286</v>
      </c>
      <c r="CZ271" t="b">
        <v>1</v>
      </c>
    </row>
    <row r="272" spans="100:104">
      <c r="CV272" t="s">
        <v>1157</v>
      </c>
      <c r="CW272" t="s">
        <v>1418</v>
      </c>
      <c r="CX272" t="s">
        <v>1301</v>
      </c>
      <c r="CY272" s="122">
        <v>44286</v>
      </c>
      <c r="CZ272" t="b">
        <v>1</v>
      </c>
    </row>
    <row r="273" spans="100:104">
      <c r="CV273" t="s">
        <v>1157</v>
      </c>
      <c r="CW273" t="s">
        <v>1418</v>
      </c>
      <c r="CX273" t="s">
        <v>1302</v>
      </c>
      <c r="CY273" s="122">
        <v>44286</v>
      </c>
      <c r="CZ273" t="b">
        <v>1</v>
      </c>
    </row>
    <row r="274" spans="100:104">
      <c r="CV274" t="s">
        <v>1157</v>
      </c>
      <c r="CW274" t="s">
        <v>1418</v>
      </c>
      <c r="CX274" t="s">
        <v>1303</v>
      </c>
      <c r="CY274" s="122">
        <v>44286</v>
      </c>
      <c r="CZ274" t="b">
        <v>1</v>
      </c>
    </row>
    <row r="275" spans="100:104">
      <c r="CV275" t="s">
        <v>1157</v>
      </c>
      <c r="CW275" t="s">
        <v>1418</v>
      </c>
      <c r="CX275" t="s">
        <v>1304</v>
      </c>
      <c r="CY275" s="122">
        <v>44286</v>
      </c>
      <c r="CZ275" t="b">
        <v>1</v>
      </c>
    </row>
    <row r="276" spans="100:104">
      <c r="CV276" t="s">
        <v>1157</v>
      </c>
      <c r="CW276" t="s">
        <v>1418</v>
      </c>
      <c r="CX276" t="s">
        <v>1305</v>
      </c>
      <c r="CY276" s="122">
        <v>44286</v>
      </c>
      <c r="CZ276" t="b">
        <v>1</v>
      </c>
    </row>
    <row r="277" spans="100:104">
      <c r="CV277" t="s">
        <v>1157</v>
      </c>
      <c r="CW277" t="s">
        <v>1418</v>
      </c>
      <c r="CX277" t="s">
        <v>1306</v>
      </c>
      <c r="CY277" s="122">
        <v>44286</v>
      </c>
      <c r="CZ277" t="b">
        <v>1</v>
      </c>
    </row>
    <row r="278" spans="100:104">
      <c r="CV278" t="s">
        <v>1157</v>
      </c>
      <c r="CW278" t="s">
        <v>1418</v>
      </c>
      <c r="CX278" t="s">
        <v>1307</v>
      </c>
      <c r="CY278" s="122">
        <v>44286</v>
      </c>
      <c r="CZ278" t="b">
        <v>1</v>
      </c>
    </row>
    <row r="279" spans="100:104">
      <c r="CV279" t="s">
        <v>1157</v>
      </c>
      <c r="CW279" t="s">
        <v>1418</v>
      </c>
      <c r="CX279" t="s">
        <v>1308</v>
      </c>
      <c r="CY279" s="122">
        <v>44286</v>
      </c>
      <c r="CZ279" t="b">
        <v>1</v>
      </c>
    </row>
    <row r="280" spans="100:104">
      <c r="CV280" t="s">
        <v>1157</v>
      </c>
      <c r="CW280" t="s">
        <v>1418</v>
      </c>
      <c r="CX280" s="238" t="s">
        <v>1309</v>
      </c>
      <c r="CY280" s="122">
        <v>44286</v>
      </c>
      <c r="CZ280" t="b">
        <v>1</v>
      </c>
    </row>
    <row r="281" spans="100:104">
      <c r="CV281" t="s">
        <v>1157</v>
      </c>
      <c r="CW281" t="s">
        <v>1418</v>
      </c>
      <c r="CX281" t="s">
        <v>1430</v>
      </c>
      <c r="CY281" s="122">
        <v>44286</v>
      </c>
      <c r="CZ281" t="b">
        <v>1</v>
      </c>
    </row>
    <row r="282" spans="100:104">
      <c r="CV282" t="s">
        <v>1157</v>
      </c>
      <c r="CW282" t="s">
        <v>1418</v>
      </c>
      <c r="CX282" t="s">
        <v>1310</v>
      </c>
      <c r="CY282" s="122">
        <v>44286</v>
      </c>
      <c r="CZ282" t="b">
        <v>1</v>
      </c>
    </row>
    <row r="283" spans="100:104">
      <c r="CV283" t="s">
        <v>1157</v>
      </c>
      <c r="CW283" t="s">
        <v>1418</v>
      </c>
      <c r="CX283" t="s">
        <v>1311</v>
      </c>
      <c r="CY283" s="122">
        <v>44286</v>
      </c>
      <c r="CZ283" t="b">
        <v>1</v>
      </c>
    </row>
    <row r="284" spans="100:104">
      <c r="CV284" t="s">
        <v>1157</v>
      </c>
      <c r="CW284" t="s">
        <v>1418</v>
      </c>
      <c r="CX284" t="s">
        <v>1312</v>
      </c>
      <c r="CY284" s="122">
        <v>44286</v>
      </c>
      <c r="CZ284" t="b">
        <v>1</v>
      </c>
    </row>
    <row r="285" spans="100:104">
      <c r="CV285" t="s">
        <v>1157</v>
      </c>
      <c r="CW285" t="s">
        <v>1418</v>
      </c>
      <c r="CX285" t="s">
        <v>1313</v>
      </c>
      <c r="CY285" s="122">
        <v>44286</v>
      </c>
      <c r="CZ285" t="b">
        <v>1</v>
      </c>
    </row>
    <row r="286" spans="100:104">
      <c r="CV286" t="s">
        <v>1157</v>
      </c>
      <c r="CW286" t="s">
        <v>1418</v>
      </c>
      <c r="CX286" t="s">
        <v>1314</v>
      </c>
      <c r="CY286" s="122">
        <v>44286</v>
      </c>
      <c r="CZ286" t="b">
        <v>1</v>
      </c>
    </row>
    <row r="287" spans="100:104">
      <c r="CV287" t="s">
        <v>1157</v>
      </c>
      <c r="CW287" t="s">
        <v>1418</v>
      </c>
      <c r="CX287" t="s">
        <v>1315</v>
      </c>
      <c r="CY287" s="122">
        <v>44286</v>
      </c>
      <c r="CZ287" t="b">
        <v>1</v>
      </c>
    </row>
    <row r="288" spans="100:104">
      <c r="CV288" t="s">
        <v>1157</v>
      </c>
      <c r="CW288" t="s">
        <v>1418</v>
      </c>
      <c r="CX288" t="s">
        <v>1316</v>
      </c>
      <c r="CY288" s="122">
        <v>44286</v>
      </c>
      <c r="CZ288" t="b">
        <v>1</v>
      </c>
    </row>
    <row r="289" spans="100:104">
      <c r="CV289" t="s">
        <v>1157</v>
      </c>
      <c r="CW289" t="s">
        <v>1418</v>
      </c>
      <c r="CX289" t="s">
        <v>1317</v>
      </c>
      <c r="CY289" s="122">
        <v>44286</v>
      </c>
      <c r="CZ289" t="b">
        <v>1</v>
      </c>
    </row>
    <row r="290" spans="100:104">
      <c r="CV290" t="s">
        <v>1157</v>
      </c>
      <c r="CW290" t="s">
        <v>1418</v>
      </c>
      <c r="CX290" t="s">
        <v>1431</v>
      </c>
      <c r="CY290" s="122">
        <v>44286</v>
      </c>
      <c r="CZ290" t="b">
        <v>1</v>
      </c>
    </row>
    <row r="291" spans="100:104">
      <c r="CV291" t="s">
        <v>1157</v>
      </c>
      <c r="CW291" t="s">
        <v>1418</v>
      </c>
      <c r="CX291" t="s">
        <v>1318</v>
      </c>
      <c r="CY291" s="122">
        <v>44286</v>
      </c>
      <c r="CZ291" t="b">
        <v>1</v>
      </c>
    </row>
    <row r="292" spans="100:104">
      <c r="CV292" t="s">
        <v>1157</v>
      </c>
      <c r="CW292" t="s">
        <v>1418</v>
      </c>
      <c r="CX292" t="s">
        <v>1319</v>
      </c>
      <c r="CY292" s="122">
        <v>44286</v>
      </c>
      <c r="CZ292" t="b">
        <v>1</v>
      </c>
    </row>
    <row r="293" spans="100:104">
      <c r="CV293" t="s">
        <v>1157</v>
      </c>
      <c r="CW293" t="s">
        <v>1418</v>
      </c>
      <c r="CX293" t="s">
        <v>1320</v>
      </c>
      <c r="CY293" s="122">
        <v>44286</v>
      </c>
      <c r="CZ293" t="b">
        <v>1</v>
      </c>
    </row>
    <row r="294" spans="100:104">
      <c r="CV294" t="s">
        <v>1157</v>
      </c>
      <c r="CW294" t="s">
        <v>1418</v>
      </c>
      <c r="CX294" t="s">
        <v>1321</v>
      </c>
      <c r="CY294" s="122">
        <v>44286</v>
      </c>
      <c r="CZ294" t="b">
        <v>1</v>
      </c>
    </row>
    <row r="295" spans="100:104">
      <c r="CV295" t="s">
        <v>1157</v>
      </c>
      <c r="CW295" t="s">
        <v>1418</v>
      </c>
      <c r="CX295" t="s">
        <v>1322</v>
      </c>
      <c r="CY295" s="122">
        <v>44286</v>
      </c>
      <c r="CZ295" t="b">
        <v>1</v>
      </c>
    </row>
    <row r="296" spans="100:104">
      <c r="CV296" t="s">
        <v>1157</v>
      </c>
      <c r="CW296" t="s">
        <v>1418</v>
      </c>
      <c r="CX296" t="s">
        <v>1323</v>
      </c>
      <c r="CY296" s="122">
        <v>44286</v>
      </c>
      <c r="CZ296" t="b">
        <v>1</v>
      </c>
    </row>
    <row r="297" spans="100:104">
      <c r="CV297" t="s">
        <v>1157</v>
      </c>
      <c r="CW297" t="s">
        <v>1418</v>
      </c>
      <c r="CX297" t="s">
        <v>1432</v>
      </c>
      <c r="CY297" s="122">
        <v>44286</v>
      </c>
      <c r="CZ297" t="b">
        <v>1</v>
      </c>
    </row>
    <row r="298" spans="100:104">
      <c r="CV298" t="s">
        <v>1157</v>
      </c>
      <c r="CW298" t="s">
        <v>1418</v>
      </c>
      <c r="CX298" t="s">
        <v>1324</v>
      </c>
      <c r="CY298" s="122">
        <v>44286</v>
      </c>
      <c r="CZ298" t="b">
        <v>1</v>
      </c>
    </row>
    <row r="299" spans="100:104">
      <c r="CV299" t="s">
        <v>1157</v>
      </c>
      <c r="CW299" t="s">
        <v>1418</v>
      </c>
      <c r="CX299" t="s">
        <v>1433</v>
      </c>
      <c r="CY299" s="122">
        <v>44286</v>
      </c>
      <c r="CZ299" t="b">
        <v>1</v>
      </c>
    </row>
    <row r="300" spans="100:104">
      <c r="CV300" t="s">
        <v>1157</v>
      </c>
      <c r="CW300" t="s">
        <v>1418</v>
      </c>
      <c r="CX300" t="s">
        <v>1325</v>
      </c>
      <c r="CY300" s="122">
        <v>44286</v>
      </c>
      <c r="CZ300" t="b">
        <v>1</v>
      </c>
    </row>
    <row r="301" spans="100:104">
      <c r="CV301" t="s">
        <v>1157</v>
      </c>
      <c r="CW301" t="s">
        <v>1418</v>
      </c>
      <c r="CX301" t="s">
        <v>1326</v>
      </c>
      <c r="CY301" s="122">
        <v>44286</v>
      </c>
      <c r="CZ301" t="b">
        <v>1</v>
      </c>
    </row>
    <row r="302" spans="100:104">
      <c r="CV302" t="s">
        <v>1157</v>
      </c>
      <c r="CW302" t="s">
        <v>1418</v>
      </c>
      <c r="CX302" t="s">
        <v>1434</v>
      </c>
      <c r="CY302" s="122">
        <v>44286</v>
      </c>
      <c r="CZ302" t="b">
        <v>1</v>
      </c>
    </row>
    <row r="303" spans="100:104">
      <c r="CV303" t="s">
        <v>1157</v>
      </c>
      <c r="CW303" t="s">
        <v>1418</v>
      </c>
      <c r="CX303" t="s">
        <v>1327</v>
      </c>
      <c r="CY303" s="122">
        <v>44286</v>
      </c>
      <c r="CZ303" t="b">
        <v>1</v>
      </c>
    </row>
    <row r="304" spans="100:104">
      <c r="CV304" t="s">
        <v>1157</v>
      </c>
      <c r="CW304" t="s">
        <v>1418</v>
      </c>
      <c r="CX304" t="s">
        <v>1328</v>
      </c>
      <c r="CY304" s="122">
        <v>44286</v>
      </c>
      <c r="CZ304" t="b">
        <v>1</v>
      </c>
    </row>
    <row r="305" spans="100:104">
      <c r="CV305" t="s">
        <v>1157</v>
      </c>
      <c r="CW305" t="s">
        <v>1418</v>
      </c>
      <c r="CX305" t="s">
        <v>1329</v>
      </c>
      <c r="CY305" s="122">
        <v>44286</v>
      </c>
      <c r="CZ305" t="b">
        <v>1</v>
      </c>
    </row>
    <row r="306" spans="100:104">
      <c r="CV306" t="s">
        <v>1157</v>
      </c>
      <c r="CW306" t="s">
        <v>1418</v>
      </c>
      <c r="CX306" t="s">
        <v>1330</v>
      </c>
      <c r="CY306" s="122">
        <v>44286</v>
      </c>
      <c r="CZ306" t="b">
        <v>1</v>
      </c>
    </row>
    <row r="307" spans="100:104">
      <c r="CV307" t="s">
        <v>1157</v>
      </c>
      <c r="CW307" t="s">
        <v>1418</v>
      </c>
      <c r="CX307" t="s">
        <v>1331</v>
      </c>
      <c r="CY307" s="122">
        <v>44286</v>
      </c>
      <c r="CZ307" t="b">
        <v>1</v>
      </c>
    </row>
    <row r="308" spans="100:104">
      <c r="CV308" t="s">
        <v>1157</v>
      </c>
      <c r="CW308" t="s">
        <v>1418</v>
      </c>
      <c r="CX308" t="s">
        <v>1332</v>
      </c>
      <c r="CY308" s="122">
        <v>44286</v>
      </c>
      <c r="CZ308" t="b">
        <v>1</v>
      </c>
    </row>
    <row r="309" spans="100:104">
      <c r="CV309" t="s">
        <v>1157</v>
      </c>
      <c r="CW309" t="s">
        <v>1418</v>
      </c>
      <c r="CX309" t="s">
        <v>1333</v>
      </c>
      <c r="CY309" s="122">
        <v>44286</v>
      </c>
      <c r="CZ309" t="b">
        <v>1</v>
      </c>
    </row>
    <row r="310" spans="100:104">
      <c r="CV310" t="s">
        <v>1157</v>
      </c>
      <c r="CW310" t="s">
        <v>1418</v>
      </c>
      <c r="CX310" t="s">
        <v>1435</v>
      </c>
      <c r="CY310" s="122">
        <v>44286</v>
      </c>
      <c r="CZ310" t="b">
        <v>1</v>
      </c>
    </row>
    <row r="311" spans="100:104">
      <c r="CV311" t="s">
        <v>1157</v>
      </c>
      <c r="CW311" t="s">
        <v>1418</v>
      </c>
      <c r="CX311" t="s">
        <v>1334</v>
      </c>
      <c r="CY311" s="122">
        <v>44286</v>
      </c>
      <c r="CZ311" t="b">
        <v>1</v>
      </c>
    </row>
    <row r="312" spans="100:104">
      <c r="CV312" t="s">
        <v>1157</v>
      </c>
      <c r="CW312" t="s">
        <v>1418</v>
      </c>
      <c r="CX312" t="s">
        <v>1335</v>
      </c>
      <c r="CY312" s="122">
        <v>44286</v>
      </c>
      <c r="CZ312" t="b">
        <v>1</v>
      </c>
    </row>
    <row r="313" spans="100:104">
      <c r="CV313" t="s">
        <v>1157</v>
      </c>
      <c r="CW313" t="s">
        <v>1418</v>
      </c>
      <c r="CX313" t="s">
        <v>1436</v>
      </c>
      <c r="CY313" s="122">
        <v>44286</v>
      </c>
      <c r="CZ313" t="b">
        <v>1</v>
      </c>
    </row>
    <row r="314" spans="100:104">
      <c r="CV314" t="s">
        <v>1157</v>
      </c>
      <c r="CW314" t="s">
        <v>1418</v>
      </c>
      <c r="CX314" t="s">
        <v>1336</v>
      </c>
      <c r="CY314" s="122">
        <v>44286</v>
      </c>
      <c r="CZ314" t="b">
        <v>1</v>
      </c>
    </row>
    <row r="315" spans="100:104">
      <c r="CV315" t="s">
        <v>1157</v>
      </c>
      <c r="CW315" t="s">
        <v>1418</v>
      </c>
      <c r="CX315" t="s">
        <v>1337</v>
      </c>
      <c r="CY315" s="122">
        <v>44286</v>
      </c>
      <c r="CZ315" t="b">
        <v>1</v>
      </c>
    </row>
    <row r="316" spans="100:104">
      <c r="CV316" t="s">
        <v>1157</v>
      </c>
      <c r="CW316" t="s">
        <v>1418</v>
      </c>
      <c r="CX316" t="s">
        <v>1437</v>
      </c>
      <c r="CY316" s="122">
        <v>44286</v>
      </c>
      <c r="CZ316" t="b">
        <v>1</v>
      </c>
    </row>
    <row r="317" spans="100:104">
      <c r="CV317" t="s">
        <v>1157</v>
      </c>
      <c r="CW317" t="s">
        <v>1418</v>
      </c>
      <c r="CX317" t="s">
        <v>1338</v>
      </c>
      <c r="CY317" s="122">
        <v>44286</v>
      </c>
      <c r="CZ317" t="b">
        <v>1</v>
      </c>
    </row>
    <row r="318" spans="100:104">
      <c r="CV318" t="s">
        <v>1157</v>
      </c>
      <c r="CW318" t="s">
        <v>1418</v>
      </c>
      <c r="CX318" t="s">
        <v>1339</v>
      </c>
      <c r="CY318" s="122">
        <v>44286</v>
      </c>
      <c r="CZ318" t="b">
        <v>1</v>
      </c>
    </row>
    <row r="319" spans="100:104">
      <c r="CV319" t="s">
        <v>1157</v>
      </c>
      <c r="CW319" t="s">
        <v>1418</v>
      </c>
      <c r="CX319" t="s">
        <v>1438</v>
      </c>
      <c r="CY319" s="122">
        <v>44286</v>
      </c>
      <c r="CZ319" t="b">
        <v>1</v>
      </c>
    </row>
    <row r="320" spans="100:104">
      <c r="CV320" t="s">
        <v>1157</v>
      </c>
      <c r="CW320" t="s">
        <v>1418</v>
      </c>
      <c r="CX320" t="s">
        <v>1340</v>
      </c>
      <c r="CY320" s="122">
        <v>44286</v>
      </c>
      <c r="CZ320" t="b">
        <v>1</v>
      </c>
    </row>
    <row r="321" spans="100:104">
      <c r="CV321" t="s">
        <v>1157</v>
      </c>
      <c r="CW321" t="s">
        <v>1418</v>
      </c>
      <c r="CX321" t="s">
        <v>1341</v>
      </c>
      <c r="CY321" s="122">
        <v>44286</v>
      </c>
      <c r="CZ321" t="b">
        <v>1</v>
      </c>
    </row>
    <row r="322" spans="100:104">
      <c r="CV322" t="s">
        <v>1157</v>
      </c>
      <c r="CW322" t="s">
        <v>1418</v>
      </c>
      <c r="CX322" t="s">
        <v>1342</v>
      </c>
      <c r="CY322" s="122">
        <v>44286</v>
      </c>
      <c r="CZ322" t="b">
        <v>1</v>
      </c>
    </row>
    <row r="323" spans="100:104">
      <c r="CV323" t="s">
        <v>1157</v>
      </c>
      <c r="CW323" t="s">
        <v>1418</v>
      </c>
      <c r="CX323" t="s">
        <v>1343</v>
      </c>
      <c r="CY323" s="122">
        <v>44286</v>
      </c>
      <c r="CZ323" t="b">
        <v>1</v>
      </c>
    </row>
    <row r="324" spans="100:104">
      <c r="CV324" t="s">
        <v>1157</v>
      </c>
      <c r="CW324" t="s">
        <v>1418</v>
      </c>
      <c r="CX324" t="s">
        <v>1344</v>
      </c>
      <c r="CY324" s="122">
        <v>44286</v>
      </c>
      <c r="CZ324" t="b">
        <v>1</v>
      </c>
    </row>
    <row r="325" spans="100:104">
      <c r="CV325" t="s">
        <v>1157</v>
      </c>
      <c r="CW325" t="s">
        <v>1418</v>
      </c>
      <c r="CX325" t="s">
        <v>1439</v>
      </c>
      <c r="CY325" s="122">
        <v>44286</v>
      </c>
      <c r="CZ325" t="b">
        <v>1</v>
      </c>
    </row>
    <row r="326" spans="100:104">
      <c r="CV326" t="s">
        <v>1157</v>
      </c>
      <c r="CW326" t="s">
        <v>1418</v>
      </c>
      <c r="CX326" t="s">
        <v>1440</v>
      </c>
      <c r="CY326" s="122">
        <v>44286</v>
      </c>
      <c r="CZ326" t="b">
        <v>1</v>
      </c>
    </row>
    <row r="327" spans="100:104">
      <c r="CV327" t="s">
        <v>1157</v>
      </c>
      <c r="CW327" t="s">
        <v>1418</v>
      </c>
      <c r="CX327" t="s">
        <v>1345</v>
      </c>
      <c r="CY327" s="122">
        <v>44286</v>
      </c>
      <c r="CZ327" t="b">
        <v>1</v>
      </c>
    </row>
    <row r="328" spans="100:104">
      <c r="CV328" t="s">
        <v>1157</v>
      </c>
      <c r="CW328" t="s">
        <v>1418</v>
      </c>
      <c r="CX328" t="s">
        <v>1346</v>
      </c>
      <c r="CY328" s="122">
        <v>44286</v>
      </c>
      <c r="CZ328" t="b">
        <v>1</v>
      </c>
    </row>
    <row r="329" spans="100:104">
      <c r="CV329" t="s">
        <v>1157</v>
      </c>
      <c r="CW329" t="s">
        <v>1418</v>
      </c>
      <c r="CX329" t="s">
        <v>1347</v>
      </c>
      <c r="CY329" s="122">
        <v>44286</v>
      </c>
      <c r="CZ329" t="b">
        <v>1</v>
      </c>
    </row>
    <row r="330" spans="100:104">
      <c r="CV330" t="s">
        <v>1157</v>
      </c>
      <c r="CW330" t="s">
        <v>1418</v>
      </c>
      <c r="CX330" t="s">
        <v>1348</v>
      </c>
      <c r="CY330" s="122">
        <v>44286</v>
      </c>
      <c r="CZ330" t="b">
        <v>1</v>
      </c>
    </row>
    <row r="331" spans="100:104">
      <c r="CV331" t="s">
        <v>1157</v>
      </c>
      <c r="CW331" t="s">
        <v>1418</v>
      </c>
      <c r="CX331" t="s">
        <v>1349</v>
      </c>
      <c r="CY331" s="122">
        <v>44286</v>
      </c>
      <c r="CZ331" t="b">
        <v>1</v>
      </c>
    </row>
    <row r="332" spans="100:104">
      <c r="CV332" t="s">
        <v>1157</v>
      </c>
      <c r="CW332" t="s">
        <v>1418</v>
      </c>
      <c r="CX332" t="s">
        <v>1350</v>
      </c>
      <c r="CY332" s="122">
        <v>44286</v>
      </c>
      <c r="CZ332" t="b">
        <v>1</v>
      </c>
    </row>
    <row r="333" spans="100:104">
      <c r="CV333" t="s">
        <v>1157</v>
      </c>
      <c r="CW333" t="s">
        <v>1418</v>
      </c>
      <c r="CX333" t="s">
        <v>1441</v>
      </c>
      <c r="CY333" s="122">
        <v>44286</v>
      </c>
      <c r="CZ333" t="b">
        <v>1</v>
      </c>
    </row>
    <row r="334" spans="100:104">
      <c r="CV334" t="s">
        <v>1157</v>
      </c>
      <c r="CW334" t="s">
        <v>1418</v>
      </c>
      <c r="CX334" t="s">
        <v>1351</v>
      </c>
      <c r="CY334" s="122">
        <v>44286</v>
      </c>
      <c r="CZ334" t="b">
        <v>1</v>
      </c>
    </row>
    <row r="335" spans="100:104">
      <c r="CV335" t="s">
        <v>1157</v>
      </c>
      <c r="CW335" t="s">
        <v>1418</v>
      </c>
      <c r="CX335" t="s">
        <v>1352</v>
      </c>
      <c r="CY335" s="122">
        <v>44286</v>
      </c>
      <c r="CZ335" t="b">
        <v>1</v>
      </c>
    </row>
    <row r="336" spans="100:104">
      <c r="CV336" t="s">
        <v>1157</v>
      </c>
      <c r="CW336" t="s">
        <v>1418</v>
      </c>
      <c r="CX336" t="s">
        <v>1442</v>
      </c>
      <c r="CY336" s="122">
        <v>44286</v>
      </c>
      <c r="CZ336" t="b">
        <v>1</v>
      </c>
    </row>
    <row r="337" spans="100:104">
      <c r="CV337" t="s">
        <v>1157</v>
      </c>
      <c r="CW337" t="s">
        <v>1418</v>
      </c>
      <c r="CX337" t="s">
        <v>1353</v>
      </c>
      <c r="CY337" s="122">
        <v>44286</v>
      </c>
      <c r="CZ337" t="b">
        <v>1</v>
      </c>
    </row>
    <row r="338" spans="100:104">
      <c r="CV338" t="s">
        <v>1157</v>
      </c>
      <c r="CW338" t="s">
        <v>1418</v>
      </c>
      <c r="CX338" t="s">
        <v>1354</v>
      </c>
      <c r="CY338" s="122">
        <v>44286</v>
      </c>
      <c r="CZ338" t="b">
        <v>1</v>
      </c>
    </row>
    <row r="339" spans="100:104">
      <c r="CV339" t="s">
        <v>1157</v>
      </c>
      <c r="CW339" t="s">
        <v>1418</v>
      </c>
      <c r="CX339" t="s">
        <v>1355</v>
      </c>
      <c r="CY339" s="122">
        <v>44286</v>
      </c>
      <c r="CZ339" t="b">
        <v>1</v>
      </c>
    </row>
    <row r="340" spans="100:104">
      <c r="CV340" t="s">
        <v>1157</v>
      </c>
      <c r="CW340" t="s">
        <v>1418</v>
      </c>
      <c r="CX340" t="s">
        <v>1356</v>
      </c>
      <c r="CY340" s="122">
        <v>44286</v>
      </c>
      <c r="CZ340" t="b">
        <v>1</v>
      </c>
    </row>
    <row r="341" spans="100:104">
      <c r="CV341" t="s">
        <v>1157</v>
      </c>
      <c r="CW341" t="s">
        <v>1418</v>
      </c>
      <c r="CX341" t="s">
        <v>1357</v>
      </c>
      <c r="CY341" s="122">
        <v>44286</v>
      </c>
      <c r="CZ341" t="b">
        <v>1</v>
      </c>
    </row>
    <row r="342" spans="100:104">
      <c r="CV342" t="s">
        <v>1157</v>
      </c>
      <c r="CW342" t="s">
        <v>1418</v>
      </c>
      <c r="CX342" t="s">
        <v>1358</v>
      </c>
      <c r="CY342" s="122">
        <v>44286</v>
      </c>
      <c r="CZ342" t="b">
        <v>1</v>
      </c>
    </row>
    <row r="343" spans="100:104">
      <c r="CV343" t="s">
        <v>1157</v>
      </c>
      <c r="CW343" t="s">
        <v>1418</v>
      </c>
      <c r="CX343" t="s">
        <v>1359</v>
      </c>
      <c r="CY343" s="122">
        <v>44286</v>
      </c>
      <c r="CZ343" t="b">
        <v>1</v>
      </c>
    </row>
    <row r="344" spans="100:104">
      <c r="CV344" t="s">
        <v>1157</v>
      </c>
      <c r="CW344" t="s">
        <v>1418</v>
      </c>
      <c r="CX344" t="s">
        <v>1360</v>
      </c>
      <c r="CY344" s="122">
        <v>44286</v>
      </c>
      <c r="CZ344" t="b">
        <v>1</v>
      </c>
    </row>
    <row r="345" spans="100:104">
      <c r="CV345" t="s">
        <v>1157</v>
      </c>
      <c r="CW345" t="s">
        <v>1418</v>
      </c>
      <c r="CX345" t="s">
        <v>1361</v>
      </c>
      <c r="CY345" s="122">
        <v>44286</v>
      </c>
      <c r="CZ345" t="b">
        <v>1</v>
      </c>
    </row>
    <row r="346" spans="100:104">
      <c r="CV346" t="s">
        <v>1157</v>
      </c>
      <c r="CW346" t="s">
        <v>1418</v>
      </c>
      <c r="CX346" t="s">
        <v>1362</v>
      </c>
      <c r="CY346" s="122">
        <v>44286</v>
      </c>
      <c r="CZ346" t="b">
        <v>1</v>
      </c>
    </row>
    <row r="347" spans="100:104">
      <c r="CV347" t="s">
        <v>1157</v>
      </c>
      <c r="CW347" t="s">
        <v>1418</v>
      </c>
      <c r="CX347" t="s">
        <v>1363</v>
      </c>
      <c r="CY347" s="122">
        <v>44286</v>
      </c>
      <c r="CZ347" t="b">
        <v>1</v>
      </c>
    </row>
    <row r="348" spans="100:104">
      <c r="CV348" t="s">
        <v>1157</v>
      </c>
      <c r="CW348" t="s">
        <v>1418</v>
      </c>
      <c r="CX348" t="s">
        <v>1364</v>
      </c>
      <c r="CY348" s="122">
        <v>44286</v>
      </c>
      <c r="CZ348" t="b">
        <v>1</v>
      </c>
    </row>
    <row r="349" spans="100:104">
      <c r="CV349" t="s">
        <v>1157</v>
      </c>
      <c r="CW349" t="s">
        <v>1418</v>
      </c>
      <c r="CX349" t="s">
        <v>1365</v>
      </c>
      <c r="CY349" s="122">
        <v>44286</v>
      </c>
      <c r="CZ349" t="b">
        <v>1</v>
      </c>
    </row>
    <row r="350" spans="100:104">
      <c r="CV350" t="s">
        <v>1157</v>
      </c>
      <c r="CW350" t="s">
        <v>1418</v>
      </c>
      <c r="CX350" t="s">
        <v>1366</v>
      </c>
      <c r="CY350" s="122">
        <v>44286</v>
      </c>
      <c r="CZ350" t="b">
        <v>1</v>
      </c>
    </row>
    <row r="351" spans="100:104">
      <c r="CV351" t="s">
        <v>1157</v>
      </c>
      <c r="CW351" t="s">
        <v>1418</v>
      </c>
      <c r="CX351" t="s">
        <v>1367</v>
      </c>
      <c r="CY351" s="122">
        <v>44286</v>
      </c>
      <c r="CZ351" t="b">
        <v>1</v>
      </c>
    </row>
    <row r="352" spans="100:104">
      <c r="CV352" t="s">
        <v>1157</v>
      </c>
      <c r="CW352" t="s">
        <v>1418</v>
      </c>
      <c r="CX352" t="s">
        <v>1368</v>
      </c>
      <c r="CY352" s="122">
        <v>44286</v>
      </c>
      <c r="CZ352" t="b">
        <v>1</v>
      </c>
    </row>
    <row r="353" spans="100:104">
      <c r="CV353" t="s">
        <v>1157</v>
      </c>
      <c r="CW353" t="s">
        <v>1418</v>
      </c>
      <c r="CX353" t="s">
        <v>1443</v>
      </c>
      <c r="CY353" s="122">
        <v>44286</v>
      </c>
      <c r="CZ353" t="b">
        <v>1</v>
      </c>
    </row>
    <row r="354" spans="100:104">
      <c r="CV354" t="s">
        <v>1157</v>
      </c>
      <c r="CW354" t="s">
        <v>1418</v>
      </c>
      <c r="CX354" t="s">
        <v>1444</v>
      </c>
      <c r="CY354" s="122">
        <v>44286</v>
      </c>
      <c r="CZ354" t="b">
        <v>1</v>
      </c>
    </row>
    <row r="355" spans="100:104">
      <c r="CV355" t="s">
        <v>1157</v>
      </c>
      <c r="CW355" t="s">
        <v>1418</v>
      </c>
      <c r="CX355" t="s">
        <v>1369</v>
      </c>
      <c r="CY355" s="122">
        <v>44286</v>
      </c>
      <c r="CZ355" t="b">
        <v>1</v>
      </c>
    </row>
    <row r="356" spans="100:104">
      <c r="CV356" t="s">
        <v>1157</v>
      </c>
      <c r="CW356" t="s">
        <v>1418</v>
      </c>
      <c r="CX356" t="s">
        <v>1370</v>
      </c>
      <c r="CY356" s="122">
        <v>44286</v>
      </c>
      <c r="CZ356" t="b">
        <v>1</v>
      </c>
    </row>
    <row r="357" spans="100:104">
      <c r="CV357" t="s">
        <v>1157</v>
      </c>
      <c r="CW357" t="s">
        <v>1418</v>
      </c>
      <c r="CX357" t="s">
        <v>1371</v>
      </c>
      <c r="CY357" s="122">
        <v>44286</v>
      </c>
      <c r="CZ357" t="b">
        <v>1</v>
      </c>
    </row>
    <row r="358" spans="100:104">
      <c r="CV358" t="s">
        <v>1157</v>
      </c>
      <c r="CW358" t="s">
        <v>1418</v>
      </c>
      <c r="CX358" t="s">
        <v>1372</v>
      </c>
      <c r="CY358" s="122">
        <v>44286</v>
      </c>
      <c r="CZ358" t="b">
        <v>1</v>
      </c>
    </row>
    <row r="359" spans="100:104">
      <c r="CV359" t="s">
        <v>1157</v>
      </c>
      <c r="CW359" t="s">
        <v>1418</v>
      </c>
      <c r="CX359" t="s">
        <v>1373</v>
      </c>
      <c r="CY359" s="122">
        <v>44286</v>
      </c>
      <c r="CZ359" t="b">
        <v>1</v>
      </c>
    </row>
    <row r="360" spans="100:104">
      <c r="CV360" t="s">
        <v>1157</v>
      </c>
      <c r="CW360" t="s">
        <v>1418</v>
      </c>
      <c r="CX360" t="s">
        <v>1374</v>
      </c>
      <c r="CY360" s="122">
        <v>44286</v>
      </c>
      <c r="CZ360" t="b">
        <v>1</v>
      </c>
    </row>
    <row r="361" spans="100:104">
      <c r="CV361" t="s">
        <v>1157</v>
      </c>
      <c r="CW361" t="s">
        <v>1418</v>
      </c>
      <c r="CX361" t="s">
        <v>1375</v>
      </c>
      <c r="CY361" s="122">
        <v>44286</v>
      </c>
      <c r="CZ361" t="b">
        <v>1</v>
      </c>
    </row>
    <row r="362" spans="100:104">
      <c r="CV362" t="s">
        <v>1157</v>
      </c>
      <c r="CW362" t="s">
        <v>1418</v>
      </c>
      <c r="CX362" t="s">
        <v>1376</v>
      </c>
      <c r="CY362" s="122">
        <v>44286</v>
      </c>
      <c r="CZ362" t="b">
        <v>1</v>
      </c>
    </row>
    <row r="363" spans="100:104">
      <c r="CV363" t="s">
        <v>1157</v>
      </c>
      <c r="CW363" t="s">
        <v>1418</v>
      </c>
      <c r="CX363" t="s">
        <v>1377</v>
      </c>
      <c r="CY363" s="122">
        <v>44286</v>
      </c>
      <c r="CZ363" t="b">
        <v>1</v>
      </c>
    </row>
    <row r="364" spans="100:104">
      <c r="CV364" t="s">
        <v>1157</v>
      </c>
      <c r="CW364" t="s">
        <v>1418</v>
      </c>
      <c r="CX364" t="s">
        <v>1378</v>
      </c>
      <c r="CY364" s="122">
        <v>44286</v>
      </c>
      <c r="CZ364" t="b">
        <v>1</v>
      </c>
    </row>
    <row r="365" spans="100:104">
      <c r="CV365" t="s">
        <v>1157</v>
      </c>
      <c r="CW365" t="s">
        <v>1418</v>
      </c>
      <c r="CX365" t="s">
        <v>1379</v>
      </c>
      <c r="CY365" s="122">
        <v>44286</v>
      </c>
      <c r="CZ365" t="b">
        <v>1</v>
      </c>
    </row>
    <row r="366" spans="100:104">
      <c r="CV366" t="s">
        <v>1157</v>
      </c>
      <c r="CW366" t="s">
        <v>1418</v>
      </c>
      <c r="CX366" t="s">
        <v>1380</v>
      </c>
      <c r="CY366" s="122">
        <v>44286</v>
      </c>
      <c r="CZ366" t="b">
        <v>1</v>
      </c>
    </row>
    <row r="367" spans="100:104">
      <c r="CV367" t="s">
        <v>1157</v>
      </c>
      <c r="CW367" t="s">
        <v>1418</v>
      </c>
      <c r="CX367" t="s">
        <v>1381</v>
      </c>
      <c r="CY367" s="122">
        <v>44286</v>
      </c>
      <c r="CZ367" t="b">
        <v>1</v>
      </c>
    </row>
    <row r="368" spans="100:104">
      <c r="CV368" t="s">
        <v>1157</v>
      </c>
      <c r="CW368" t="s">
        <v>1418</v>
      </c>
      <c r="CX368" t="s">
        <v>1382</v>
      </c>
      <c r="CY368" s="122">
        <v>44286</v>
      </c>
      <c r="CZ368" t="b">
        <v>1</v>
      </c>
    </row>
    <row r="369" spans="100:104">
      <c r="CV369" t="s">
        <v>1157</v>
      </c>
      <c r="CW369" t="s">
        <v>1418</v>
      </c>
      <c r="CX369" t="s">
        <v>1383</v>
      </c>
      <c r="CY369" s="122">
        <v>44286</v>
      </c>
      <c r="CZ369" t="b">
        <v>1</v>
      </c>
    </row>
    <row r="370" spans="100:104">
      <c r="CV370" t="s">
        <v>1157</v>
      </c>
      <c r="CW370" t="s">
        <v>1418</v>
      </c>
      <c r="CX370" t="s">
        <v>1384</v>
      </c>
      <c r="CY370" s="122">
        <v>44286</v>
      </c>
      <c r="CZ370" t="b">
        <v>1</v>
      </c>
    </row>
    <row r="371" spans="100:104">
      <c r="CV371" t="s">
        <v>1157</v>
      </c>
      <c r="CW371" t="s">
        <v>1418</v>
      </c>
      <c r="CX371" t="s">
        <v>1445</v>
      </c>
      <c r="CY371" s="122">
        <v>44286</v>
      </c>
      <c r="CZ371" t="b">
        <v>1</v>
      </c>
    </row>
    <row r="372" spans="100:104">
      <c r="CV372" t="s">
        <v>1157</v>
      </c>
      <c r="CW372" t="s">
        <v>1418</v>
      </c>
      <c r="CX372" t="s">
        <v>1385</v>
      </c>
      <c r="CY372" s="122">
        <v>44286</v>
      </c>
      <c r="CZ372" t="b">
        <v>1</v>
      </c>
    </row>
    <row r="373" spans="100:104">
      <c r="CV373" t="s">
        <v>1157</v>
      </c>
      <c r="CW373" t="s">
        <v>1418</v>
      </c>
      <c r="CX373" t="s">
        <v>1386</v>
      </c>
      <c r="CY373" s="122">
        <v>44286</v>
      </c>
      <c r="CZ373" t="b">
        <v>1</v>
      </c>
    </row>
    <row r="374" spans="100:104">
      <c r="CV374" t="s">
        <v>1157</v>
      </c>
      <c r="CW374" t="s">
        <v>1418</v>
      </c>
      <c r="CX374" t="s">
        <v>1387</v>
      </c>
      <c r="CY374" s="122">
        <v>44286</v>
      </c>
      <c r="CZ374" t="b">
        <v>1</v>
      </c>
    </row>
    <row r="375" spans="100:104">
      <c r="CV375" t="s">
        <v>1157</v>
      </c>
      <c r="CW375" t="s">
        <v>1418</v>
      </c>
      <c r="CX375" t="s">
        <v>1235</v>
      </c>
      <c r="CY375" s="122">
        <v>44286</v>
      </c>
      <c r="CZ375" t="b">
        <v>0</v>
      </c>
    </row>
    <row r="376" spans="100:104">
      <c r="CV376" t="s">
        <v>1157</v>
      </c>
      <c r="CW376" t="s">
        <v>1418</v>
      </c>
      <c r="CX376" t="s">
        <v>1388</v>
      </c>
      <c r="CY376" s="122">
        <v>44286</v>
      </c>
      <c r="CZ376" t="b">
        <v>1</v>
      </c>
    </row>
    <row r="377" spans="100:104">
      <c r="CV377" t="s">
        <v>1157</v>
      </c>
      <c r="CW377" t="s">
        <v>1418</v>
      </c>
      <c r="CX377" t="s">
        <v>1389</v>
      </c>
      <c r="CY377" s="122">
        <v>44286</v>
      </c>
      <c r="CZ377" t="b">
        <v>1</v>
      </c>
    </row>
    <row r="378" spans="100:104">
      <c r="CV378" t="s">
        <v>1157</v>
      </c>
      <c r="CW378" t="s">
        <v>1418</v>
      </c>
      <c r="CX378" t="s">
        <v>1390</v>
      </c>
      <c r="CY378" s="122">
        <v>44286</v>
      </c>
      <c r="CZ378" t="b">
        <v>1</v>
      </c>
    </row>
    <row r="379" spans="100:104">
      <c r="CV379" t="s">
        <v>1157</v>
      </c>
      <c r="CW379" t="s">
        <v>1418</v>
      </c>
      <c r="CX379" t="s">
        <v>1391</v>
      </c>
      <c r="CY379" s="122">
        <v>44286</v>
      </c>
      <c r="CZ379" t="b">
        <v>1</v>
      </c>
    </row>
    <row r="380" spans="100:104">
      <c r="CV380" t="s">
        <v>1157</v>
      </c>
      <c r="CW380" t="s">
        <v>1418</v>
      </c>
      <c r="CX380" t="s">
        <v>1392</v>
      </c>
      <c r="CY380" s="122">
        <v>44286</v>
      </c>
      <c r="CZ380" t="b">
        <v>1</v>
      </c>
    </row>
    <row r="381" spans="100:104">
      <c r="CV381" t="s">
        <v>1157</v>
      </c>
      <c r="CW381" t="s">
        <v>1418</v>
      </c>
      <c r="CX381" t="s">
        <v>1393</v>
      </c>
      <c r="CY381" s="122">
        <v>44286</v>
      </c>
      <c r="CZ381" t="b">
        <v>1</v>
      </c>
    </row>
    <row r="382" spans="100:104">
      <c r="CV382" t="s">
        <v>1157</v>
      </c>
      <c r="CW382" t="s">
        <v>1418</v>
      </c>
      <c r="CX382" t="s">
        <v>1394</v>
      </c>
      <c r="CY382" s="122">
        <v>44286</v>
      </c>
      <c r="CZ382" t="b">
        <v>1</v>
      </c>
    </row>
    <row r="383" spans="100:104">
      <c r="CV383" t="s">
        <v>1157</v>
      </c>
      <c r="CW383" t="s">
        <v>1418</v>
      </c>
      <c r="CX383" t="s">
        <v>1395</v>
      </c>
      <c r="CY383" s="122">
        <v>44286</v>
      </c>
      <c r="CZ383" t="b">
        <v>1</v>
      </c>
    </row>
    <row r="384" spans="100:104">
      <c r="CV384" t="s">
        <v>1157</v>
      </c>
      <c r="CW384" t="s">
        <v>1418</v>
      </c>
      <c r="CX384" t="s">
        <v>1396</v>
      </c>
      <c r="CY384" s="122">
        <v>44286</v>
      </c>
      <c r="CZ384" t="b">
        <v>1</v>
      </c>
    </row>
    <row r="385" spans="100:104">
      <c r="CV385" t="s">
        <v>1157</v>
      </c>
      <c r="CW385" t="s">
        <v>1418</v>
      </c>
      <c r="CX385" t="s">
        <v>1397</v>
      </c>
      <c r="CY385" s="122">
        <v>44286</v>
      </c>
      <c r="CZ385" t="b">
        <v>1</v>
      </c>
    </row>
    <row r="386" spans="100:104">
      <c r="CV386" t="s">
        <v>1157</v>
      </c>
      <c r="CW386" t="s">
        <v>1418</v>
      </c>
      <c r="CX386" t="s">
        <v>1398</v>
      </c>
      <c r="CY386" s="122">
        <v>44286</v>
      </c>
      <c r="CZ386" t="b">
        <v>1</v>
      </c>
    </row>
    <row r="387" spans="100:104">
      <c r="CV387" t="s">
        <v>1157</v>
      </c>
      <c r="CW387" t="s">
        <v>1418</v>
      </c>
      <c r="CX387" t="s">
        <v>1399</v>
      </c>
      <c r="CY387" s="122">
        <v>44286</v>
      </c>
      <c r="CZ387" t="b">
        <v>1</v>
      </c>
    </row>
    <row r="388" spans="100:104">
      <c r="CV388" t="s">
        <v>1157</v>
      </c>
      <c r="CW388" t="s">
        <v>1418</v>
      </c>
      <c r="CX388" t="s">
        <v>1238</v>
      </c>
      <c r="CY388" s="122">
        <v>44286</v>
      </c>
      <c r="CZ388" t="b">
        <v>0</v>
      </c>
    </row>
    <row r="389" spans="100:104">
      <c r="CV389" t="s">
        <v>1157</v>
      </c>
      <c r="CW389" t="s">
        <v>1418</v>
      </c>
      <c r="CX389" t="s">
        <v>1400</v>
      </c>
      <c r="CY389" s="122">
        <v>44286</v>
      </c>
      <c r="CZ389" t="b">
        <v>1</v>
      </c>
    </row>
    <row r="390" spans="100:104">
      <c r="CV390" t="s">
        <v>1157</v>
      </c>
      <c r="CW390" t="s">
        <v>1418</v>
      </c>
      <c r="CX390" t="s">
        <v>1401</v>
      </c>
      <c r="CY390" s="122">
        <v>44286</v>
      </c>
      <c r="CZ390" t="b">
        <v>1</v>
      </c>
    </row>
    <row r="391" spans="100:104">
      <c r="CV391" t="s">
        <v>1157</v>
      </c>
      <c r="CW391" t="s">
        <v>1418</v>
      </c>
      <c r="CX391" t="s">
        <v>1402</v>
      </c>
      <c r="CY391" s="122">
        <v>44286</v>
      </c>
      <c r="CZ391" t="b">
        <v>1</v>
      </c>
    </row>
    <row r="392" spans="100:104">
      <c r="CV392" t="s">
        <v>1157</v>
      </c>
      <c r="CW392" t="s">
        <v>1418</v>
      </c>
      <c r="CX392" t="s">
        <v>1403</v>
      </c>
      <c r="CY392" s="122">
        <v>44286</v>
      </c>
      <c r="CZ392" t="b">
        <v>1</v>
      </c>
    </row>
    <row r="393" spans="100:104">
      <c r="CV393" t="s">
        <v>1157</v>
      </c>
      <c r="CW393" t="s">
        <v>1418</v>
      </c>
      <c r="CX393" t="s">
        <v>1404</v>
      </c>
      <c r="CY393" s="122">
        <v>44286</v>
      </c>
      <c r="CZ393" t="b">
        <v>1</v>
      </c>
    </row>
    <row r="394" spans="100:104">
      <c r="CV394" t="s">
        <v>1157</v>
      </c>
      <c r="CW394" t="s">
        <v>1418</v>
      </c>
      <c r="CX394" t="s">
        <v>1405</v>
      </c>
      <c r="CY394" s="122">
        <v>44286</v>
      </c>
      <c r="CZ394" t="b">
        <v>1</v>
      </c>
    </row>
    <row r="395" spans="100:104">
      <c r="CV395" t="s">
        <v>1157</v>
      </c>
      <c r="CW395" t="s">
        <v>1418</v>
      </c>
      <c r="CX395" t="s">
        <v>1406</v>
      </c>
      <c r="CY395" s="122">
        <v>44286</v>
      </c>
      <c r="CZ395" t="b">
        <v>1</v>
      </c>
    </row>
    <row r="396" spans="100:104">
      <c r="CV396" t="s">
        <v>1157</v>
      </c>
      <c r="CW396" t="s">
        <v>1418</v>
      </c>
      <c r="CX396" t="s">
        <v>1407</v>
      </c>
      <c r="CY396" s="122">
        <v>44286</v>
      </c>
      <c r="CZ396" t="b">
        <v>1</v>
      </c>
    </row>
    <row r="397" spans="100:104">
      <c r="CV397" t="s">
        <v>1157</v>
      </c>
      <c r="CW397" t="s">
        <v>1418</v>
      </c>
      <c r="CX397" t="s">
        <v>1408</v>
      </c>
      <c r="CY397" s="122">
        <v>44286</v>
      </c>
      <c r="CZ397" t="b">
        <v>1</v>
      </c>
    </row>
    <row r="398" spans="100:104">
      <c r="CV398" t="s">
        <v>1157</v>
      </c>
      <c r="CW398" t="s">
        <v>1418</v>
      </c>
      <c r="CX398" t="s">
        <v>1409</v>
      </c>
      <c r="CY398" s="122">
        <v>44286</v>
      </c>
      <c r="CZ398" t="b">
        <v>1</v>
      </c>
    </row>
    <row r="399" spans="100:104">
      <c r="CV399" t="s">
        <v>1157</v>
      </c>
      <c r="CW399" t="s">
        <v>1418</v>
      </c>
      <c r="CX399" t="s">
        <v>1410</v>
      </c>
      <c r="CY399" s="122">
        <v>44286</v>
      </c>
      <c r="CZ399" t="b">
        <v>1</v>
      </c>
    </row>
    <row r="400" spans="100:104">
      <c r="CV400" t="s">
        <v>1157</v>
      </c>
      <c r="CW400" t="s">
        <v>1418</v>
      </c>
      <c r="CX400" t="s">
        <v>1411</v>
      </c>
      <c r="CY400" s="122">
        <v>44286</v>
      </c>
      <c r="CZ400" t="b">
        <v>1</v>
      </c>
    </row>
    <row r="401" spans="100:104">
      <c r="CV401" t="s">
        <v>1157</v>
      </c>
      <c r="CW401" t="s">
        <v>1418</v>
      </c>
      <c r="CX401" t="s">
        <v>1412</v>
      </c>
      <c r="CY401" s="122">
        <v>44286</v>
      </c>
      <c r="CZ401" t="b">
        <v>1</v>
      </c>
    </row>
    <row r="402" spans="100:104">
      <c r="CV402" t="s">
        <v>1157</v>
      </c>
      <c r="CW402" t="s">
        <v>1418</v>
      </c>
      <c r="CX402" t="s">
        <v>1413</v>
      </c>
      <c r="CY402" s="122">
        <v>44286</v>
      </c>
      <c r="CZ402" t="b">
        <v>1</v>
      </c>
    </row>
    <row r="403" spans="100:104">
      <c r="CV403" t="s">
        <v>1157</v>
      </c>
      <c r="CW403" t="s">
        <v>1418</v>
      </c>
      <c r="CX403" t="s">
        <v>1414</v>
      </c>
      <c r="CY403" s="122">
        <v>44286</v>
      </c>
      <c r="CZ403" t="b">
        <v>1</v>
      </c>
    </row>
    <row r="404" spans="100:104">
      <c r="CV404" t="s">
        <v>1157</v>
      </c>
      <c r="CW404" t="s">
        <v>1418</v>
      </c>
      <c r="CX404" t="s">
        <v>1415</v>
      </c>
      <c r="CY404" s="122">
        <v>44286</v>
      </c>
      <c r="CZ404" t="b">
        <v>1</v>
      </c>
    </row>
    <row r="405" spans="100:104">
      <c r="CV405" t="s">
        <v>1157</v>
      </c>
      <c r="CW405" t="s">
        <v>1418</v>
      </c>
      <c r="CX405" t="s">
        <v>1416</v>
      </c>
      <c r="CY405" s="122">
        <v>44286</v>
      </c>
      <c r="CZ405" t="b">
        <v>1</v>
      </c>
    </row>
    <row r="406" spans="100:104">
      <c r="CV406" t="s">
        <v>1157</v>
      </c>
      <c r="CW406" t="s">
        <v>1418</v>
      </c>
      <c r="CX406" t="s">
        <v>1417</v>
      </c>
      <c r="CY406" s="122">
        <v>44286</v>
      </c>
      <c r="CZ406" t="b">
        <v>1</v>
      </c>
    </row>
    <row r="407" spans="100:104">
      <c r="CV407" t="s">
        <v>1157</v>
      </c>
      <c r="CW407" t="s">
        <v>266</v>
      </c>
      <c r="CX407" t="s">
        <v>1212</v>
      </c>
      <c r="CY407" s="122">
        <v>44286</v>
      </c>
      <c r="CZ407" t="b">
        <v>1</v>
      </c>
    </row>
    <row r="408" spans="100:104">
      <c r="CV408" t="s">
        <v>1157</v>
      </c>
      <c r="CW408" t="s">
        <v>266</v>
      </c>
      <c r="CX408" t="s">
        <v>1446</v>
      </c>
      <c r="CY408" s="122">
        <v>44286</v>
      </c>
      <c r="CZ408" t="b">
        <v>1</v>
      </c>
    </row>
    <row r="409" spans="100:104">
      <c r="CV409" t="s">
        <v>1157</v>
      </c>
      <c r="CW409" t="s">
        <v>266</v>
      </c>
      <c r="CX409" t="s">
        <v>1447</v>
      </c>
      <c r="CY409" s="122">
        <v>44286</v>
      </c>
      <c r="CZ409" t="b">
        <v>1</v>
      </c>
    </row>
    <row r="410" spans="100:104">
      <c r="CV410" t="s">
        <v>1157</v>
      </c>
      <c r="CW410" t="s">
        <v>266</v>
      </c>
      <c r="CX410" t="s">
        <v>1448</v>
      </c>
      <c r="CY410" s="122">
        <v>44286</v>
      </c>
      <c r="CZ410" t="b">
        <v>1</v>
      </c>
    </row>
    <row r="411" spans="100:104">
      <c r="CV411" t="s">
        <v>1157</v>
      </c>
      <c r="CW411" t="s">
        <v>266</v>
      </c>
      <c r="CX411" t="s">
        <v>1449</v>
      </c>
      <c r="CY411" s="122">
        <v>44286</v>
      </c>
      <c r="CZ411" t="b">
        <v>1</v>
      </c>
    </row>
    <row r="412" spans="100:104">
      <c r="CV412" t="s">
        <v>1157</v>
      </c>
      <c r="CW412" t="s">
        <v>266</v>
      </c>
      <c r="CX412" t="s">
        <v>1450</v>
      </c>
      <c r="CY412" s="122">
        <v>44286</v>
      </c>
      <c r="CZ412" t="b">
        <v>1</v>
      </c>
    </row>
    <row r="413" spans="100:104">
      <c r="CV413" t="s">
        <v>1157</v>
      </c>
      <c r="CW413" t="s">
        <v>266</v>
      </c>
      <c r="CX413" t="s">
        <v>1451</v>
      </c>
      <c r="CY413" s="122">
        <v>44286</v>
      </c>
      <c r="CZ413" t="b">
        <v>1</v>
      </c>
    </row>
    <row r="414" spans="100:104">
      <c r="CV414" t="s">
        <v>1157</v>
      </c>
      <c r="CW414" t="s">
        <v>266</v>
      </c>
      <c r="CX414" t="s">
        <v>1452</v>
      </c>
      <c r="CY414" s="122">
        <v>44286</v>
      </c>
      <c r="CZ414" t="b">
        <v>1</v>
      </c>
    </row>
    <row r="415" spans="100:104">
      <c r="CV415" t="s">
        <v>1157</v>
      </c>
      <c r="CW415" t="s">
        <v>266</v>
      </c>
      <c r="CX415" t="s">
        <v>1453</v>
      </c>
      <c r="CY415" s="122">
        <v>44286</v>
      </c>
      <c r="CZ415" t="b">
        <v>1</v>
      </c>
    </row>
    <row r="416" spans="100:104">
      <c r="CV416" t="s">
        <v>1157</v>
      </c>
      <c r="CW416" t="s">
        <v>266</v>
      </c>
      <c r="CX416" t="s">
        <v>1454</v>
      </c>
      <c r="CY416" s="122">
        <v>44286</v>
      </c>
      <c r="CZ416" t="b">
        <v>1</v>
      </c>
    </row>
    <row r="417" spans="100:104">
      <c r="CV417" t="s">
        <v>1157</v>
      </c>
      <c r="CW417" t="s">
        <v>266</v>
      </c>
      <c r="CX417" t="s">
        <v>1455</v>
      </c>
      <c r="CY417" s="122">
        <v>44286</v>
      </c>
      <c r="CZ417" t="b">
        <v>1</v>
      </c>
    </row>
    <row r="418" spans="100:104">
      <c r="CV418" t="s">
        <v>1157</v>
      </c>
      <c r="CW418" t="s">
        <v>266</v>
      </c>
      <c r="CX418" t="s">
        <v>1456</v>
      </c>
      <c r="CY418" s="122">
        <v>44286</v>
      </c>
      <c r="CZ418" t="b">
        <v>1</v>
      </c>
    </row>
    <row r="419" spans="100:104">
      <c r="CV419" t="s">
        <v>1157</v>
      </c>
      <c r="CW419" t="s">
        <v>266</v>
      </c>
      <c r="CX419" t="s">
        <v>1457</v>
      </c>
      <c r="CY419" s="122">
        <v>44286</v>
      </c>
      <c r="CZ419" t="b">
        <v>1</v>
      </c>
    </row>
    <row r="420" spans="100:104">
      <c r="CV420" t="s">
        <v>1157</v>
      </c>
      <c r="CW420" t="s">
        <v>266</v>
      </c>
      <c r="CX420" t="s">
        <v>1458</v>
      </c>
      <c r="CY420" s="122">
        <v>44286</v>
      </c>
      <c r="CZ420" t="b">
        <v>1</v>
      </c>
    </row>
    <row r="421" spans="100:104">
      <c r="CV421" t="s">
        <v>1157</v>
      </c>
      <c r="CW421" t="s">
        <v>266</v>
      </c>
      <c r="CX421" t="s">
        <v>1459</v>
      </c>
      <c r="CY421" s="122">
        <v>44286</v>
      </c>
      <c r="CZ421" t="b">
        <v>1</v>
      </c>
    </row>
    <row r="422" spans="100:104">
      <c r="CV422" t="s">
        <v>1157</v>
      </c>
      <c r="CW422" t="s">
        <v>266</v>
      </c>
      <c r="CX422" t="s">
        <v>1460</v>
      </c>
      <c r="CY422" s="122">
        <v>44286</v>
      </c>
      <c r="CZ422" t="b">
        <v>1</v>
      </c>
    </row>
    <row r="423" spans="100:104">
      <c r="CV423" t="s">
        <v>1157</v>
      </c>
      <c r="CW423" t="s">
        <v>266</v>
      </c>
      <c r="CX423" t="s">
        <v>1461</v>
      </c>
      <c r="CY423" s="122">
        <v>44286</v>
      </c>
      <c r="CZ423" t="b">
        <v>1</v>
      </c>
    </row>
    <row r="424" spans="100:104">
      <c r="CV424" t="s">
        <v>1157</v>
      </c>
      <c r="CW424" t="s">
        <v>266</v>
      </c>
      <c r="CX424" t="s">
        <v>1462</v>
      </c>
      <c r="CY424" s="122">
        <v>44286</v>
      </c>
      <c r="CZ424" t="b">
        <v>1</v>
      </c>
    </row>
    <row r="425" spans="100:104">
      <c r="CV425" t="s">
        <v>1157</v>
      </c>
      <c r="CW425" t="s">
        <v>266</v>
      </c>
      <c r="CX425" t="s">
        <v>1463</v>
      </c>
      <c r="CY425" s="122">
        <v>44286</v>
      </c>
      <c r="CZ425" t="b">
        <v>1</v>
      </c>
    </row>
    <row r="426" spans="100:104">
      <c r="CV426" t="s">
        <v>1157</v>
      </c>
      <c r="CW426" t="s">
        <v>266</v>
      </c>
      <c r="CX426" t="s">
        <v>1464</v>
      </c>
      <c r="CY426" s="122">
        <v>44286</v>
      </c>
      <c r="CZ426" t="b">
        <v>1</v>
      </c>
    </row>
    <row r="427" spans="100:104">
      <c r="CV427" t="s">
        <v>1157</v>
      </c>
      <c r="CW427" t="s">
        <v>266</v>
      </c>
      <c r="CX427" t="s">
        <v>1465</v>
      </c>
      <c r="CY427" s="122">
        <v>44286</v>
      </c>
      <c r="CZ427" t="b">
        <v>1</v>
      </c>
    </row>
    <row r="428" spans="100:104">
      <c r="CV428" t="s">
        <v>1157</v>
      </c>
      <c r="CW428" t="s">
        <v>266</v>
      </c>
      <c r="CX428" t="s">
        <v>1466</v>
      </c>
      <c r="CY428" s="122">
        <v>44286</v>
      </c>
      <c r="CZ428" t="b">
        <v>1</v>
      </c>
    </row>
    <row r="429" spans="100:104">
      <c r="CV429" t="s">
        <v>1157</v>
      </c>
      <c r="CW429" t="s">
        <v>266</v>
      </c>
      <c r="CX429" t="s">
        <v>1467</v>
      </c>
      <c r="CY429" s="122">
        <v>44286</v>
      </c>
      <c r="CZ429" t="b">
        <v>1</v>
      </c>
    </row>
    <row r="430" spans="100:104">
      <c r="CV430" t="s">
        <v>1157</v>
      </c>
      <c r="CW430" t="s">
        <v>266</v>
      </c>
      <c r="CX430" t="s">
        <v>1468</v>
      </c>
      <c r="CY430" s="122">
        <v>44286</v>
      </c>
      <c r="CZ430" t="b">
        <v>1</v>
      </c>
    </row>
    <row r="431" spans="100:104">
      <c r="CV431" t="s">
        <v>1157</v>
      </c>
      <c r="CW431" t="s">
        <v>266</v>
      </c>
      <c r="CX431" t="s">
        <v>1469</v>
      </c>
      <c r="CY431" s="122">
        <v>44286</v>
      </c>
      <c r="CZ431" t="b">
        <v>1</v>
      </c>
    </row>
    <row r="432" spans="100:104">
      <c r="CV432" t="s">
        <v>1157</v>
      </c>
      <c r="CW432" t="s">
        <v>266</v>
      </c>
      <c r="CX432" t="s">
        <v>1470</v>
      </c>
      <c r="CY432" s="122">
        <v>44286</v>
      </c>
      <c r="CZ432" t="b">
        <v>1</v>
      </c>
    </row>
    <row r="433" spans="100:104">
      <c r="CV433" t="s">
        <v>1157</v>
      </c>
      <c r="CW433" t="s">
        <v>1158</v>
      </c>
      <c r="CX433" t="s">
        <v>1159</v>
      </c>
      <c r="CY433" s="122">
        <v>44294</v>
      </c>
      <c r="CZ433" t="b">
        <f ca="1">IF(ISNA(VLOOKUP(表格11[[#This Row],[Item]],INDIRECT(VLOOKUP(表格11[[#This Row],[Object]],表格12[],2,FALSE)),1,FALSE)),FALSE,TRUE)</f>
        <v>0</v>
      </c>
    </row>
    <row r="434" spans="100:104">
      <c r="CV434" t="s">
        <v>1157</v>
      </c>
      <c r="CW434" t="s">
        <v>1158</v>
      </c>
      <c r="CX434" t="s">
        <v>1166</v>
      </c>
      <c r="CY434" s="122">
        <v>44294</v>
      </c>
      <c r="CZ434" t="b">
        <f ca="1">IF(ISNA(VLOOKUP(表格11[[#This Row],[Item]],INDIRECT(VLOOKUP(表格11[[#This Row],[Object]],表格12[],2,FALSE)),1,FALSE)),FALSE,TRUE)</f>
        <v>0</v>
      </c>
    </row>
    <row r="435" spans="100:104">
      <c r="CV435" t="s">
        <v>1157</v>
      </c>
      <c r="CW435" t="s">
        <v>1158</v>
      </c>
      <c r="CX435" t="s">
        <v>1175</v>
      </c>
      <c r="CY435" s="122">
        <v>44294</v>
      </c>
      <c r="CZ435" t="b">
        <f ca="1">IF(ISNA(VLOOKUP(表格11[[#This Row],[Item]],INDIRECT(VLOOKUP(表格11[[#This Row],[Object]],表格12[],2,FALSE)),1,FALSE)),FALSE,TRUE)</f>
        <v>0</v>
      </c>
    </row>
    <row r="436" spans="100:104">
      <c r="CV436" t="s">
        <v>1157</v>
      </c>
      <c r="CW436" t="s">
        <v>1158</v>
      </c>
      <c r="CX436" t="s">
        <v>1187</v>
      </c>
      <c r="CY436" s="122">
        <v>44294</v>
      </c>
      <c r="CZ436" t="b">
        <f ca="1">IF(ISNA(VLOOKUP(表格11[[#This Row],[Item]],INDIRECT(VLOOKUP(表格11[[#This Row],[Object]],表格12[],2,FALSE)),1,FALSE)),FALSE,TRUE)</f>
        <v>0</v>
      </c>
    </row>
    <row r="437" spans="100:104">
      <c r="CV437" t="s">
        <v>1157</v>
      </c>
      <c r="CW437" t="s">
        <v>1158</v>
      </c>
      <c r="CX437" t="s">
        <v>1195</v>
      </c>
      <c r="CY437" s="122">
        <v>44294</v>
      </c>
      <c r="CZ437" t="b">
        <f ca="1">IF(ISNA(VLOOKUP(表格11[[#This Row],[Item]],INDIRECT(VLOOKUP(表格11[[#This Row],[Object]],表格12[],2,FALSE)),1,FALSE)),FALSE,TRUE)</f>
        <v>0</v>
      </c>
    </row>
    <row r="438" spans="100:104">
      <c r="CV438" t="s">
        <v>1157</v>
      </c>
      <c r="CW438" t="s">
        <v>1158</v>
      </c>
      <c r="CX438" t="s">
        <v>1205</v>
      </c>
      <c r="CY438" s="122">
        <v>44294</v>
      </c>
      <c r="CZ438" t="b">
        <f ca="1">IF(ISNA(VLOOKUP(表格11[[#This Row],[Item]],INDIRECT(VLOOKUP(表格11[[#This Row],[Object]],表格12[],2,FALSE)),1,FALSE)),FALSE,TRUE)</f>
        <v>0</v>
      </c>
    </row>
    <row r="439" spans="100:104">
      <c r="CV439" t="s">
        <v>1157</v>
      </c>
      <c r="CW439" t="s">
        <v>1158</v>
      </c>
      <c r="CX439" t="s">
        <v>1211</v>
      </c>
      <c r="CY439" s="122">
        <v>44294</v>
      </c>
      <c r="CZ439" t="b">
        <f ca="1">IF(ISNA(VLOOKUP(表格11[[#This Row],[Item]],INDIRECT(VLOOKUP(表格11[[#This Row],[Object]],表格12[],2,FALSE)),1,FALSE)),FALSE,TRUE)</f>
        <v>0</v>
      </c>
    </row>
    <row r="440" spans="100:104">
      <c r="CV440" t="s">
        <v>1157</v>
      </c>
      <c r="CW440" t="s">
        <v>1158</v>
      </c>
      <c r="CX440" t="s">
        <v>1218</v>
      </c>
      <c r="CY440" s="122">
        <v>44294</v>
      </c>
      <c r="CZ440" t="b">
        <f ca="1">IF(ISNA(VLOOKUP(表格11[[#This Row],[Item]],INDIRECT(VLOOKUP(表格11[[#This Row],[Object]],表格12[],2,FALSE)),1,FALSE)),FALSE,TRUE)</f>
        <v>0</v>
      </c>
    </row>
    <row r="441" spans="100:104">
      <c r="CV441" t="s">
        <v>1157</v>
      </c>
      <c r="CW441" t="s">
        <v>1158</v>
      </c>
      <c r="CX441" t="s">
        <v>1222</v>
      </c>
      <c r="CY441" s="122">
        <v>44294</v>
      </c>
      <c r="CZ441" t="b">
        <f ca="1">IF(ISNA(VLOOKUP(表格11[[#This Row],[Item]],INDIRECT(VLOOKUP(表格11[[#This Row],[Object]],表格12[],2,FALSE)),1,FALSE)),FALSE,TRUE)</f>
        <v>0</v>
      </c>
    </row>
    <row r="442" spans="100:104">
      <c r="CV442" t="s">
        <v>1157</v>
      </c>
      <c r="CW442" t="s">
        <v>1158</v>
      </c>
      <c r="CX442" t="s">
        <v>1224</v>
      </c>
      <c r="CY442" s="122">
        <v>44294</v>
      </c>
      <c r="CZ442" t="b">
        <f ca="1">IF(ISNA(VLOOKUP(表格11[[#This Row],[Item]],INDIRECT(VLOOKUP(表格11[[#This Row],[Object]],表格12[],2,FALSE)),1,FALSE)),FALSE,TRUE)</f>
        <v>0</v>
      </c>
    </row>
    <row r="443" spans="100:104">
      <c r="CV443" t="s">
        <v>1157</v>
      </c>
      <c r="CW443" t="s">
        <v>1158</v>
      </c>
      <c r="CX443" s="238" t="s">
        <v>1227</v>
      </c>
      <c r="CY443" s="122">
        <v>44294</v>
      </c>
      <c r="CZ443" t="b">
        <f ca="1">IF(ISNA(VLOOKUP(表格11[[#This Row],[Item]],INDIRECT(VLOOKUP(表格11[[#This Row],[Object]],表格12[],2,FALSE)),1,FALSE)),FALSE,TRUE)</f>
        <v>0</v>
      </c>
    </row>
    <row r="444" spans="100:104">
      <c r="CV444" t="s">
        <v>1157</v>
      </c>
      <c r="CW444" t="s">
        <v>1158</v>
      </c>
      <c r="CX444" t="s">
        <v>1230</v>
      </c>
      <c r="CY444" s="122">
        <v>44294</v>
      </c>
      <c r="CZ444" t="b">
        <f ca="1">IF(ISNA(VLOOKUP(表格11[[#This Row],[Item]],INDIRECT(VLOOKUP(表格11[[#This Row],[Object]],表格12[],2,FALSE)),1,FALSE)),FALSE,TRUE)</f>
        <v>0</v>
      </c>
    </row>
    <row r="445" spans="100:104">
      <c r="CV445" t="s">
        <v>1157</v>
      </c>
      <c r="CW445" t="s">
        <v>1158</v>
      </c>
      <c r="CX445" t="s">
        <v>1234</v>
      </c>
      <c r="CY445" s="122">
        <v>44294</v>
      </c>
      <c r="CZ445" t="b">
        <f ca="1">IF(ISNA(VLOOKUP(表格11[[#This Row],[Item]],INDIRECT(VLOOKUP(表格11[[#This Row],[Object]],表格12[],2,FALSE)),1,FALSE)),FALSE,TRUE)</f>
        <v>0</v>
      </c>
    </row>
    <row r="446" spans="100:104">
      <c r="CV446" t="s">
        <v>1157</v>
      </c>
      <c r="CW446" t="s">
        <v>1158</v>
      </c>
      <c r="CX446" t="s">
        <v>1237</v>
      </c>
      <c r="CY446" s="122">
        <v>44294</v>
      </c>
      <c r="CZ446" t="b">
        <f ca="1">IF(ISNA(VLOOKUP(表格11[[#This Row],[Item]],INDIRECT(VLOOKUP(表格11[[#This Row],[Object]],表格12[],2,FALSE)),1,FALSE)),FALSE,TRUE)</f>
        <v>0</v>
      </c>
    </row>
    <row r="447" spans="100:104">
      <c r="CV447" t="s">
        <v>1157</v>
      </c>
      <c r="CW447" t="s">
        <v>1158</v>
      </c>
      <c r="CX447" t="s">
        <v>1240</v>
      </c>
      <c r="CY447" s="122">
        <v>44294</v>
      </c>
      <c r="CZ447" t="b">
        <f ca="1">IF(ISNA(VLOOKUP(表格11[[#This Row],[Item]],INDIRECT(VLOOKUP(表格11[[#This Row],[Object]],表格12[],2,FALSE)),1,FALSE)),FALSE,TRUE)</f>
        <v>0</v>
      </c>
    </row>
    <row r="448" spans="100:104">
      <c r="CV448" t="s">
        <v>1157</v>
      </c>
      <c r="CW448" t="s">
        <v>1158</v>
      </c>
      <c r="CX448" t="s">
        <v>1241</v>
      </c>
      <c r="CY448" s="122">
        <v>44294</v>
      </c>
      <c r="CZ448" t="b">
        <f ca="1">IF(ISNA(VLOOKUP(表格11[[#This Row],[Item]],INDIRECT(VLOOKUP(表格11[[#This Row],[Object]],表格12[],2,FALSE)),1,FALSE)),FALSE,TRUE)</f>
        <v>0</v>
      </c>
    </row>
    <row r="449" spans="100:104">
      <c r="CV449" t="s">
        <v>1157</v>
      </c>
      <c r="CW449" t="s">
        <v>1158</v>
      </c>
      <c r="CX449" t="s">
        <v>1242</v>
      </c>
      <c r="CY449" s="122">
        <v>44294</v>
      </c>
      <c r="CZ449" t="b">
        <f ca="1">IF(ISNA(VLOOKUP(表格11[[#This Row],[Item]],INDIRECT(VLOOKUP(表格11[[#This Row],[Object]],表格12[],2,FALSE)),1,FALSE)),FALSE,TRUE)</f>
        <v>0</v>
      </c>
    </row>
    <row r="450" spans="100:104">
      <c r="CV450" t="s">
        <v>1157</v>
      </c>
      <c r="CW450" t="s">
        <v>1158</v>
      </c>
      <c r="CX450" t="s">
        <v>1243</v>
      </c>
      <c r="CY450" s="122">
        <v>44294</v>
      </c>
      <c r="CZ450" t="b">
        <f ca="1">IF(ISNA(VLOOKUP(表格11[[#This Row],[Item]],INDIRECT(VLOOKUP(表格11[[#This Row],[Object]],表格12[],2,FALSE)),1,FALSE)),FALSE,TRUE)</f>
        <v>0</v>
      </c>
    </row>
    <row r="451" spans="100:104">
      <c r="CV451" t="s">
        <v>1157</v>
      </c>
      <c r="CW451" t="s">
        <v>1158</v>
      </c>
      <c r="CX451" t="s">
        <v>1244</v>
      </c>
      <c r="CY451" s="122">
        <v>44294</v>
      </c>
      <c r="CZ451" t="b">
        <f ca="1">IF(ISNA(VLOOKUP(表格11[[#This Row],[Item]],INDIRECT(VLOOKUP(表格11[[#This Row],[Object]],表格12[],2,FALSE)),1,FALSE)),FALSE,TRUE)</f>
        <v>0</v>
      </c>
    </row>
    <row r="452" spans="100:104">
      <c r="CV452" t="s">
        <v>1157</v>
      </c>
      <c r="CW452" t="s">
        <v>1158</v>
      </c>
      <c r="CX452" t="s">
        <v>1245</v>
      </c>
      <c r="CY452" s="122">
        <v>44294</v>
      </c>
      <c r="CZ452" t="b">
        <f ca="1">IF(ISNA(VLOOKUP(表格11[[#This Row],[Item]],INDIRECT(VLOOKUP(表格11[[#This Row],[Object]],表格12[],2,FALSE)),1,FALSE)),FALSE,TRUE)</f>
        <v>0</v>
      </c>
    </row>
    <row r="453" spans="100:104">
      <c r="CV453" t="s">
        <v>1157</v>
      </c>
      <c r="CW453" t="s">
        <v>1158</v>
      </c>
      <c r="CX453" t="s">
        <v>1246</v>
      </c>
      <c r="CY453" s="122">
        <v>44294</v>
      </c>
      <c r="CZ453" t="b">
        <f ca="1">IF(ISNA(VLOOKUP(表格11[[#This Row],[Item]],INDIRECT(VLOOKUP(表格11[[#This Row],[Object]],表格12[],2,FALSE)),1,FALSE)),FALSE,TRUE)</f>
        <v>0</v>
      </c>
    </row>
    <row r="454" spans="100:104">
      <c r="CV454" t="s">
        <v>1157</v>
      </c>
      <c r="CW454" t="s">
        <v>1158</v>
      </c>
      <c r="CX454" t="s">
        <v>1247</v>
      </c>
      <c r="CY454" s="122">
        <v>44294</v>
      </c>
      <c r="CZ454" t="b">
        <f ca="1">IF(ISNA(VLOOKUP(表格11[[#This Row],[Item]],INDIRECT(VLOOKUP(表格11[[#This Row],[Object]],表格12[],2,FALSE)),1,FALSE)),FALSE,TRUE)</f>
        <v>0</v>
      </c>
    </row>
    <row r="455" spans="100:104">
      <c r="CV455" t="s">
        <v>1157</v>
      </c>
      <c r="CW455" t="s">
        <v>1158</v>
      </c>
      <c r="CX455" t="s">
        <v>1248</v>
      </c>
      <c r="CY455" s="122">
        <v>44294</v>
      </c>
      <c r="CZ455" t="b">
        <f ca="1">IF(ISNA(VLOOKUP(表格11[[#This Row],[Item]],INDIRECT(VLOOKUP(表格11[[#This Row],[Object]],表格12[],2,FALSE)),1,FALSE)),FALSE,TRUE)</f>
        <v>0</v>
      </c>
    </row>
    <row r="456" spans="100:104">
      <c r="CV456" t="s">
        <v>1157</v>
      </c>
      <c r="CW456" t="s">
        <v>1158</v>
      </c>
      <c r="CX456" t="s">
        <v>1249</v>
      </c>
      <c r="CY456" s="122">
        <v>44294</v>
      </c>
      <c r="CZ456" t="b">
        <f ca="1">IF(ISNA(VLOOKUP(表格11[[#This Row],[Item]],INDIRECT(VLOOKUP(表格11[[#This Row],[Object]],表格12[],2,FALSE)),1,FALSE)),FALSE,TRUE)</f>
        <v>0</v>
      </c>
    </row>
    <row r="457" spans="100:104">
      <c r="CV457" t="s">
        <v>1157</v>
      </c>
      <c r="CW457" t="s">
        <v>1158</v>
      </c>
      <c r="CX457" t="s">
        <v>1250</v>
      </c>
      <c r="CY457" s="122">
        <v>44294</v>
      </c>
      <c r="CZ457" t="b">
        <f ca="1">IF(ISNA(VLOOKUP(表格11[[#This Row],[Item]],INDIRECT(VLOOKUP(表格11[[#This Row],[Object]],表格12[],2,FALSE)),1,FALSE)),FALSE,TRUE)</f>
        <v>0</v>
      </c>
    </row>
    <row r="458" spans="100:104">
      <c r="CV458" t="s">
        <v>1157</v>
      </c>
      <c r="CW458" t="s">
        <v>1158</v>
      </c>
      <c r="CX458" t="s">
        <v>1251</v>
      </c>
      <c r="CY458" s="122">
        <v>44294</v>
      </c>
      <c r="CZ458" t="b">
        <f ca="1">IF(ISNA(VLOOKUP(表格11[[#This Row],[Item]],INDIRECT(VLOOKUP(表格11[[#This Row],[Object]],表格12[],2,FALSE)),1,FALSE)),FALSE,TRUE)</f>
        <v>0</v>
      </c>
    </row>
    <row r="459" spans="100:104">
      <c r="CV459" t="s">
        <v>1157</v>
      </c>
      <c r="CW459" t="s">
        <v>1158</v>
      </c>
      <c r="CX459" t="s">
        <v>1252</v>
      </c>
      <c r="CY459" s="122">
        <v>44294</v>
      </c>
      <c r="CZ459" t="b">
        <f ca="1">IF(ISNA(VLOOKUP(表格11[[#This Row],[Item]],INDIRECT(VLOOKUP(表格11[[#This Row],[Object]],表格12[],2,FALSE)),1,FALSE)),FALSE,TRUE)</f>
        <v>0</v>
      </c>
    </row>
    <row r="460" spans="100:104">
      <c r="CV460" t="s">
        <v>1157</v>
      </c>
      <c r="CW460" t="s">
        <v>1158</v>
      </c>
      <c r="CX460" t="s">
        <v>1254</v>
      </c>
      <c r="CY460" s="122">
        <v>44294</v>
      </c>
      <c r="CZ460" t="b">
        <f ca="1">IF(ISNA(VLOOKUP(表格11[[#This Row],[Item]],INDIRECT(VLOOKUP(表格11[[#This Row],[Object]],表格12[],2,FALSE)),1,FALSE)),FALSE,TRUE)</f>
        <v>0</v>
      </c>
    </row>
    <row r="461" spans="100:104">
      <c r="CV461" t="s">
        <v>1157</v>
      </c>
      <c r="CW461" t="s">
        <v>1158</v>
      </c>
      <c r="CX461" t="s">
        <v>1255</v>
      </c>
      <c r="CY461" s="122">
        <v>44294</v>
      </c>
      <c r="CZ461" t="b">
        <f ca="1">IF(ISNA(VLOOKUP(表格11[[#This Row],[Item]],INDIRECT(VLOOKUP(表格11[[#This Row],[Object]],表格12[],2,FALSE)),1,FALSE)),FALSE,TRUE)</f>
        <v>0</v>
      </c>
    </row>
    <row r="462" spans="100:104">
      <c r="CV462" t="s">
        <v>1157</v>
      </c>
      <c r="CW462" t="s">
        <v>1158</v>
      </c>
      <c r="CX462" t="s">
        <v>1256</v>
      </c>
      <c r="CY462" s="122">
        <v>44294</v>
      </c>
      <c r="CZ462" t="b">
        <f ca="1">IF(ISNA(VLOOKUP(表格11[[#This Row],[Item]],INDIRECT(VLOOKUP(表格11[[#This Row],[Object]],表格12[],2,FALSE)),1,FALSE)),FALSE,TRUE)</f>
        <v>0</v>
      </c>
    </row>
    <row r="463" spans="100:104">
      <c r="CV463" t="s">
        <v>1157</v>
      </c>
      <c r="CW463" t="s">
        <v>1158</v>
      </c>
      <c r="CX463" t="s">
        <v>1257</v>
      </c>
      <c r="CY463" s="122">
        <v>44294</v>
      </c>
      <c r="CZ463" t="b">
        <f ca="1">IF(ISNA(VLOOKUP(表格11[[#This Row],[Item]],INDIRECT(VLOOKUP(表格11[[#This Row],[Object]],表格12[],2,FALSE)),1,FALSE)),FALSE,TRUE)</f>
        <v>0</v>
      </c>
    </row>
    <row r="464" spans="100:104">
      <c r="CV464" t="s">
        <v>1157</v>
      </c>
      <c r="CW464" t="s">
        <v>1158</v>
      </c>
      <c r="CX464" t="s">
        <v>1258</v>
      </c>
      <c r="CY464" s="122">
        <v>44294</v>
      </c>
      <c r="CZ464" t="b">
        <f ca="1">IF(ISNA(VLOOKUP(表格11[[#This Row],[Item]],INDIRECT(VLOOKUP(表格11[[#This Row],[Object]],表格12[],2,FALSE)),1,FALSE)),FALSE,TRUE)</f>
        <v>0</v>
      </c>
    </row>
    <row r="465" spans="100:104">
      <c r="CV465" t="s">
        <v>1157</v>
      </c>
      <c r="CW465" t="s">
        <v>1158</v>
      </c>
      <c r="CX465" t="s">
        <v>1259</v>
      </c>
      <c r="CY465" s="122">
        <v>44294</v>
      </c>
      <c r="CZ465" t="b">
        <f ca="1">IF(ISNA(VLOOKUP(表格11[[#This Row],[Item]],INDIRECT(VLOOKUP(表格11[[#This Row],[Object]],表格12[],2,FALSE)),1,FALSE)),FALSE,TRUE)</f>
        <v>0</v>
      </c>
    </row>
    <row r="466" spans="100:104">
      <c r="CV466" t="s">
        <v>1157</v>
      </c>
      <c r="CW466" t="s">
        <v>1158</v>
      </c>
      <c r="CX466" t="s">
        <v>1260</v>
      </c>
      <c r="CY466" s="122">
        <v>44294</v>
      </c>
      <c r="CZ466" t="b">
        <f ca="1">IF(ISNA(VLOOKUP(表格11[[#This Row],[Item]],INDIRECT(VLOOKUP(表格11[[#This Row],[Object]],表格12[],2,FALSE)),1,FALSE)),FALSE,TRUE)</f>
        <v>0</v>
      </c>
    </row>
    <row r="467" spans="100:104">
      <c r="CV467" t="s">
        <v>1157</v>
      </c>
      <c r="CW467" t="s">
        <v>1158</v>
      </c>
      <c r="CX467" t="s">
        <v>1261</v>
      </c>
      <c r="CY467" s="122">
        <v>44294</v>
      </c>
      <c r="CZ467" t="b">
        <f ca="1">IF(ISNA(VLOOKUP(表格11[[#This Row],[Item]],INDIRECT(VLOOKUP(表格11[[#This Row],[Object]],表格12[],2,FALSE)),1,FALSE)),FALSE,TRUE)</f>
        <v>0</v>
      </c>
    </row>
    <row r="468" spans="100:104">
      <c r="CV468" t="s">
        <v>1157</v>
      </c>
      <c r="CW468" t="s">
        <v>1158</v>
      </c>
      <c r="CX468" t="s">
        <v>1262</v>
      </c>
      <c r="CY468" s="122">
        <v>44294</v>
      </c>
      <c r="CZ468" t="b">
        <f ca="1">IF(ISNA(VLOOKUP(表格11[[#This Row],[Item]],INDIRECT(VLOOKUP(表格11[[#This Row],[Object]],表格12[],2,FALSE)),1,FALSE)),FALSE,TRUE)</f>
        <v>0</v>
      </c>
    </row>
    <row r="469" spans="100:104">
      <c r="CV469" t="s">
        <v>1157</v>
      </c>
      <c r="CW469" t="s">
        <v>1158</v>
      </c>
      <c r="CX469" t="s">
        <v>1263</v>
      </c>
      <c r="CY469" s="122">
        <v>44294</v>
      </c>
      <c r="CZ469" t="b">
        <f ca="1">IF(ISNA(VLOOKUP(表格11[[#This Row],[Item]],INDIRECT(VLOOKUP(表格11[[#This Row],[Object]],表格12[],2,FALSE)),1,FALSE)),FALSE,TRUE)</f>
        <v>0</v>
      </c>
    </row>
    <row r="470" spans="100:104">
      <c r="CV470" t="s">
        <v>1157</v>
      </c>
      <c r="CW470" t="s">
        <v>1158</v>
      </c>
      <c r="CX470" t="s">
        <v>1264</v>
      </c>
      <c r="CY470" s="122">
        <v>44294</v>
      </c>
      <c r="CZ470" t="b">
        <f ca="1">IF(ISNA(VLOOKUP(表格11[[#This Row],[Item]],INDIRECT(VLOOKUP(表格11[[#This Row],[Object]],表格12[],2,FALSE)),1,FALSE)),FALSE,TRUE)</f>
        <v>0</v>
      </c>
    </row>
    <row r="471" spans="100:104">
      <c r="CV471" t="s">
        <v>1157</v>
      </c>
      <c r="CW471" t="s">
        <v>1158</v>
      </c>
      <c r="CX471" t="s">
        <v>1265</v>
      </c>
      <c r="CY471" s="122">
        <v>44294</v>
      </c>
      <c r="CZ471" t="b">
        <f ca="1">IF(ISNA(VLOOKUP(表格11[[#This Row],[Item]],INDIRECT(VLOOKUP(表格11[[#This Row],[Object]],表格12[],2,FALSE)),1,FALSE)),FALSE,TRUE)</f>
        <v>0</v>
      </c>
    </row>
    <row r="472" spans="100:104">
      <c r="CV472" t="s">
        <v>1157</v>
      </c>
      <c r="CW472" t="s">
        <v>1158</v>
      </c>
      <c r="CX472" t="s">
        <v>1266</v>
      </c>
      <c r="CY472" s="122">
        <v>44294</v>
      </c>
      <c r="CZ472" t="b">
        <f ca="1">IF(ISNA(VLOOKUP(表格11[[#This Row],[Item]],INDIRECT(VLOOKUP(表格11[[#This Row],[Object]],表格12[],2,FALSE)),1,FALSE)),FALSE,TRUE)</f>
        <v>0</v>
      </c>
    </row>
    <row r="473" spans="100:104">
      <c r="CV473" t="s">
        <v>1157</v>
      </c>
      <c r="CW473" t="s">
        <v>1158</v>
      </c>
      <c r="CX473" t="s">
        <v>1267</v>
      </c>
      <c r="CY473" s="122">
        <v>44294</v>
      </c>
      <c r="CZ473" t="b">
        <f ca="1">IF(ISNA(VLOOKUP(表格11[[#This Row],[Item]],INDIRECT(VLOOKUP(表格11[[#This Row],[Object]],表格12[],2,FALSE)),1,FALSE)),FALSE,TRUE)</f>
        <v>0</v>
      </c>
    </row>
    <row r="474" spans="100:104">
      <c r="CV474" t="s">
        <v>1157</v>
      </c>
      <c r="CW474" t="s">
        <v>1158</v>
      </c>
      <c r="CX474" t="s">
        <v>1268</v>
      </c>
      <c r="CY474" s="122">
        <v>44294</v>
      </c>
      <c r="CZ474" t="b">
        <f ca="1">IF(ISNA(VLOOKUP(表格11[[#This Row],[Item]],INDIRECT(VLOOKUP(表格11[[#This Row],[Object]],表格12[],2,FALSE)),1,FALSE)),FALSE,TRUE)</f>
        <v>0</v>
      </c>
    </row>
    <row r="475" spans="100:104">
      <c r="CV475" t="s">
        <v>1157</v>
      </c>
      <c r="CW475" t="s">
        <v>1158</v>
      </c>
      <c r="CX475" t="s">
        <v>1269</v>
      </c>
      <c r="CY475" s="122">
        <v>44294</v>
      </c>
      <c r="CZ475" t="b">
        <f ca="1">IF(ISNA(VLOOKUP(表格11[[#This Row],[Item]],INDIRECT(VLOOKUP(表格11[[#This Row],[Object]],表格12[],2,FALSE)),1,FALSE)),FALSE,TRUE)</f>
        <v>0</v>
      </c>
    </row>
    <row r="476" spans="100:104">
      <c r="CV476" t="s">
        <v>1157</v>
      </c>
      <c r="CW476" t="s">
        <v>1158</v>
      </c>
      <c r="CX476" t="s">
        <v>1270</v>
      </c>
      <c r="CY476" s="122">
        <v>44294</v>
      </c>
      <c r="CZ476" t="b">
        <f ca="1">IF(ISNA(VLOOKUP(表格11[[#This Row],[Item]],INDIRECT(VLOOKUP(表格11[[#This Row],[Object]],表格12[],2,FALSE)),1,FALSE)),FALSE,TRUE)</f>
        <v>0</v>
      </c>
    </row>
    <row r="477" spans="100:104">
      <c r="CV477" t="s">
        <v>1157</v>
      </c>
      <c r="CW477" t="s">
        <v>1158</v>
      </c>
      <c r="CX477" t="s">
        <v>1271</v>
      </c>
      <c r="CY477" s="122">
        <v>44294</v>
      </c>
      <c r="CZ477" t="b">
        <f ca="1">IF(ISNA(VLOOKUP(表格11[[#This Row],[Item]],INDIRECT(VLOOKUP(表格11[[#This Row],[Object]],表格12[],2,FALSE)),1,FALSE)),FALSE,TRUE)</f>
        <v>0</v>
      </c>
    </row>
    <row r="478" spans="100:104">
      <c r="CV478" t="s">
        <v>1157</v>
      </c>
      <c r="CW478" t="s">
        <v>1158</v>
      </c>
      <c r="CX478" t="s">
        <v>1272</v>
      </c>
      <c r="CY478" s="122">
        <v>44294</v>
      </c>
      <c r="CZ478" t="b">
        <f ca="1">IF(ISNA(VLOOKUP(表格11[[#This Row],[Item]],INDIRECT(VLOOKUP(表格11[[#This Row],[Object]],表格12[],2,FALSE)),1,FALSE)),FALSE,TRUE)</f>
        <v>0</v>
      </c>
    </row>
    <row r="479" spans="100:104">
      <c r="CV479" t="s">
        <v>1157</v>
      </c>
      <c r="CW479" t="s">
        <v>1158</v>
      </c>
      <c r="CX479" t="s">
        <v>1273</v>
      </c>
      <c r="CY479" s="122">
        <v>44294</v>
      </c>
      <c r="CZ479" t="b">
        <f ca="1">IF(ISNA(VLOOKUP(表格11[[#This Row],[Item]],INDIRECT(VLOOKUP(表格11[[#This Row],[Object]],表格12[],2,FALSE)),1,FALSE)),FALSE,TRUE)</f>
        <v>0</v>
      </c>
    </row>
    <row r="480" spans="100:104">
      <c r="CV480" t="s">
        <v>1157</v>
      </c>
      <c r="CW480" t="s">
        <v>1158</v>
      </c>
      <c r="CX480" t="s">
        <v>1274</v>
      </c>
      <c r="CY480" s="122">
        <v>44294</v>
      </c>
      <c r="CZ480" t="b">
        <f ca="1">IF(ISNA(VLOOKUP(表格11[[#This Row],[Item]],INDIRECT(VLOOKUP(表格11[[#This Row],[Object]],表格12[],2,FALSE)),1,FALSE)),FALSE,TRUE)</f>
        <v>0</v>
      </c>
    </row>
    <row r="481" spans="100:104">
      <c r="CV481" t="s">
        <v>1157</v>
      </c>
      <c r="CW481" t="s">
        <v>1158</v>
      </c>
      <c r="CX481" t="s">
        <v>1275</v>
      </c>
      <c r="CY481" s="122">
        <v>44294</v>
      </c>
      <c r="CZ481" t="b">
        <f ca="1">IF(ISNA(VLOOKUP(表格11[[#This Row],[Item]],INDIRECT(VLOOKUP(表格11[[#This Row],[Object]],表格12[],2,FALSE)),1,FALSE)),FALSE,TRUE)</f>
        <v>0</v>
      </c>
    </row>
    <row r="482" spans="100:104">
      <c r="CV482" t="s">
        <v>1157</v>
      </c>
      <c r="CW482" t="s">
        <v>1158</v>
      </c>
      <c r="CX482" t="s">
        <v>1276</v>
      </c>
      <c r="CY482" s="122">
        <v>44294</v>
      </c>
      <c r="CZ482" t="b">
        <f ca="1">IF(ISNA(VLOOKUP(表格11[[#This Row],[Item]],INDIRECT(VLOOKUP(表格11[[#This Row],[Object]],表格12[],2,FALSE)),1,FALSE)),FALSE,TRUE)</f>
        <v>0</v>
      </c>
    </row>
    <row r="483" spans="100:104">
      <c r="CV483" t="s">
        <v>1157</v>
      </c>
      <c r="CW483" t="s">
        <v>1158</v>
      </c>
      <c r="CX483" t="s">
        <v>1277</v>
      </c>
      <c r="CY483" s="122">
        <v>44294</v>
      </c>
      <c r="CZ483" t="b">
        <f ca="1">IF(ISNA(VLOOKUP(表格11[[#This Row],[Item]],INDIRECT(VLOOKUP(表格11[[#This Row],[Object]],表格12[],2,FALSE)),1,FALSE)),FALSE,TRUE)</f>
        <v>0</v>
      </c>
    </row>
    <row r="484" spans="100:104">
      <c r="CV484" t="s">
        <v>1157</v>
      </c>
      <c r="CW484" t="s">
        <v>1158</v>
      </c>
      <c r="CX484" t="s">
        <v>939</v>
      </c>
      <c r="CY484" s="122">
        <v>44294</v>
      </c>
      <c r="CZ484" t="b">
        <f ca="1">IF(ISNA(VLOOKUP(表格11[[#This Row],[Item]],INDIRECT(VLOOKUP(表格11[[#This Row],[Object]],表格12[],2,FALSE)),1,FALSE)),FALSE,TRUE)</f>
        <v>0</v>
      </c>
    </row>
    <row r="485" spans="100:104">
      <c r="CV485" t="s">
        <v>1157</v>
      </c>
      <c r="CW485" t="s">
        <v>1158</v>
      </c>
      <c r="CX485" t="s">
        <v>1278</v>
      </c>
      <c r="CY485" s="122">
        <v>44294</v>
      </c>
      <c r="CZ485" t="b">
        <f ca="1">IF(ISNA(VLOOKUP(表格11[[#This Row],[Item]],INDIRECT(VLOOKUP(表格11[[#This Row],[Object]],表格12[],2,FALSE)),1,FALSE)),FALSE,TRUE)</f>
        <v>0</v>
      </c>
    </row>
    <row r="486" spans="100:104">
      <c r="CV486" t="s">
        <v>1157</v>
      </c>
      <c r="CW486" t="s">
        <v>1158</v>
      </c>
      <c r="CX486" t="s">
        <v>1279</v>
      </c>
      <c r="CY486" s="122">
        <v>44294</v>
      </c>
      <c r="CZ486" t="b">
        <f ca="1">IF(ISNA(VLOOKUP(表格11[[#This Row],[Item]],INDIRECT(VLOOKUP(表格11[[#This Row],[Object]],表格12[],2,FALSE)),1,FALSE)),FALSE,TRUE)</f>
        <v>0</v>
      </c>
    </row>
    <row r="487" spans="100:104">
      <c r="CV487" t="s">
        <v>1157</v>
      </c>
      <c r="CW487" t="s">
        <v>1158</v>
      </c>
      <c r="CX487" t="s">
        <v>1280</v>
      </c>
      <c r="CY487" s="122">
        <v>44294</v>
      </c>
      <c r="CZ487" t="b">
        <f ca="1">IF(ISNA(VLOOKUP(表格11[[#This Row],[Item]],INDIRECT(VLOOKUP(表格11[[#This Row],[Object]],表格12[],2,FALSE)),1,FALSE)),FALSE,TRUE)</f>
        <v>0</v>
      </c>
    </row>
    <row r="488" spans="100:104">
      <c r="CV488" t="s">
        <v>1157</v>
      </c>
      <c r="CW488" t="s">
        <v>1158</v>
      </c>
      <c r="CX488" t="s">
        <v>1281</v>
      </c>
      <c r="CY488" s="122">
        <v>44294</v>
      </c>
      <c r="CZ488" t="b">
        <f ca="1">IF(ISNA(VLOOKUP(表格11[[#This Row],[Item]],INDIRECT(VLOOKUP(表格11[[#This Row],[Object]],表格12[],2,FALSE)),1,FALSE)),FALSE,TRUE)</f>
        <v>0</v>
      </c>
    </row>
    <row r="489" spans="100:104">
      <c r="CV489" t="s">
        <v>1157</v>
      </c>
      <c r="CW489" t="s">
        <v>1158</v>
      </c>
      <c r="CX489" t="s">
        <v>1282</v>
      </c>
      <c r="CY489" s="122">
        <v>44294</v>
      </c>
      <c r="CZ489" t="b">
        <f ca="1">IF(ISNA(VLOOKUP(表格11[[#This Row],[Item]],INDIRECT(VLOOKUP(表格11[[#This Row],[Object]],表格12[],2,FALSE)),1,FALSE)),FALSE,TRUE)</f>
        <v>0</v>
      </c>
    </row>
    <row r="490" spans="100:104">
      <c r="CV490" t="s">
        <v>1157</v>
      </c>
      <c r="CW490" t="s">
        <v>1158</v>
      </c>
      <c r="CX490" t="s">
        <v>1283</v>
      </c>
      <c r="CY490" s="122">
        <v>44294</v>
      </c>
      <c r="CZ490" t="b">
        <f ca="1">IF(ISNA(VLOOKUP(表格11[[#This Row],[Item]],INDIRECT(VLOOKUP(表格11[[#This Row],[Object]],表格12[],2,FALSE)),1,FALSE)),FALSE,TRUE)</f>
        <v>0</v>
      </c>
    </row>
    <row r="491" spans="100:104">
      <c r="CV491" t="s">
        <v>1157</v>
      </c>
      <c r="CW491" t="s">
        <v>1158</v>
      </c>
      <c r="CX491" t="s">
        <v>1284</v>
      </c>
      <c r="CY491" s="122">
        <v>44294</v>
      </c>
      <c r="CZ491" t="b">
        <f ca="1">IF(ISNA(VLOOKUP(表格11[[#This Row],[Item]],INDIRECT(VLOOKUP(表格11[[#This Row],[Object]],表格12[],2,FALSE)),1,FALSE)),FALSE,TRUE)</f>
        <v>0</v>
      </c>
    </row>
    <row r="492" spans="100:104">
      <c r="CV492" t="s">
        <v>1157</v>
      </c>
      <c r="CW492" t="s">
        <v>1158</v>
      </c>
      <c r="CX492" t="s">
        <v>1285</v>
      </c>
      <c r="CY492" s="122">
        <v>44294</v>
      </c>
      <c r="CZ492" t="b">
        <f ca="1">IF(ISNA(VLOOKUP(表格11[[#This Row],[Item]],INDIRECT(VLOOKUP(表格11[[#This Row],[Object]],表格12[],2,FALSE)),1,FALSE)),FALSE,TRUE)</f>
        <v>0</v>
      </c>
    </row>
    <row r="493" spans="100:104">
      <c r="CV493" t="s">
        <v>1157</v>
      </c>
      <c r="CW493" t="s">
        <v>1158</v>
      </c>
      <c r="CX493" t="s">
        <v>1286</v>
      </c>
      <c r="CY493" s="122">
        <v>44294</v>
      </c>
      <c r="CZ493" t="b">
        <f ca="1">IF(ISNA(VLOOKUP(表格11[[#This Row],[Item]],INDIRECT(VLOOKUP(表格11[[#This Row],[Object]],表格12[],2,FALSE)),1,FALSE)),FALSE,TRUE)</f>
        <v>0</v>
      </c>
    </row>
    <row r="494" spans="100:104">
      <c r="CV494" t="s">
        <v>1157</v>
      </c>
      <c r="CW494" t="s">
        <v>1158</v>
      </c>
      <c r="CX494" t="s">
        <v>1287</v>
      </c>
      <c r="CY494" s="122">
        <v>44294</v>
      </c>
      <c r="CZ494" t="b">
        <f ca="1">IF(ISNA(VLOOKUP(表格11[[#This Row],[Item]],INDIRECT(VLOOKUP(表格11[[#This Row],[Object]],表格12[],2,FALSE)),1,FALSE)),FALSE,TRUE)</f>
        <v>0</v>
      </c>
    </row>
    <row r="495" spans="100:104">
      <c r="CV495" t="s">
        <v>1157</v>
      </c>
      <c r="CW495" t="s">
        <v>1158</v>
      </c>
      <c r="CX495" t="s">
        <v>1288</v>
      </c>
      <c r="CY495" s="122">
        <v>44294</v>
      </c>
      <c r="CZ495" t="b">
        <f ca="1">IF(ISNA(VLOOKUP(表格11[[#This Row],[Item]],INDIRECT(VLOOKUP(表格11[[#This Row],[Object]],表格12[],2,FALSE)),1,FALSE)),FALSE,TRUE)</f>
        <v>0</v>
      </c>
    </row>
    <row r="496" spans="100:104">
      <c r="CV496" t="s">
        <v>1157</v>
      </c>
      <c r="CW496" t="s">
        <v>1158</v>
      </c>
      <c r="CX496" t="s">
        <v>1289</v>
      </c>
      <c r="CY496" s="122">
        <v>44294</v>
      </c>
      <c r="CZ496" t="b">
        <f ca="1">IF(ISNA(VLOOKUP(表格11[[#This Row],[Item]],INDIRECT(VLOOKUP(表格11[[#This Row],[Object]],表格12[],2,FALSE)),1,FALSE)),FALSE,TRUE)</f>
        <v>0</v>
      </c>
    </row>
    <row r="497" spans="100:104">
      <c r="CV497" t="s">
        <v>1157</v>
      </c>
      <c r="CW497" t="s">
        <v>1158</v>
      </c>
      <c r="CX497" t="s">
        <v>1290</v>
      </c>
      <c r="CY497" s="122">
        <v>44294</v>
      </c>
      <c r="CZ497" t="b">
        <f ca="1">IF(ISNA(VLOOKUP(表格11[[#This Row],[Item]],INDIRECT(VLOOKUP(表格11[[#This Row],[Object]],表格12[],2,FALSE)),1,FALSE)),FALSE,TRUE)</f>
        <v>0</v>
      </c>
    </row>
    <row r="498" spans="100:104">
      <c r="CV498" t="s">
        <v>1157</v>
      </c>
      <c r="CW498" t="s">
        <v>1158</v>
      </c>
      <c r="CX498" t="s">
        <v>1291</v>
      </c>
      <c r="CY498" s="122">
        <v>44294</v>
      </c>
      <c r="CZ498" t="b">
        <f ca="1">IF(ISNA(VLOOKUP(表格11[[#This Row],[Item]],INDIRECT(VLOOKUP(表格11[[#This Row],[Object]],表格12[],2,FALSE)),1,FALSE)),FALSE,TRUE)</f>
        <v>0</v>
      </c>
    </row>
    <row r="499" spans="100:104">
      <c r="CV499" t="s">
        <v>1157</v>
      </c>
      <c r="CW499" t="s">
        <v>1158</v>
      </c>
      <c r="CX499" t="s">
        <v>1292</v>
      </c>
      <c r="CY499" s="122">
        <v>44294</v>
      </c>
      <c r="CZ499" t="b">
        <f ca="1">IF(ISNA(VLOOKUP(表格11[[#This Row],[Item]],INDIRECT(VLOOKUP(表格11[[#This Row],[Object]],表格12[],2,FALSE)),1,FALSE)),FALSE,TRUE)</f>
        <v>0</v>
      </c>
    </row>
    <row r="500" spans="100:104">
      <c r="CV500" t="s">
        <v>1157</v>
      </c>
      <c r="CW500" t="s">
        <v>1158</v>
      </c>
      <c r="CX500" t="s">
        <v>1293</v>
      </c>
      <c r="CY500" s="122">
        <v>44294</v>
      </c>
      <c r="CZ500" t="b">
        <f ca="1">IF(ISNA(VLOOKUP(表格11[[#This Row],[Item]],INDIRECT(VLOOKUP(表格11[[#This Row],[Object]],表格12[],2,FALSE)),1,FALSE)),FALSE,TRUE)</f>
        <v>0</v>
      </c>
    </row>
    <row r="501" spans="100:104">
      <c r="CV501" t="s">
        <v>1157</v>
      </c>
      <c r="CW501" t="s">
        <v>1158</v>
      </c>
      <c r="CX501" t="s">
        <v>1294</v>
      </c>
      <c r="CY501" s="122">
        <v>44294</v>
      </c>
      <c r="CZ501" t="b">
        <f ca="1">IF(ISNA(VLOOKUP(表格11[[#This Row],[Item]],INDIRECT(VLOOKUP(表格11[[#This Row],[Object]],表格12[],2,FALSE)),1,FALSE)),FALSE,TRUE)</f>
        <v>0</v>
      </c>
    </row>
    <row r="502" spans="100:104">
      <c r="CV502" t="s">
        <v>1157</v>
      </c>
      <c r="CW502" t="s">
        <v>1158</v>
      </c>
      <c r="CX502" t="s">
        <v>1295</v>
      </c>
      <c r="CY502" s="122">
        <v>44294</v>
      </c>
      <c r="CZ502" t="b">
        <f ca="1">IF(ISNA(VLOOKUP(表格11[[#This Row],[Item]],INDIRECT(VLOOKUP(表格11[[#This Row],[Object]],表格12[],2,FALSE)),1,FALSE)),FALSE,TRUE)</f>
        <v>0</v>
      </c>
    </row>
    <row r="503" spans="100:104">
      <c r="CV503" t="s">
        <v>1157</v>
      </c>
      <c r="CW503" t="s">
        <v>1158</v>
      </c>
      <c r="CX503" t="s">
        <v>1296</v>
      </c>
      <c r="CY503" s="122">
        <v>44294</v>
      </c>
      <c r="CZ503" t="b">
        <f ca="1">IF(ISNA(VLOOKUP(表格11[[#This Row],[Item]],INDIRECT(VLOOKUP(表格11[[#This Row],[Object]],表格12[],2,FALSE)),1,FALSE)),FALSE,TRUE)</f>
        <v>0</v>
      </c>
    </row>
    <row r="504" spans="100:104">
      <c r="CV504" t="s">
        <v>1157</v>
      </c>
      <c r="CW504" t="s">
        <v>1158</v>
      </c>
      <c r="CX504" t="s">
        <v>1297</v>
      </c>
      <c r="CY504" s="122">
        <v>44294</v>
      </c>
      <c r="CZ504" t="b">
        <f ca="1">IF(ISNA(VLOOKUP(表格11[[#This Row],[Item]],INDIRECT(VLOOKUP(表格11[[#This Row],[Object]],表格12[],2,FALSE)),1,FALSE)),FALSE,TRUE)</f>
        <v>0</v>
      </c>
    </row>
    <row r="505" spans="100:104">
      <c r="CV505" t="s">
        <v>1157</v>
      </c>
      <c r="CW505" t="s">
        <v>1158</v>
      </c>
      <c r="CX505" t="s">
        <v>1298</v>
      </c>
      <c r="CY505" s="122">
        <v>44294</v>
      </c>
      <c r="CZ505" t="b">
        <f ca="1">IF(ISNA(VLOOKUP(表格11[[#This Row],[Item]],INDIRECT(VLOOKUP(表格11[[#This Row],[Object]],表格12[],2,FALSE)),1,FALSE)),FALSE,TRUE)</f>
        <v>0</v>
      </c>
    </row>
    <row r="506" spans="100:104">
      <c r="CV506" t="s">
        <v>1157</v>
      </c>
      <c r="CW506" t="s">
        <v>1158</v>
      </c>
      <c r="CX506" t="s">
        <v>1299</v>
      </c>
      <c r="CY506" s="122">
        <v>44294</v>
      </c>
      <c r="CZ506" t="b">
        <f ca="1">IF(ISNA(VLOOKUP(表格11[[#This Row],[Item]],INDIRECT(VLOOKUP(表格11[[#This Row],[Object]],表格12[],2,FALSE)),1,FALSE)),FALSE,TRUE)</f>
        <v>0</v>
      </c>
    </row>
    <row r="507" spans="100:104">
      <c r="CV507" t="s">
        <v>1157</v>
      </c>
      <c r="CW507" t="s">
        <v>1158</v>
      </c>
      <c r="CX507" t="s">
        <v>1300</v>
      </c>
      <c r="CY507" s="122">
        <v>44294</v>
      </c>
      <c r="CZ507" t="b">
        <f ca="1">IF(ISNA(VLOOKUP(表格11[[#This Row],[Item]],INDIRECT(VLOOKUP(表格11[[#This Row],[Object]],表格12[],2,FALSE)),1,FALSE)),FALSE,TRUE)</f>
        <v>0</v>
      </c>
    </row>
    <row r="508" spans="100:104">
      <c r="CV508" t="s">
        <v>1157</v>
      </c>
      <c r="CW508" t="s">
        <v>1158</v>
      </c>
      <c r="CX508" t="s">
        <v>1301</v>
      </c>
      <c r="CY508" s="122">
        <v>44294</v>
      </c>
      <c r="CZ508" t="b">
        <f ca="1">IF(ISNA(VLOOKUP(表格11[[#This Row],[Item]],INDIRECT(VLOOKUP(表格11[[#This Row],[Object]],表格12[],2,FALSE)),1,FALSE)),FALSE,TRUE)</f>
        <v>0</v>
      </c>
    </row>
    <row r="509" spans="100:104">
      <c r="CV509" t="s">
        <v>1157</v>
      </c>
      <c r="CW509" t="s">
        <v>1158</v>
      </c>
      <c r="CX509" t="s">
        <v>1302</v>
      </c>
      <c r="CY509" s="122">
        <v>44294</v>
      </c>
      <c r="CZ509" t="b">
        <f ca="1">IF(ISNA(VLOOKUP(表格11[[#This Row],[Item]],INDIRECT(VLOOKUP(表格11[[#This Row],[Object]],表格12[],2,FALSE)),1,FALSE)),FALSE,TRUE)</f>
        <v>0</v>
      </c>
    </row>
    <row r="510" spans="100:104">
      <c r="CV510" t="s">
        <v>1157</v>
      </c>
      <c r="CW510" t="s">
        <v>1158</v>
      </c>
      <c r="CX510" t="s">
        <v>1303</v>
      </c>
      <c r="CY510" s="122">
        <v>44294</v>
      </c>
      <c r="CZ510" t="b">
        <f ca="1">IF(ISNA(VLOOKUP(表格11[[#This Row],[Item]],INDIRECT(VLOOKUP(表格11[[#This Row],[Object]],表格12[],2,FALSE)),1,FALSE)),FALSE,TRUE)</f>
        <v>0</v>
      </c>
    </row>
    <row r="511" spans="100:104">
      <c r="CV511" t="s">
        <v>1157</v>
      </c>
      <c r="CW511" t="s">
        <v>1158</v>
      </c>
      <c r="CX511" t="s">
        <v>1304</v>
      </c>
      <c r="CY511" s="122">
        <v>44294</v>
      </c>
      <c r="CZ511" t="b">
        <f ca="1">IF(ISNA(VLOOKUP(表格11[[#This Row],[Item]],INDIRECT(VLOOKUP(表格11[[#This Row],[Object]],表格12[],2,FALSE)),1,FALSE)),FALSE,TRUE)</f>
        <v>0</v>
      </c>
    </row>
    <row r="512" spans="100:104">
      <c r="CV512" t="s">
        <v>1157</v>
      </c>
      <c r="CW512" t="s">
        <v>1158</v>
      </c>
      <c r="CX512" t="s">
        <v>1305</v>
      </c>
      <c r="CY512" s="122">
        <v>44294</v>
      </c>
      <c r="CZ512" t="b">
        <f ca="1">IF(ISNA(VLOOKUP(表格11[[#This Row],[Item]],INDIRECT(VLOOKUP(表格11[[#This Row],[Object]],表格12[],2,FALSE)),1,FALSE)),FALSE,TRUE)</f>
        <v>0</v>
      </c>
    </row>
    <row r="513" spans="100:104">
      <c r="CV513" t="s">
        <v>1157</v>
      </c>
      <c r="CW513" t="s">
        <v>1158</v>
      </c>
      <c r="CX513" t="s">
        <v>1306</v>
      </c>
      <c r="CY513" s="122">
        <v>44294</v>
      </c>
      <c r="CZ513" t="b">
        <f ca="1">IF(ISNA(VLOOKUP(表格11[[#This Row],[Item]],INDIRECT(VLOOKUP(表格11[[#This Row],[Object]],表格12[],2,FALSE)),1,FALSE)),FALSE,TRUE)</f>
        <v>0</v>
      </c>
    </row>
    <row r="514" spans="100:104">
      <c r="CV514" t="s">
        <v>1157</v>
      </c>
      <c r="CW514" t="s">
        <v>1158</v>
      </c>
      <c r="CX514" t="s">
        <v>1307</v>
      </c>
      <c r="CY514" s="122">
        <v>44294</v>
      </c>
      <c r="CZ514" t="b">
        <f ca="1">IF(ISNA(VLOOKUP(表格11[[#This Row],[Item]],INDIRECT(VLOOKUP(表格11[[#This Row],[Object]],表格12[],2,FALSE)),1,FALSE)),FALSE,TRUE)</f>
        <v>0</v>
      </c>
    </row>
    <row r="515" spans="100:104">
      <c r="CV515" t="s">
        <v>1157</v>
      </c>
      <c r="CW515" t="s">
        <v>1158</v>
      </c>
      <c r="CX515" t="s">
        <v>1308</v>
      </c>
      <c r="CY515" s="122">
        <v>44294</v>
      </c>
      <c r="CZ515" t="b">
        <f ca="1">IF(ISNA(VLOOKUP(表格11[[#This Row],[Item]],INDIRECT(VLOOKUP(表格11[[#This Row],[Object]],表格12[],2,FALSE)),1,FALSE)),FALSE,TRUE)</f>
        <v>0</v>
      </c>
    </row>
    <row r="516" spans="100:104">
      <c r="CV516" t="s">
        <v>1157</v>
      </c>
      <c r="CW516" t="s">
        <v>1158</v>
      </c>
      <c r="CX516" t="s">
        <v>1309</v>
      </c>
      <c r="CY516" s="122">
        <v>44294</v>
      </c>
      <c r="CZ516" t="b">
        <f ca="1">IF(ISNA(VLOOKUP(表格11[[#This Row],[Item]],INDIRECT(VLOOKUP(表格11[[#This Row],[Object]],表格12[],2,FALSE)),1,FALSE)),FALSE,TRUE)</f>
        <v>0</v>
      </c>
    </row>
    <row r="517" spans="100:104">
      <c r="CV517" t="s">
        <v>1157</v>
      </c>
      <c r="CW517" t="s">
        <v>1158</v>
      </c>
      <c r="CX517" t="s">
        <v>1310</v>
      </c>
      <c r="CY517" s="122">
        <v>44294</v>
      </c>
      <c r="CZ517" t="b">
        <f ca="1">IF(ISNA(VLOOKUP(表格11[[#This Row],[Item]],INDIRECT(VLOOKUP(表格11[[#This Row],[Object]],表格12[],2,FALSE)),1,FALSE)),FALSE,TRUE)</f>
        <v>0</v>
      </c>
    </row>
    <row r="518" spans="100:104">
      <c r="CV518" t="s">
        <v>1157</v>
      </c>
      <c r="CW518" t="s">
        <v>1158</v>
      </c>
      <c r="CX518" t="s">
        <v>1311</v>
      </c>
      <c r="CY518" s="122">
        <v>44294</v>
      </c>
      <c r="CZ518" t="b">
        <f ca="1">IF(ISNA(VLOOKUP(表格11[[#This Row],[Item]],INDIRECT(VLOOKUP(表格11[[#This Row],[Object]],表格12[],2,FALSE)),1,FALSE)),FALSE,TRUE)</f>
        <v>0</v>
      </c>
    </row>
    <row r="519" spans="100:104">
      <c r="CV519" t="s">
        <v>1157</v>
      </c>
      <c r="CW519" t="s">
        <v>1158</v>
      </c>
      <c r="CX519" t="s">
        <v>1312</v>
      </c>
      <c r="CY519" s="122">
        <v>44294</v>
      </c>
      <c r="CZ519" t="b">
        <f ca="1">IF(ISNA(VLOOKUP(表格11[[#This Row],[Item]],INDIRECT(VLOOKUP(表格11[[#This Row],[Object]],表格12[],2,FALSE)),1,FALSE)),FALSE,TRUE)</f>
        <v>0</v>
      </c>
    </row>
    <row r="520" spans="100:104">
      <c r="CV520" t="s">
        <v>1157</v>
      </c>
      <c r="CW520" t="s">
        <v>1158</v>
      </c>
      <c r="CX520" t="s">
        <v>1313</v>
      </c>
      <c r="CY520" s="122">
        <v>44294</v>
      </c>
      <c r="CZ520" t="b">
        <f ca="1">IF(ISNA(VLOOKUP(表格11[[#This Row],[Item]],INDIRECT(VLOOKUP(表格11[[#This Row],[Object]],表格12[],2,FALSE)),1,FALSE)),FALSE,TRUE)</f>
        <v>0</v>
      </c>
    </row>
    <row r="521" spans="100:104">
      <c r="CV521" t="s">
        <v>1157</v>
      </c>
      <c r="CW521" t="s">
        <v>1158</v>
      </c>
      <c r="CX521" t="s">
        <v>1314</v>
      </c>
      <c r="CY521" s="122">
        <v>44294</v>
      </c>
      <c r="CZ521" t="b">
        <f ca="1">IF(ISNA(VLOOKUP(表格11[[#This Row],[Item]],INDIRECT(VLOOKUP(表格11[[#This Row],[Object]],表格12[],2,FALSE)),1,FALSE)),FALSE,TRUE)</f>
        <v>0</v>
      </c>
    </row>
    <row r="522" spans="100:104">
      <c r="CV522" t="s">
        <v>1157</v>
      </c>
      <c r="CW522" t="s">
        <v>1158</v>
      </c>
      <c r="CX522" t="s">
        <v>1315</v>
      </c>
      <c r="CY522" s="122">
        <v>44294</v>
      </c>
      <c r="CZ522" t="b">
        <f ca="1">IF(ISNA(VLOOKUP(表格11[[#This Row],[Item]],INDIRECT(VLOOKUP(表格11[[#This Row],[Object]],表格12[],2,FALSE)),1,FALSE)),FALSE,TRUE)</f>
        <v>0</v>
      </c>
    </row>
    <row r="523" spans="100:104">
      <c r="CV523" t="s">
        <v>1157</v>
      </c>
      <c r="CW523" t="s">
        <v>1158</v>
      </c>
      <c r="CX523" t="s">
        <v>1316</v>
      </c>
      <c r="CY523" s="122">
        <v>44294</v>
      </c>
      <c r="CZ523" t="b">
        <f ca="1">IF(ISNA(VLOOKUP(表格11[[#This Row],[Item]],INDIRECT(VLOOKUP(表格11[[#This Row],[Object]],表格12[],2,FALSE)),1,FALSE)),FALSE,TRUE)</f>
        <v>0</v>
      </c>
    </row>
    <row r="524" spans="100:104">
      <c r="CV524" t="s">
        <v>1157</v>
      </c>
      <c r="CW524" t="s">
        <v>1158</v>
      </c>
      <c r="CX524" t="s">
        <v>1317</v>
      </c>
      <c r="CY524" s="122">
        <v>44294</v>
      </c>
      <c r="CZ524" t="b">
        <f ca="1">IF(ISNA(VLOOKUP(表格11[[#This Row],[Item]],INDIRECT(VLOOKUP(表格11[[#This Row],[Object]],表格12[],2,FALSE)),1,FALSE)),FALSE,TRUE)</f>
        <v>0</v>
      </c>
    </row>
    <row r="525" spans="100:104">
      <c r="CV525" t="s">
        <v>1157</v>
      </c>
      <c r="CW525" t="s">
        <v>1158</v>
      </c>
      <c r="CX525" t="s">
        <v>1318</v>
      </c>
      <c r="CY525" s="122">
        <v>44294</v>
      </c>
      <c r="CZ525" t="b">
        <f ca="1">IF(ISNA(VLOOKUP(表格11[[#This Row],[Item]],INDIRECT(VLOOKUP(表格11[[#This Row],[Object]],表格12[],2,FALSE)),1,FALSE)),FALSE,TRUE)</f>
        <v>0</v>
      </c>
    </row>
    <row r="526" spans="100:104">
      <c r="CV526" t="s">
        <v>1157</v>
      </c>
      <c r="CW526" t="s">
        <v>1158</v>
      </c>
      <c r="CX526" t="s">
        <v>1319</v>
      </c>
      <c r="CY526" s="122">
        <v>44294</v>
      </c>
      <c r="CZ526" t="b">
        <f ca="1">IF(ISNA(VLOOKUP(表格11[[#This Row],[Item]],INDIRECT(VLOOKUP(表格11[[#This Row],[Object]],表格12[],2,FALSE)),1,FALSE)),FALSE,TRUE)</f>
        <v>0</v>
      </c>
    </row>
    <row r="527" spans="100:104">
      <c r="CV527" t="s">
        <v>1157</v>
      </c>
      <c r="CW527" t="s">
        <v>1158</v>
      </c>
      <c r="CX527" t="s">
        <v>1320</v>
      </c>
      <c r="CY527" s="122">
        <v>44294</v>
      </c>
      <c r="CZ527" t="b">
        <f ca="1">IF(ISNA(VLOOKUP(表格11[[#This Row],[Item]],INDIRECT(VLOOKUP(表格11[[#This Row],[Object]],表格12[],2,FALSE)),1,FALSE)),FALSE,TRUE)</f>
        <v>0</v>
      </c>
    </row>
    <row r="528" spans="100:104">
      <c r="CV528" t="s">
        <v>1157</v>
      </c>
      <c r="CW528" t="s">
        <v>1158</v>
      </c>
      <c r="CX528" t="s">
        <v>1321</v>
      </c>
      <c r="CY528" s="122">
        <v>44294</v>
      </c>
      <c r="CZ528" t="b">
        <f ca="1">IF(ISNA(VLOOKUP(表格11[[#This Row],[Item]],INDIRECT(VLOOKUP(表格11[[#This Row],[Object]],表格12[],2,FALSE)),1,FALSE)),FALSE,TRUE)</f>
        <v>0</v>
      </c>
    </row>
    <row r="529" spans="100:104">
      <c r="CV529" t="s">
        <v>1157</v>
      </c>
      <c r="CW529" t="s">
        <v>1158</v>
      </c>
      <c r="CX529" t="s">
        <v>1322</v>
      </c>
      <c r="CY529" s="122">
        <v>44294</v>
      </c>
      <c r="CZ529" t="b">
        <f ca="1">IF(ISNA(VLOOKUP(表格11[[#This Row],[Item]],INDIRECT(VLOOKUP(表格11[[#This Row],[Object]],表格12[],2,FALSE)),1,FALSE)),FALSE,TRUE)</f>
        <v>0</v>
      </c>
    </row>
    <row r="530" spans="100:104">
      <c r="CV530" t="s">
        <v>1157</v>
      </c>
      <c r="CW530" t="s">
        <v>1158</v>
      </c>
      <c r="CX530" t="s">
        <v>1323</v>
      </c>
      <c r="CY530" s="122">
        <v>44294</v>
      </c>
      <c r="CZ530" t="b">
        <f ca="1">IF(ISNA(VLOOKUP(表格11[[#This Row],[Item]],INDIRECT(VLOOKUP(表格11[[#This Row],[Object]],表格12[],2,FALSE)),1,FALSE)),FALSE,TRUE)</f>
        <v>0</v>
      </c>
    </row>
    <row r="531" spans="100:104">
      <c r="CV531" t="s">
        <v>1157</v>
      </c>
      <c r="CW531" t="s">
        <v>1158</v>
      </c>
      <c r="CX531" t="s">
        <v>1324</v>
      </c>
      <c r="CY531" s="122">
        <v>44294</v>
      </c>
      <c r="CZ531" t="b">
        <f ca="1">IF(ISNA(VLOOKUP(表格11[[#This Row],[Item]],INDIRECT(VLOOKUP(表格11[[#This Row],[Object]],表格12[],2,FALSE)),1,FALSE)),FALSE,TRUE)</f>
        <v>0</v>
      </c>
    </row>
    <row r="532" spans="100:104">
      <c r="CV532" t="s">
        <v>1157</v>
      </c>
      <c r="CW532" t="s">
        <v>1158</v>
      </c>
      <c r="CX532" t="s">
        <v>1325</v>
      </c>
      <c r="CY532" s="122">
        <v>44294</v>
      </c>
      <c r="CZ532" t="b">
        <f ca="1">IF(ISNA(VLOOKUP(表格11[[#This Row],[Item]],INDIRECT(VLOOKUP(表格11[[#This Row],[Object]],表格12[],2,FALSE)),1,FALSE)),FALSE,TRUE)</f>
        <v>0</v>
      </c>
    </row>
    <row r="533" spans="100:104">
      <c r="CV533" t="s">
        <v>1157</v>
      </c>
      <c r="CW533" t="s">
        <v>1158</v>
      </c>
      <c r="CX533" t="s">
        <v>1326</v>
      </c>
      <c r="CY533" s="122">
        <v>44294</v>
      </c>
      <c r="CZ533" t="b">
        <f ca="1">IF(ISNA(VLOOKUP(表格11[[#This Row],[Item]],INDIRECT(VLOOKUP(表格11[[#This Row],[Object]],表格12[],2,FALSE)),1,FALSE)),FALSE,TRUE)</f>
        <v>0</v>
      </c>
    </row>
    <row r="534" spans="100:104">
      <c r="CV534" t="s">
        <v>1157</v>
      </c>
      <c r="CW534" t="s">
        <v>1158</v>
      </c>
      <c r="CX534" t="s">
        <v>1327</v>
      </c>
      <c r="CY534" s="122">
        <v>44294</v>
      </c>
      <c r="CZ534" t="b">
        <f ca="1">IF(ISNA(VLOOKUP(表格11[[#This Row],[Item]],INDIRECT(VLOOKUP(表格11[[#This Row],[Object]],表格12[],2,FALSE)),1,FALSE)),FALSE,TRUE)</f>
        <v>0</v>
      </c>
    </row>
    <row r="535" spans="100:104">
      <c r="CV535" t="s">
        <v>1157</v>
      </c>
      <c r="CW535" t="s">
        <v>1158</v>
      </c>
      <c r="CX535" t="s">
        <v>1328</v>
      </c>
      <c r="CY535" s="122">
        <v>44294</v>
      </c>
      <c r="CZ535" t="b">
        <f ca="1">IF(ISNA(VLOOKUP(表格11[[#This Row],[Item]],INDIRECT(VLOOKUP(表格11[[#This Row],[Object]],表格12[],2,FALSE)),1,FALSE)),FALSE,TRUE)</f>
        <v>0</v>
      </c>
    </row>
    <row r="536" spans="100:104">
      <c r="CV536" t="s">
        <v>1157</v>
      </c>
      <c r="CW536" t="s">
        <v>1158</v>
      </c>
      <c r="CX536" t="s">
        <v>1329</v>
      </c>
      <c r="CY536" s="122">
        <v>44294</v>
      </c>
      <c r="CZ536" t="b">
        <f ca="1">IF(ISNA(VLOOKUP(表格11[[#This Row],[Item]],INDIRECT(VLOOKUP(表格11[[#This Row],[Object]],表格12[],2,FALSE)),1,FALSE)),FALSE,TRUE)</f>
        <v>0</v>
      </c>
    </row>
    <row r="537" spans="100:104">
      <c r="CV537" t="s">
        <v>1157</v>
      </c>
      <c r="CW537" t="s">
        <v>1158</v>
      </c>
      <c r="CX537" t="s">
        <v>1330</v>
      </c>
      <c r="CY537" s="122">
        <v>44294</v>
      </c>
      <c r="CZ537" t="b">
        <f ca="1">IF(ISNA(VLOOKUP(表格11[[#This Row],[Item]],INDIRECT(VLOOKUP(表格11[[#This Row],[Object]],表格12[],2,FALSE)),1,FALSE)),FALSE,TRUE)</f>
        <v>0</v>
      </c>
    </row>
    <row r="538" spans="100:104">
      <c r="CV538" t="s">
        <v>1157</v>
      </c>
      <c r="CW538" t="s">
        <v>1158</v>
      </c>
      <c r="CX538" t="s">
        <v>1331</v>
      </c>
      <c r="CY538" s="122">
        <v>44294</v>
      </c>
      <c r="CZ538" t="b">
        <f ca="1">IF(ISNA(VLOOKUP(表格11[[#This Row],[Item]],INDIRECT(VLOOKUP(表格11[[#This Row],[Object]],表格12[],2,FALSE)),1,FALSE)),FALSE,TRUE)</f>
        <v>0</v>
      </c>
    </row>
    <row r="539" spans="100:104">
      <c r="CV539" t="s">
        <v>1157</v>
      </c>
      <c r="CW539" t="s">
        <v>1158</v>
      </c>
      <c r="CX539" t="s">
        <v>1332</v>
      </c>
      <c r="CY539" s="122">
        <v>44294</v>
      </c>
      <c r="CZ539" t="b">
        <f ca="1">IF(ISNA(VLOOKUP(表格11[[#This Row],[Item]],INDIRECT(VLOOKUP(表格11[[#This Row],[Object]],表格12[],2,FALSE)),1,FALSE)),FALSE,TRUE)</f>
        <v>0</v>
      </c>
    </row>
    <row r="540" spans="100:104">
      <c r="CV540" t="s">
        <v>1157</v>
      </c>
      <c r="CW540" t="s">
        <v>1158</v>
      </c>
      <c r="CX540" t="s">
        <v>1333</v>
      </c>
      <c r="CY540" s="122">
        <v>44294</v>
      </c>
      <c r="CZ540" t="b">
        <f ca="1">IF(ISNA(VLOOKUP(表格11[[#This Row],[Item]],INDIRECT(VLOOKUP(表格11[[#This Row],[Object]],表格12[],2,FALSE)),1,FALSE)),FALSE,TRUE)</f>
        <v>0</v>
      </c>
    </row>
    <row r="541" spans="100:104">
      <c r="CV541" t="s">
        <v>1157</v>
      </c>
      <c r="CW541" t="s">
        <v>1158</v>
      </c>
      <c r="CX541" t="s">
        <v>1334</v>
      </c>
      <c r="CY541" s="122">
        <v>44294</v>
      </c>
      <c r="CZ541" t="b">
        <f ca="1">IF(ISNA(VLOOKUP(表格11[[#This Row],[Item]],INDIRECT(VLOOKUP(表格11[[#This Row],[Object]],表格12[],2,FALSE)),1,FALSE)),FALSE,TRUE)</f>
        <v>0</v>
      </c>
    </row>
    <row r="542" spans="100:104">
      <c r="CV542" t="s">
        <v>1157</v>
      </c>
      <c r="CW542" t="s">
        <v>1158</v>
      </c>
      <c r="CX542" t="s">
        <v>1335</v>
      </c>
      <c r="CY542" s="122">
        <v>44294</v>
      </c>
      <c r="CZ542" t="b">
        <f ca="1">IF(ISNA(VLOOKUP(表格11[[#This Row],[Item]],INDIRECT(VLOOKUP(表格11[[#This Row],[Object]],表格12[],2,FALSE)),1,FALSE)),FALSE,TRUE)</f>
        <v>0</v>
      </c>
    </row>
    <row r="543" spans="100:104">
      <c r="CV543" t="s">
        <v>1157</v>
      </c>
      <c r="CW543" t="s">
        <v>1158</v>
      </c>
      <c r="CX543" t="s">
        <v>1336</v>
      </c>
      <c r="CY543" s="122">
        <v>44294</v>
      </c>
      <c r="CZ543" t="b">
        <f ca="1">IF(ISNA(VLOOKUP(表格11[[#This Row],[Item]],INDIRECT(VLOOKUP(表格11[[#This Row],[Object]],表格12[],2,FALSE)),1,FALSE)),FALSE,TRUE)</f>
        <v>0</v>
      </c>
    </row>
    <row r="544" spans="100:104">
      <c r="CV544" t="s">
        <v>1157</v>
      </c>
      <c r="CW544" t="s">
        <v>1158</v>
      </c>
      <c r="CX544" t="s">
        <v>1337</v>
      </c>
      <c r="CY544" s="122">
        <v>44294</v>
      </c>
      <c r="CZ544" t="b">
        <f ca="1">IF(ISNA(VLOOKUP(表格11[[#This Row],[Item]],INDIRECT(VLOOKUP(表格11[[#This Row],[Object]],表格12[],2,FALSE)),1,FALSE)),FALSE,TRUE)</f>
        <v>0</v>
      </c>
    </row>
    <row r="545" spans="100:104">
      <c r="CV545" t="s">
        <v>1157</v>
      </c>
      <c r="CW545" t="s">
        <v>1158</v>
      </c>
      <c r="CX545" t="s">
        <v>1338</v>
      </c>
      <c r="CY545" s="122">
        <v>44294</v>
      </c>
      <c r="CZ545" t="b">
        <f ca="1">IF(ISNA(VLOOKUP(表格11[[#This Row],[Item]],INDIRECT(VLOOKUP(表格11[[#This Row],[Object]],表格12[],2,FALSE)),1,FALSE)),FALSE,TRUE)</f>
        <v>0</v>
      </c>
    </row>
    <row r="546" spans="100:104">
      <c r="CV546" t="s">
        <v>1157</v>
      </c>
      <c r="CW546" t="s">
        <v>1158</v>
      </c>
      <c r="CX546" t="s">
        <v>1339</v>
      </c>
      <c r="CY546" s="122">
        <v>44294</v>
      </c>
      <c r="CZ546" t="b">
        <f ca="1">IF(ISNA(VLOOKUP(表格11[[#This Row],[Item]],INDIRECT(VLOOKUP(表格11[[#This Row],[Object]],表格12[],2,FALSE)),1,FALSE)),FALSE,TRUE)</f>
        <v>0</v>
      </c>
    </row>
    <row r="547" spans="100:104">
      <c r="CV547" t="s">
        <v>1157</v>
      </c>
      <c r="CW547" t="s">
        <v>1158</v>
      </c>
      <c r="CX547" t="s">
        <v>1340</v>
      </c>
      <c r="CY547" s="122">
        <v>44294</v>
      </c>
      <c r="CZ547" t="b">
        <f ca="1">IF(ISNA(VLOOKUP(表格11[[#This Row],[Item]],INDIRECT(VLOOKUP(表格11[[#This Row],[Object]],表格12[],2,FALSE)),1,FALSE)),FALSE,TRUE)</f>
        <v>0</v>
      </c>
    </row>
    <row r="548" spans="100:104">
      <c r="CV548" t="s">
        <v>1157</v>
      </c>
      <c r="CW548" t="s">
        <v>1158</v>
      </c>
      <c r="CX548" t="s">
        <v>1341</v>
      </c>
      <c r="CY548" s="122">
        <v>44294</v>
      </c>
      <c r="CZ548" t="b">
        <f ca="1">IF(ISNA(VLOOKUP(表格11[[#This Row],[Item]],INDIRECT(VLOOKUP(表格11[[#This Row],[Object]],表格12[],2,FALSE)),1,FALSE)),FALSE,TRUE)</f>
        <v>0</v>
      </c>
    </row>
    <row r="549" spans="100:104">
      <c r="CV549" t="s">
        <v>1157</v>
      </c>
      <c r="CW549" t="s">
        <v>1158</v>
      </c>
      <c r="CX549" t="s">
        <v>1342</v>
      </c>
      <c r="CY549" s="122">
        <v>44294</v>
      </c>
      <c r="CZ549" t="b">
        <f ca="1">IF(ISNA(VLOOKUP(表格11[[#This Row],[Item]],INDIRECT(VLOOKUP(表格11[[#This Row],[Object]],表格12[],2,FALSE)),1,FALSE)),FALSE,TRUE)</f>
        <v>0</v>
      </c>
    </row>
    <row r="550" spans="100:104">
      <c r="CV550" t="s">
        <v>1157</v>
      </c>
      <c r="CW550" t="s">
        <v>1158</v>
      </c>
      <c r="CX550" t="s">
        <v>1343</v>
      </c>
      <c r="CY550" s="122">
        <v>44294</v>
      </c>
      <c r="CZ550" t="b">
        <f ca="1">IF(ISNA(VLOOKUP(表格11[[#This Row],[Item]],INDIRECT(VLOOKUP(表格11[[#This Row],[Object]],表格12[],2,FALSE)),1,FALSE)),FALSE,TRUE)</f>
        <v>0</v>
      </c>
    </row>
    <row r="551" spans="100:104">
      <c r="CV551" t="s">
        <v>1157</v>
      </c>
      <c r="CW551" t="s">
        <v>1158</v>
      </c>
      <c r="CX551" t="s">
        <v>1344</v>
      </c>
      <c r="CY551" s="122">
        <v>44294</v>
      </c>
      <c r="CZ551" t="b">
        <f ca="1">IF(ISNA(VLOOKUP(表格11[[#This Row],[Item]],INDIRECT(VLOOKUP(表格11[[#This Row],[Object]],表格12[],2,FALSE)),1,FALSE)),FALSE,TRUE)</f>
        <v>0</v>
      </c>
    </row>
    <row r="552" spans="100:104">
      <c r="CV552" t="s">
        <v>1157</v>
      </c>
      <c r="CW552" t="s">
        <v>1158</v>
      </c>
      <c r="CX552" t="s">
        <v>1345</v>
      </c>
      <c r="CY552" s="122">
        <v>44294</v>
      </c>
      <c r="CZ552" t="b">
        <f ca="1">IF(ISNA(VLOOKUP(表格11[[#This Row],[Item]],INDIRECT(VLOOKUP(表格11[[#This Row],[Object]],表格12[],2,FALSE)),1,FALSE)),FALSE,TRUE)</f>
        <v>0</v>
      </c>
    </row>
    <row r="553" spans="100:104">
      <c r="CV553" t="s">
        <v>1157</v>
      </c>
      <c r="CW553" t="s">
        <v>1158</v>
      </c>
      <c r="CX553" t="s">
        <v>1346</v>
      </c>
      <c r="CY553" s="122">
        <v>44294</v>
      </c>
      <c r="CZ553" t="b">
        <f ca="1">IF(ISNA(VLOOKUP(表格11[[#This Row],[Item]],INDIRECT(VLOOKUP(表格11[[#This Row],[Object]],表格12[],2,FALSE)),1,FALSE)),FALSE,TRUE)</f>
        <v>0</v>
      </c>
    </row>
    <row r="554" spans="100:104">
      <c r="CV554" t="s">
        <v>1157</v>
      </c>
      <c r="CW554" t="s">
        <v>1158</v>
      </c>
      <c r="CX554" t="s">
        <v>1347</v>
      </c>
      <c r="CY554" s="122">
        <v>44294</v>
      </c>
      <c r="CZ554" t="b">
        <f ca="1">IF(ISNA(VLOOKUP(表格11[[#This Row],[Item]],INDIRECT(VLOOKUP(表格11[[#This Row],[Object]],表格12[],2,FALSE)),1,FALSE)),FALSE,TRUE)</f>
        <v>0</v>
      </c>
    </row>
    <row r="555" spans="100:104">
      <c r="CV555" t="s">
        <v>1157</v>
      </c>
      <c r="CW555" t="s">
        <v>1158</v>
      </c>
      <c r="CX555" t="s">
        <v>1348</v>
      </c>
      <c r="CY555" s="122">
        <v>44294</v>
      </c>
      <c r="CZ555" t="b">
        <f ca="1">IF(ISNA(VLOOKUP(表格11[[#This Row],[Item]],INDIRECT(VLOOKUP(表格11[[#This Row],[Object]],表格12[],2,FALSE)),1,FALSE)),FALSE,TRUE)</f>
        <v>0</v>
      </c>
    </row>
    <row r="556" spans="100:104">
      <c r="CV556" t="s">
        <v>1157</v>
      </c>
      <c r="CW556" t="s">
        <v>1158</v>
      </c>
      <c r="CX556" t="s">
        <v>1349</v>
      </c>
      <c r="CY556" s="122">
        <v>44294</v>
      </c>
      <c r="CZ556" t="b">
        <f ca="1">IF(ISNA(VLOOKUP(表格11[[#This Row],[Item]],INDIRECT(VLOOKUP(表格11[[#This Row],[Object]],表格12[],2,FALSE)),1,FALSE)),FALSE,TRUE)</f>
        <v>0</v>
      </c>
    </row>
    <row r="557" spans="100:104">
      <c r="CV557" t="s">
        <v>1157</v>
      </c>
      <c r="CW557" t="s">
        <v>1158</v>
      </c>
      <c r="CX557" t="s">
        <v>1350</v>
      </c>
      <c r="CY557" s="122">
        <v>44294</v>
      </c>
      <c r="CZ557" t="b">
        <f ca="1">IF(ISNA(VLOOKUP(表格11[[#This Row],[Item]],INDIRECT(VLOOKUP(表格11[[#This Row],[Object]],表格12[],2,FALSE)),1,FALSE)),FALSE,TRUE)</f>
        <v>0</v>
      </c>
    </row>
    <row r="558" spans="100:104">
      <c r="CV558" t="s">
        <v>1157</v>
      </c>
      <c r="CW558" t="s">
        <v>1158</v>
      </c>
      <c r="CX558" t="s">
        <v>1351</v>
      </c>
      <c r="CY558" s="122">
        <v>44294</v>
      </c>
      <c r="CZ558" t="b">
        <f ca="1">IF(ISNA(VLOOKUP(表格11[[#This Row],[Item]],INDIRECT(VLOOKUP(表格11[[#This Row],[Object]],表格12[],2,FALSE)),1,FALSE)),FALSE,TRUE)</f>
        <v>0</v>
      </c>
    </row>
    <row r="559" spans="100:104">
      <c r="CV559" t="s">
        <v>1157</v>
      </c>
      <c r="CW559" t="s">
        <v>1158</v>
      </c>
      <c r="CX559" t="s">
        <v>1352</v>
      </c>
      <c r="CY559" s="122">
        <v>44294</v>
      </c>
      <c r="CZ559" t="b">
        <f ca="1">IF(ISNA(VLOOKUP(表格11[[#This Row],[Item]],INDIRECT(VLOOKUP(表格11[[#This Row],[Object]],表格12[],2,FALSE)),1,FALSE)),FALSE,TRUE)</f>
        <v>0</v>
      </c>
    </row>
    <row r="560" spans="100:104">
      <c r="CV560" t="s">
        <v>1157</v>
      </c>
      <c r="CW560" t="s">
        <v>1158</v>
      </c>
      <c r="CX560" t="s">
        <v>1353</v>
      </c>
      <c r="CY560" s="122">
        <v>44294</v>
      </c>
      <c r="CZ560" t="b">
        <f ca="1">IF(ISNA(VLOOKUP(表格11[[#This Row],[Item]],INDIRECT(VLOOKUP(表格11[[#This Row],[Object]],表格12[],2,FALSE)),1,FALSE)),FALSE,TRUE)</f>
        <v>0</v>
      </c>
    </row>
    <row r="561" spans="100:104">
      <c r="CV561" t="s">
        <v>1157</v>
      </c>
      <c r="CW561" t="s">
        <v>1158</v>
      </c>
      <c r="CX561" t="s">
        <v>937</v>
      </c>
      <c r="CY561" s="122">
        <v>44294</v>
      </c>
      <c r="CZ561" t="b">
        <f ca="1">IF(ISNA(VLOOKUP(表格11[[#This Row],[Item]],INDIRECT(VLOOKUP(表格11[[#This Row],[Object]],表格12[],2,FALSE)),1,FALSE)),FALSE,TRUE)</f>
        <v>0</v>
      </c>
    </row>
    <row r="562" spans="100:104">
      <c r="CV562" t="s">
        <v>1157</v>
      </c>
      <c r="CW562" t="s">
        <v>1158</v>
      </c>
      <c r="CX562" t="s">
        <v>1354</v>
      </c>
      <c r="CY562" s="122">
        <v>44294</v>
      </c>
      <c r="CZ562" t="b">
        <f ca="1">IF(ISNA(VLOOKUP(表格11[[#This Row],[Item]],INDIRECT(VLOOKUP(表格11[[#This Row],[Object]],表格12[],2,FALSE)),1,FALSE)),FALSE,TRUE)</f>
        <v>0</v>
      </c>
    </row>
    <row r="563" spans="100:104">
      <c r="CV563" t="s">
        <v>1157</v>
      </c>
      <c r="CW563" t="s">
        <v>1158</v>
      </c>
      <c r="CX563" t="s">
        <v>1355</v>
      </c>
      <c r="CY563" s="122">
        <v>44294</v>
      </c>
      <c r="CZ563" t="b">
        <f ca="1">IF(ISNA(VLOOKUP(表格11[[#This Row],[Item]],INDIRECT(VLOOKUP(表格11[[#This Row],[Object]],表格12[],2,FALSE)),1,FALSE)),FALSE,TRUE)</f>
        <v>0</v>
      </c>
    </row>
    <row r="564" spans="100:104">
      <c r="CV564" t="s">
        <v>1157</v>
      </c>
      <c r="CW564" t="s">
        <v>1158</v>
      </c>
      <c r="CX564" t="s">
        <v>1356</v>
      </c>
      <c r="CY564" s="122">
        <v>44294</v>
      </c>
      <c r="CZ564" t="b">
        <f ca="1">IF(ISNA(VLOOKUP(表格11[[#This Row],[Item]],INDIRECT(VLOOKUP(表格11[[#This Row],[Object]],表格12[],2,FALSE)),1,FALSE)),FALSE,TRUE)</f>
        <v>0</v>
      </c>
    </row>
    <row r="565" spans="100:104">
      <c r="CV565" t="s">
        <v>1157</v>
      </c>
      <c r="CW565" t="s">
        <v>1158</v>
      </c>
      <c r="CX565" t="s">
        <v>1357</v>
      </c>
      <c r="CY565" s="122">
        <v>44294</v>
      </c>
      <c r="CZ565" t="b">
        <f ca="1">IF(ISNA(VLOOKUP(表格11[[#This Row],[Item]],INDIRECT(VLOOKUP(表格11[[#This Row],[Object]],表格12[],2,FALSE)),1,FALSE)),FALSE,TRUE)</f>
        <v>0</v>
      </c>
    </row>
    <row r="566" spans="100:104">
      <c r="CV566" t="s">
        <v>1157</v>
      </c>
      <c r="CW566" t="s">
        <v>1158</v>
      </c>
      <c r="CX566" t="s">
        <v>1358</v>
      </c>
      <c r="CY566" s="122">
        <v>44294</v>
      </c>
      <c r="CZ566" t="b">
        <f ca="1">IF(ISNA(VLOOKUP(表格11[[#This Row],[Item]],INDIRECT(VLOOKUP(表格11[[#This Row],[Object]],表格12[],2,FALSE)),1,FALSE)),FALSE,TRUE)</f>
        <v>0</v>
      </c>
    </row>
    <row r="567" spans="100:104">
      <c r="CV567" t="s">
        <v>1157</v>
      </c>
      <c r="CW567" t="s">
        <v>1158</v>
      </c>
      <c r="CX567" t="s">
        <v>1359</v>
      </c>
      <c r="CY567" s="122">
        <v>44294</v>
      </c>
      <c r="CZ567" t="b">
        <f ca="1">IF(ISNA(VLOOKUP(表格11[[#This Row],[Item]],INDIRECT(VLOOKUP(表格11[[#This Row],[Object]],表格12[],2,FALSE)),1,FALSE)),FALSE,TRUE)</f>
        <v>0</v>
      </c>
    </row>
    <row r="568" spans="100:104">
      <c r="CV568" t="s">
        <v>1157</v>
      </c>
      <c r="CW568" t="s">
        <v>1158</v>
      </c>
      <c r="CX568" t="s">
        <v>1360</v>
      </c>
      <c r="CY568" s="122">
        <v>44294</v>
      </c>
      <c r="CZ568" t="b">
        <f ca="1">IF(ISNA(VLOOKUP(表格11[[#This Row],[Item]],INDIRECT(VLOOKUP(表格11[[#This Row],[Object]],表格12[],2,FALSE)),1,FALSE)),FALSE,TRUE)</f>
        <v>0</v>
      </c>
    </row>
    <row r="569" spans="100:104">
      <c r="CV569" t="s">
        <v>1157</v>
      </c>
      <c r="CW569" t="s">
        <v>1158</v>
      </c>
      <c r="CX569" t="s">
        <v>1361</v>
      </c>
      <c r="CY569" s="122">
        <v>44294</v>
      </c>
      <c r="CZ569" t="b">
        <f ca="1">IF(ISNA(VLOOKUP(表格11[[#This Row],[Item]],INDIRECT(VLOOKUP(表格11[[#This Row],[Object]],表格12[],2,FALSE)),1,FALSE)),FALSE,TRUE)</f>
        <v>0</v>
      </c>
    </row>
    <row r="570" spans="100:104">
      <c r="CV570" t="s">
        <v>1157</v>
      </c>
      <c r="CW570" t="s">
        <v>1158</v>
      </c>
      <c r="CX570" t="s">
        <v>1362</v>
      </c>
      <c r="CY570" s="122">
        <v>44294</v>
      </c>
      <c r="CZ570" t="b">
        <f ca="1">IF(ISNA(VLOOKUP(表格11[[#This Row],[Item]],INDIRECT(VLOOKUP(表格11[[#This Row],[Object]],表格12[],2,FALSE)),1,FALSE)),FALSE,TRUE)</f>
        <v>0</v>
      </c>
    </row>
    <row r="571" spans="100:104">
      <c r="CV571" t="s">
        <v>1157</v>
      </c>
      <c r="CW571" t="s">
        <v>1158</v>
      </c>
      <c r="CX571" t="s">
        <v>1363</v>
      </c>
      <c r="CY571" s="122">
        <v>44294</v>
      </c>
      <c r="CZ571" t="b">
        <f ca="1">IF(ISNA(VLOOKUP(表格11[[#This Row],[Item]],INDIRECT(VLOOKUP(表格11[[#This Row],[Object]],表格12[],2,FALSE)),1,FALSE)),FALSE,TRUE)</f>
        <v>0</v>
      </c>
    </row>
    <row r="572" spans="100:104">
      <c r="CV572" t="s">
        <v>1157</v>
      </c>
      <c r="CW572" t="s">
        <v>1158</v>
      </c>
      <c r="CX572" t="s">
        <v>1364</v>
      </c>
      <c r="CY572" s="122">
        <v>44294</v>
      </c>
      <c r="CZ572" t="b">
        <f ca="1">IF(ISNA(VLOOKUP(表格11[[#This Row],[Item]],INDIRECT(VLOOKUP(表格11[[#This Row],[Object]],表格12[],2,FALSE)),1,FALSE)),FALSE,TRUE)</f>
        <v>0</v>
      </c>
    </row>
    <row r="573" spans="100:104">
      <c r="CV573" t="s">
        <v>1157</v>
      </c>
      <c r="CW573" t="s">
        <v>1158</v>
      </c>
      <c r="CX573" t="s">
        <v>1365</v>
      </c>
      <c r="CY573" s="122">
        <v>44294</v>
      </c>
      <c r="CZ573" t="b">
        <f ca="1">IF(ISNA(VLOOKUP(表格11[[#This Row],[Item]],INDIRECT(VLOOKUP(表格11[[#This Row],[Object]],表格12[],2,FALSE)),1,FALSE)),FALSE,TRUE)</f>
        <v>0</v>
      </c>
    </row>
    <row r="574" spans="100:104">
      <c r="CV574" t="s">
        <v>1157</v>
      </c>
      <c r="CW574" t="s">
        <v>1158</v>
      </c>
      <c r="CX574" t="s">
        <v>1366</v>
      </c>
      <c r="CY574" s="122">
        <v>44294</v>
      </c>
      <c r="CZ574" t="b">
        <f ca="1">IF(ISNA(VLOOKUP(表格11[[#This Row],[Item]],INDIRECT(VLOOKUP(表格11[[#This Row],[Object]],表格12[],2,FALSE)),1,FALSE)),FALSE,TRUE)</f>
        <v>0</v>
      </c>
    </row>
    <row r="575" spans="100:104">
      <c r="CV575" t="s">
        <v>1157</v>
      </c>
      <c r="CW575" t="s">
        <v>1158</v>
      </c>
      <c r="CX575" t="s">
        <v>1367</v>
      </c>
      <c r="CY575" s="122">
        <v>44294</v>
      </c>
      <c r="CZ575" t="b">
        <f ca="1">IF(ISNA(VLOOKUP(表格11[[#This Row],[Item]],INDIRECT(VLOOKUP(表格11[[#This Row],[Object]],表格12[],2,FALSE)),1,FALSE)),FALSE,TRUE)</f>
        <v>0</v>
      </c>
    </row>
    <row r="576" spans="100:104">
      <c r="CV576" t="s">
        <v>1157</v>
      </c>
      <c r="CW576" t="s">
        <v>1158</v>
      </c>
      <c r="CX576" t="s">
        <v>1368</v>
      </c>
      <c r="CY576" s="122">
        <v>44294</v>
      </c>
      <c r="CZ576" t="b">
        <f ca="1">IF(ISNA(VLOOKUP(表格11[[#This Row],[Item]],INDIRECT(VLOOKUP(表格11[[#This Row],[Object]],表格12[],2,FALSE)),1,FALSE)),FALSE,TRUE)</f>
        <v>0</v>
      </c>
    </row>
    <row r="577" spans="100:104">
      <c r="CV577" t="s">
        <v>1157</v>
      </c>
      <c r="CW577" t="s">
        <v>1158</v>
      </c>
      <c r="CX577" t="s">
        <v>1369</v>
      </c>
      <c r="CY577" s="122">
        <v>44294</v>
      </c>
      <c r="CZ577" t="b">
        <f ca="1">IF(ISNA(VLOOKUP(表格11[[#This Row],[Item]],INDIRECT(VLOOKUP(表格11[[#This Row],[Object]],表格12[],2,FALSE)),1,FALSE)),FALSE,TRUE)</f>
        <v>0</v>
      </c>
    </row>
    <row r="578" spans="100:104">
      <c r="CV578" t="s">
        <v>1157</v>
      </c>
      <c r="CW578" t="s">
        <v>1158</v>
      </c>
      <c r="CX578" t="s">
        <v>1370</v>
      </c>
      <c r="CY578" s="122">
        <v>44294</v>
      </c>
      <c r="CZ578" t="b">
        <f ca="1">IF(ISNA(VLOOKUP(表格11[[#This Row],[Item]],INDIRECT(VLOOKUP(表格11[[#This Row],[Object]],表格12[],2,FALSE)),1,FALSE)),FALSE,TRUE)</f>
        <v>0</v>
      </c>
    </row>
    <row r="579" spans="100:104">
      <c r="CV579" t="s">
        <v>1157</v>
      </c>
      <c r="CW579" t="s">
        <v>1158</v>
      </c>
      <c r="CX579" t="s">
        <v>1371</v>
      </c>
      <c r="CY579" s="122">
        <v>44294</v>
      </c>
      <c r="CZ579" t="b">
        <f ca="1">IF(ISNA(VLOOKUP(表格11[[#This Row],[Item]],INDIRECT(VLOOKUP(表格11[[#This Row],[Object]],表格12[],2,FALSE)),1,FALSE)),FALSE,TRUE)</f>
        <v>0</v>
      </c>
    </row>
    <row r="580" spans="100:104">
      <c r="CV580" t="s">
        <v>1157</v>
      </c>
      <c r="CW580" t="s">
        <v>1158</v>
      </c>
      <c r="CX580" t="s">
        <v>1372</v>
      </c>
      <c r="CY580" s="122">
        <v>44294</v>
      </c>
      <c r="CZ580" t="b">
        <f ca="1">IF(ISNA(VLOOKUP(表格11[[#This Row],[Item]],INDIRECT(VLOOKUP(表格11[[#This Row],[Object]],表格12[],2,FALSE)),1,FALSE)),FALSE,TRUE)</f>
        <v>0</v>
      </c>
    </row>
    <row r="581" spans="100:104">
      <c r="CV581" t="s">
        <v>1157</v>
      </c>
      <c r="CW581" t="s">
        <v>1158</v>
      </c>
      <c r="CX581" t="s">
        <v>1373</v>
      </c>
      <c r="CY581" s="122">
        <v>44294</v>
      </c>
      <c r="CZ581" t="b">
        <f ca="1">IF(ISNA(VLOOKUP(表格11[[#This Row],[Item]],INDIRECT(VLOOKUP(表格11[[#This Row],[Object]],表格12[],2,FALSE)),1,FALSE)),FALSE,TRUE)</f>
        <v>0</v>
      </c>
    </row>
    <row r="582" spans="100:104">
      <c r="CV582" t="s">
        <v>1157</v>
      </c>
      <c r="CW582" t="s">
        <v>1158</v>
      </c>
      <c r="CX582" t="s">
        <v>1374</v>
      </c>
      <c r="CY582" s="122">
        <v>44294</v>
      </c>
      <c r="CZ582" t="b">
        <f ca="1">IF(ISNA(VLOOKUP(表格11[[#This Row],[Item]],INDIRECT(VLOOKUP(表格11[[#This Row],[Object]],表格12[],2,FALSE)),1,FALSE)),FALSE,TRUE)</f>
        <v>0</v>
      </c>
    </row>
    <row r="583" spans="100:104">
      <c r="CV583" t="s">
        <v>1157</v>
      </c>
      <c r="CW583" t="s">
        <v>1158</v>
      </c>
      <c r="CX583" t="s">
        <v>1375</v>
      </c>
      <c r="CY583" s="122">
        <v>44294</v>
      </c>
      <c r="CZ583" t="b">
        <f ca="1">IF(ISNA(VLOOKUP(表格11[[#This Row],[Item]],INDIRECT(VLOOKUP(表格11[[#This Row],[Object]],表格12[],2,FALSE)),1,FALSE)),FALSE,TRUE)</f>
        <v>0</v>
      </c>
    </row>
    <row r="584" spans="100:104">
      <c r="CV584" t="s">
        <v>1157</v>
      </c>
      <c r="CW584" t="s">
        <v>1158</v>
      </c>
      <c r="CX584" t="s">
        <v>1376</v>
      </c>
      <c r="CY584" s="122">
        <v>44294</v>
      </c>
      <c r="CZ584" t="b">
        <f ca="1">IF(ISNA(VLOOKUP(表格11[[#This Row],[Item]],INDIRECT(VLOOKUP(表格11[[#This Row],[Object]],表格12[],2,FALSE)),1,FALSE)),FALSE,TRUE)</f>
        <v>0</v>
      </c>
    </row>
    <row r="585" spans="100:104">
      <c r="CV585" t="s">
        <v>1157</v>
      </c>
      <c r="CW585" t="s">
        <v>1158</v>
      </c>
      <c r="CX585" t="s">
        <v>1377</v>
      </c>
      <c r="CY585" s="122">
        <v>44294</v>
      </c>
      <c r="CZ585" t="b">
        <f ca="1">IF(ISNA(VLOOKUP(表格11[[#This Row],[Item]],INDIRECT(VLOOKUP(表格11[[#This Row],[Object]],表格12[],2,FALSE)),1,FALSE)),FALSE,TRUE)</f>
        <v>0</v>
      </c>
    </row>
    <row r="586" spans="100:104">
      <c r="CV586" t="s">
        <v>1157</v>
      </c>
      <c r="CW586" t="s">
        <v>1158</v>
      </c>
      <c r="CX586" t="s">
        <v>1378</v>
      </c>
      <c r="CY586" s="122">
        <v>44294</v>
      </c>
      <c r="CZ586" t="b">
        <f ca="1">IF(ISNA(VLOOKUP(表格11[[#This Row],[Item]],INDIRECT(VLOOKUP(表格11[[#This Row],[Object]],表格12[],2,FALSE)),1,FALSE)),FALSE,TRUE)</f>
        <v>0</v>
      </c>
    </row>
    <row r="587" spans="100:104">
      <c r="CV587" t="s">
        <v>1157</v>
      </c>
      <c r="CW587" t="s">
        <v>1158</v>
      </c>
      <c r="CX587" t="s">
        <v>1379</v>
      </c>
      <c r="CY587" s="122">
        <v>44294</v>
      </c>
      <c r="CZ587" t="b">
        <f ca="1">IF(ISNA(VLOOKUP(表格11[[#This Row],[Item]],INDIRECT(VLOOKUP(表格11[[#This Row],[Object]],表格12[],2,FALSE)),1,FALSE)),FALSE,TRUE)</f>
        <v>0</v>
      </c>
    </row>
    <row r="588" spans="100:104">
      <c r="CV588" t="s">
        <v>1157</v>
      </c>
      <c r="CW588" t="s">
        <v>1158</v>
      </c>
      <c r="CX588" t="s">
        <v>1380</v>
      </c>
      <c r="CY588" s="122">
        <v>44294</v>
      </c>
      <c r="CZ588" t="b">
        <f ca="1">IF(ISNA(VLOOKUP(表格11[[#This Row],[Item]],INDIRECT(VLOOKUP(表格11[[#This Row],[Object]],表格12[],2,FALSE)),1,FALSE)),FALSE,TRUE)</f>
        <v>0</v>
      </c>
    </row>
    <row r="589" spans="100:104">
      <c r="CV589" t="s">
        <v>1157</v>
      </c>
      <c r="CW589" t="s">
        <v>1158</v>
      </c>
      <c r="CX589" t="s">
        <v>1381</v>
      </c>
      <c r="CY589" s="122">
        <v>44294</v>
      </c>
      <c r="CZ589" t="b">
        <f ca="1">IF(ISNA(VLOOKUP(表格11[[#This Row],[Item]],INDIRECT(VLOOKUP(表格11[[#This Row],[Object]],表格12[],2,FALSE)),1,FALSE)),FALSE,TRUE)</f>
        <v>0</v>
      </c>
    </row>
    <row r="590" spans="100:104">
      <c r="CV590" t="s">
        <v>1157</v>
      </c>
      <c r="CW590" t="s">
        <v>1158</v>
      </c>
      <c r="CX590" t="s">
        <v>1382</v>
      </c>
      <c r="CY590" s="122">
        <v>44294</v>
      </c>
      <c r="CZ590" t="b">
        <f ca="1">IF(ISNA(VLOOKUP(表格11[[#This Row],[Item]],INDIRECT(VLOOKUP(表格11[[#This Row],[Object]],表格12[],2,FALSE)),1,FALSE)),FALSE,TRUE)</f>
        <v>0</v>
      </c>
    </row>
    <row r="591" spans="100:104">
      <c r="CV591" t="s">
        <v>1157</v>
      </c>
      <c r="CW591" t="s">
        <v>1158</v>
      </c>
      <c r="CX591" t="s">
        <v>1383</v>
      </c>
      <c r="CY591" s="122">
        <v>44294</v>
      </c>
      <c r="CZ591" t="b">
        <f ca="1">IF(ISNA(VLOOKUP(表格11[[#This Row],[Item]],INDIRECT(VLOOKUP(表格11[[#This Row],[Object]],表格12[],2,FALSE)),1,FALSE)),FALSE,TRUE)</f>
        <v>0</v>
      </c>
    </row>
    <row r="592" spans="100:104">
      <c r="CV592" t="s">
        <v>1157</v>
      </c>
      <c r="CW592" t="s">
        <v>1158</v>
      </c>
      <c r="CX592" t="s">
        <v>1384</v>
      </c>
      <c r="CY592" s="122">
        <v>44294</v>
      </c>
      <c r="CZ592" t="b">
        <f ca="1">IF(ISNA(VLOOKUP(表格11[[#This Row],[Item]],INDIRECT(VLOOKUP(表格11[[#This Row],[Object]],表格12[],2,FALSE)),1,FALSE)),FALSE,TRUE)</f>
        <v>0</v>
      </c>
    </row>
    <row r="593" spans="100:104">
      <c r="CV593" t="s">
        <v>1157</v>
      </c>
      <c r="CW593" t="s">
        <v>1158</v>
      </c>
      <c r="CX593" t="s">
        <v>1385</v>
      </c>
      <c r="CY593" s="122">
        <v>44294</v>
      </c>
      <c r="CZ593" t="b">
        <f ca="1">IF(ISNA(VLOOKUP(表格11[[#This Row],[Item]],INDIRECT(VLOOKUP(表格11[[#This Row],[Object]],表格12[],2,FALSE)),1,FALSE)),FALSE,TRUE)</f>
        <v>0</v>
      </c>
    </row>
    <row r="594" spans="100:104">
      <c r="CV594" t="s">
        <v>1157</v>
      </c>
      <c r="CW594" t="s">
        <v>1158</v>
      </c>
      <c r="CX594" t="s">
        <v>1386</v>
      </c>
      <c r="CY594" s="122">
        <v>44294</v>
      </c>
      <c r="CZ594" t="b">
        <f ca="1">IF(ISNA(VLOOKUP(表格11[[#This Row],[Item]],INDIRECT(VLOOKUP(表格11[[#This Row],[Object]],表格12[],2,FALSE)),1,FALSE)),FALSE,TRUE)</f>
        <v>0</v>
      </c>
    </row>
    <row r="595" spans="100:104">
      <c r="CV595" t="s">
        <v>1157</v>
      </c>
      <c r="CW595" t="s">
        <v>1158</v>
      </c>
      <c r="CX595" t="s">
        <v>1387</v>
      </c>
      <c r="CY595" s="122">
        <v>44294</v>
      </c>
      <c r="CZ595" t="b">
        <f ca="1">IF(ISNA(VLOOKUP(表格11[[#This Row],[Item]],INDIRECT(VLOOKUP(表格11[[#This Row],[Object]],表格12[],2,FALSE)),1,FALSE)),FALSE,TRUE)</f>
        <v>0</v>
      </c>
    </row>
    <row r="596" spans="100:104">
      <c r="CV596" t="s">
        <v>1157</v>
      </c>
      <c r="CW596" t="s">
        <v>1158</v>
      </c>
      <c r="CX596" t="s">
        <v>1388</v>
      </c>
      <c r="CY596" s="122">
        <v>44294</v>
      </c>
      <c r="CZ596" t="b">
        <f ca="1">IF(ISNA(VLOOKUP(表格11[[#This Row],[Item]],INDIRECT(VLOOKUP(表格11[[#This Row],[Object]],表格12[],2,FALSE)),1,FALSE)),FALSE,TRUE)</f>
        <v>0</v>
      </c>
    </row>
    <row r="597" spans="100:104">
      <c r="CV597" t="s">
        <v>1157</v>
      </c>
      <c r="CW597" t="s">
        <v>1158</v>
      </c>
      <c r="CX597" t="s">
        <v>1389</v>
      </c>
      <c r="CY597" s="122">
        <v>44294</v>
      </c>
      <c r="CZ597" t="b">
        <f ca="1">IF(ISNA(VLOOKUP(表格11[[#This Row],[Item]],INDIRECT(VLOOKUP(表格11[[#This Row],[Object]],表格12[],2,FALSE)),1,FALSE)),FALSE,TRUE)</f>
        <v>0</v>
      </c>
    </row>
    <row r="598" spans="100:104">
      <c r="CV598" t="s">
        <v>1157</v>
      </c>
      <c r="CW598" t="s">
        <v>1158</v>
      </c>
      <c r="CX598" t="s">
        <v>1390</v>
      </c>
      <c r="CY598" s="122">
        <v>44294</v>
      </c>
      <c r="CZ598" t="b">
        <f ca="1">IF(ISNA(VLOOKUP(表格11[[#This Row],[Item]],INDIRECT(VLOOKUP(表格11[[#This Row],[Object]],表格12[],2,FALSE)),1,FALSE)),FALSE,TRUE)</f>
        <v>0</v>
      </c>
    </row>
    <row r="599" spans="100:104">
      <c r="CV599" t="s">
        <v>1157</v>
      </c>
      <c r="CW599" t="s">
        <v>1158</v>
      </c>
      <c r="CX599" t="s">
        <v>1391</v>
      </c>
      <c r="CY599" s="122">
        <v>44294</v>
      </c>
      <c r="CZ599" t="b">
        <f ca="1">IF(ISNA(VLOOKUP(表格11[[#This Row],[Item]],INDIRECT(VLOOKUP(表格11[[#This Row],[Object]],表格12[],2,FALSE)),1,FALSE)),FALSE,TRUE)</f>
        <v>0</v>
      </c>
    </row>
    <row r="600" spans="100:104">
      <c r="CV600" t="s">
        <v>1157</v>
      </c>
      <c r="CW600" t="s">
        <v>1158</v>
      </c>
      <c r="CX600" t="s">
        <v>1392</v>
      </c>
      <c r="CY600" s="122">
        <v>44294</v>
      </c>
      <c r="CZ600" t="b">
        <f ca="1">IF(ISNA(VLOOKUP(表格11[[#This Row],[Item]],INDIRECT(VLOOKUP(表格11[[#This Row],[Object]],表格12[],2,FALSE)),1,FALSE)),FALSE,TRUE)</f>
        <v>0</v>
      </c>
    </row>
    <row r="601" spans="100:104">
      <c r="CV601" t="s">
        <v>1157</v>
      </c>
      <c r="CW601" t="s">
        <v>1158</v>
      </c>
      <c r="CX601" t="s">
        <v>1393</v>
      </c>
      <c r="CY601" s="122">
        <v>44294</v>
      </c>
      <c r="CZ601" t="b">
        <f ca="1">IF(ISNA(VLOOKUP(表格11[[#This Row],[Item]],INDIRECT(VLOOKUP(表格11[[#This Row],[Object]],表格12[],2,FALSE)),1,FALSE)),FALSE,TRUE)</f>
        <v>0</v>
      </c>
    </row>
    <row r="602" spans="100:104">
      <c r="CV602" t="s">
        <v>1157</v>
      </c>
      <c r="CW602" t="s">
        <v>1158</v>
      </c>
      <c r="CX602" t="s">
        <v>1394</v>
      </c>
      <c r="CY602" s="122">
        <v>44294</v>
      </c>
      <c r="CZ602" t="b">
        <f ca="1">IF(ISNA(VLOOKUP(表格11[[#This Row],[Item]],INDIRECT(VLOOKUP(表格11[[#This Row],[Object]],表格12[],2,FALSE)),1,FALSE)),FALSE,TRUE)</f>
        <v>0</v>
      </c>
    </row>
    <row r="603" spans="100:104">
      <c r="CV603" t="s">
        <v>1157</v>
      </c>
      <c r="CW603" t="s">
        <v>1158</v>
      </c>
      <c r="CX603" t="s">
        <v>1395</v>
      </c>
      <c r="CY603" s="122">
        <v>44294</v>
      </c>
      <c r="CZ603" t="b">
        <f ca="1">IF(ISNA(VLOOKUP(表格11[[#This Row],[Item]],INDIRECT(VLOOKUP(表格11[[#This Row],[Object]],表格12[],2,FALSE)),1,FALSE)),FALSE,TRUE)</f>
        <v>0</v>
      </c>
    </row>
    <row r="604" spans="100:104">
      <c r="CV604" t="s">
        <v>1157</v>
      </c>
      <c r="CW604" t="s">
        <v>1158</v>
      </c>
      <c r="CX604" t="s">
        <v>1396</v>
      </c>
      <c r="CY604" s="122">
        <v>44294</v>
      </c>
      <c r="CZ604" t="b">
        <f ca="1">IF(ISNA(VLOOKUP(表格11[[#This Row],[Item]],INDIRECT(VLOOKUP(表格11[[#This Row],[Object]],表格12[],2,FALSE)),1,FALSE)),FALSE,TRUE)</f>
        <v>0</v>
      </c>
    </row>
    <row r="605" spans="100:104">
      <c r="CV605" t="s">
        <v>1157</v>
      </c>
      <c r="CW605" t="s">
        <v>1158</v>
      </c>
      <c r="CX605" t="s">
        <v>1397</v>
      </c>
      <c r="CY605" s="122">
        <v>44294</v>
      </c>
      <c r="CZ605" t="b">
        <f ca="1">IF(ISNA(VLOOKUP(表格11[[#This Row],[Item]],INDIRECT(VLOOKUP(表格11[[#This Row],[Object]],表格12[],2,FALSE)),1,FALSE)),FALSE,TRUE)</f>
        <v>0</v>
      </c>
    </row>
    <row r="606" spans="100:104">
      <c r="CV606" t="s">
        <v>1157</v>
      </c>
      <c r="CW606" t="s">
        <v>1158</v>
      </c>
      <c r="CX606" t="s">
        <v>1398</v>
      </c>
      <c r="CY606" s="122">
        <v>44294</v>
      </c>
      <c r="CZ606" t="b">
        <f ca="1">IF(ISNA(VLOOKUP(表格11[[#This Row],[Item]],INDIRECT(VLOOKUP(表格11[[#This Row],[Object]],表格12[],2,FALSE)),1,FALSE)),FALSE,TRUE)</f>
        <v>0</v>
      </c>
    </row>
    <row r="607" spans="100:104">
      <c r="CV607" t="s">
        <v>1157</v>
      </c>
      <c r="CW607" t="s">
        <v>1158</v>
      </c>
      <c r="CX607" t="s">
        <v>1399</v>
      </c>
      <c r="CY607" s="122">
        <v>44294</v>
      </c>
      <c r="CZ607" t="b">
        <f ca="1">IF(ISNA(VLOOKUP(表格11[[#This Row],[Item]],INDIRECT(VLOOKUP(表格11[[#This Row],[Object]],表格12[],2,FALSE)),1,FALSE)),FALSE,TRUE)</f>
        <v>0</v>
      </c>
    </row>
    <row r="608" spans="100:104">
      <c r="CV608" t="s">
        <v>1157</v>
      </c>
      <c r="CW608" t="s">
        <v>1158</v>
      </c>
      <c r="CX608" t="s">
        <v>1400</v>
      </c>
      <c r="CY608" s="122">
        <v>44294</v>
      </c>
      <c r="CZ608" t="b">
        <f ca="1">IF(ISNA(VLOOKUP(表格11[[#This Row],[Item]],INDIRECT(VLOOKUP(表格11[[#This Row],[Object]],表格12[],2,FALSE)),1,FALSE)),FALSE,TRUE)</f>
        <v>0</v>
      </c>
    </row>
    <row r="609" spans="100:104">
      <c r="CV609" t="s">
        <v>1157</v>
      </c>
      <c r="CW609" t="s">
        <v>1158</v>
      </c>
      <c r="CX609" t="s">
        <v>1401</v>
      </c>
      <c r="CY609" s="122">
        <v>44294</v>
      </c>
      <c r="CZ609" t="b">
        <f ca="1">IF(ISNA(VLOOKUP(表格11[[#This Row],[Item]],INDIRECT(VLOOKUP(表格11[[#This Row],[Object]],表格12[],2,FALSE)),1,FALSE)),FALSE,TRUE)</f>
        <v>0</v>
      </c>
    </row>
    <row r="610" spans="100:104">
      <c r="CV610" t="s">
        <v>1157</v>
      </c>
      <c r="CW610" t="s">
        <v>1158</v>
      </c>
      <c r="CX610" t="s">
        <v>1402</v>
      </c>
      <c r="CY610" s="122">
        <v>44294</v>
      </c>
      <c r="CZ610" t="b">
        <f ca="1">IF(ISNA(VLOOKUP(表格11[[#This Row],[Item]],INDIRECT(VLOOKUP(表格11[[#This Row],[Object]],表格12[],2,FALSE)),1,FALSE)),FALSE,TRUE)</f>
        <v>0</v>
      </c>
    </row>
    <row r="611" spans="100:104">
      <c r="CV611" t="s">
        <v>1157</v>
      </c>
      <c r="CW611" t="s">
        <v>1158</v>
      </c>
      <c r="CX611" t="s">
        <v>1403</v>
      </c>
      <c r="CY611" s="122">
        <v>44294</v>
      </c>
      <c r="CZ611" t="b">
        <f ca="1">IF(ISNA(VLOOKUP(表格11[[#This Row],[Item]],INDIRECT(VLOOKUP(表格11[[#This Row],[Object]],表格12[],2,FALSE)),1,FALSE)),FALSE,TRUE)</f>
        <v>0</v>
      </c>
    </row>
    <row r="612" spans="100:104">
      <c r="CV612" t="s">
        <v>1157</v>
      </c>
      <c r="CW612" t="s">
        <v>1158</v>
      </c>
      <c r="CX612" t="s">
        <v>1404</v>
      </c>
      <c r="CY612" s="122">
        <v>44294</v>
      </c>
      <c r="CZ612" t="b">
        <f ca="1">IF(ISNA(VLOOKUP(表格11[[#This Row],[Item]],INDIRECT(VLOOKUP(表格11[[#This Row],[Object]],表格12[],2,FALSE)),1,FALSE)),FALSE,TRUE)</f>
        <v>0</v>
      </c>
    </row>
    <row r="613" spans="100:104">
      <c r="CV613" t="s">
        <v>1157</v>
      </c>
      <c r="CW613" t="s">
        <v>1158</v>
      </c>
      <c r="CX613" t="s">
        <v>1405</v>
      </c>
      <c r="CY613" s="122">
        <v>44294</v>
      </c>
      <c r="CZ613" t="b">
        <f ca="1">IF(ISNA(VLOOKUP(表格11[[#This Row],[Item]],INDIRECT(VLOOKUP(表格11[[#This Row],[Object]],表格12[],2,FALSE)),1,FALSE)),FALSE,TRUE)</f>
        <v>0</v>
      </c>
    </row>
    <row r="614" spans="100:104">
      <c r="CV614" t="s">
        <v>1157</v>
      </c>
      <c r="CW614" t="s">
        <v>1158</v>
      </c>
      <c r="CX614" t="s">
        <v>1406</v>
      </c>
      <c r="CY614" s="122">
        <v>44294</v>
      </c>
      <c r="CZ614" t="b">
        <f ca="1">IF(ISNA(VLOOKUP(表格11[[#This Row],[Item]],INDIRECT(VLOOKUP(表格11[[#This Row],[Object]],表格12[],2,FALSE)),1,FALSE)),FALSE,TRUE)</f>
        <v>0</v>
      </c>
    </row>
    <row r="615" spans="100:104">
      <c r="CV615" t="s">
        <v>1157</v>
      </c>
      <c r="CW615" t="s">
        <v>1158</v>
      </c>
      <c r="CX615" t="s">
        <v>1407</v>
      </c>
      <c r="CY615" s="122">
        <v>44294</v>
      </c>
      <c r="CZ615" t="b">
        <f ca="1">IF(ISNA(VLOOKUP(表格11[[#This Row],[Item]],INDIRECT(VLOOKUP(表格11[[#This Row],[Object]],表格12[],2,FALSE)),1,FALSE)),FALSE,TRUE)</f>
        <v>0</v>
      </c>
    </row>
    <row r="616" spans="100:104">
      <c r="CV616" t="s">
        <v>1157</v>
      </c>
      <c r="CW616" t="s">
        <v>1158</v>
      </c>
      <c r="CX616" t="s">
        <v>1408</v>
      </c>
      <c r="CY616" s="122">
        <v>44294</v>
      </c>
      <c r="CZ616" t="b">
        <f ca="1">IF(ISNA(VLOOKUP(表格11[[#This Row],[Item]],INDIRECT(VLOOKUP(表格11[[#This Row],[Object]],表格12[],2,FALSE)),1,FALSE)),FALSE,TRUE)</f>
        <v>0</v>
      </c>
    </row>
    <row r="617" spans="100:104">
      <c r="CV617" t="s">
        <v>1157</v>
      </c>
      <c r="CW617" t="s">
        <v>1158</v>
      </c>
      <c r="CX617" t="s">
        <v>1409</v>
      </c>
      <c r="CY617" s="122">
        <v>44294</v>
      </c>
      <c r="CZ617" t="b">
        <f ca="1">IF(ISNA(VLOOKUP(表格11[[#This Row],[Item]],INDIRECT(VLOOKUP(表格11[[#This Row],[Object]],表格12[],2,FALSE)),1,FALSE)),FALSE,TRUE)</f>
        <v>0</v>
      </c>
    </row>
    <row r="618" spans="100:104">
      <c r="CV618" t="s">
        <v>1157</v>
      </c>
      <c r="CW618" t="s">
        <v>1158</v>
      </c>
      <c r="CX618" t="s">
        <v>1410</v>
      </c>
      <c r="CY618" s="122">
        <v>44294</v>
      </c>
      <c r="CZ618" t="b">
        <f ca="1">IF(ISNA(VLOOKUP(表格11[[#This Row],[Item]],INDIRECT(VLOOKUP(表格11[[#This Row],[Object]],表格12[],2,FALSE)),1,FALSE)),FALSE,TRUE)</f>
        <v>0</v>
      </c>
    </row>
    <row r="619" spans="100:104">
      <c r="CV619" t="s">
        <v>1157</v>
      </c>
      <c r="CW619" t="s">
        <v>1158</v>
      </c>
      <c r="CX619" t="s">
        <v>1411</v>
      </c>
      <c r="CY619" s="122">
        <v>44294</v>
      </c>
      <c r="CZ619" t="b">
        <f ca="1">IF(ISNA(VLOOKUP(表格11[[#This Row],[Item]],INDIRECT(VLOOKUP(表格11[[#This Row],[Object]],表格12[],2,FALSE)),1,FALSE)),FALSE,TRUE)</f>
        <v>0</v>
      </c>
    </row>
    <row r="620" spans="100:104">
      <c r="CV620" t="s">
        <v>1157</v>
      </c>
      <c r="CW620" t="s">
        <v>1158</v>
      </c>
      <c r="CX620" t="s">
        <v>1412</v>
      </c>
      <c r="CY620" s="122">
        <v>44294</v>
      </c>
      <c r="CZ620" t="b">
        <f ca="1">IF(ISNA(VLOOKUP(表格11[[#This Row],[Item]],INDIRECT(VLOOKUP(表格11[[#This Row],[Object]],表格12[],2,FALSE)),1,FALSE)),FALSE,TRUE)</f>
        <v>0</v>
      </c>
    </row>
    <row r="621" spans="100:104">
      <c r="CV621" t="s">
        <v>1157</v>
      </c>
      <c r="CW621" t="s">
        <v>1158</v>
      </c>
      <c r="CX621" t="s">
        <v>1413</v>
      </c>
      <c r="CY621" s="122">
        <v>44294</v>
      </c>
      <c r="CZ621" t="b">
        <f ca="1">IF(ISNA(VLOOKUP(表格11[[#This Row],[Item]],INDIRECT(VLOOKUP(表格11[[#This Row],[Object]],表格12[],2,FALSE)),1,FALSE)),FALSE,TRUE)</f>
        <v>0</v>
      </c>
    </row>
    <row r="622" spans="100:104">
      <c r="CV622" t="s">
        <v>1157</v>
      </c>
      <c r="CW622" t="s">
        <v>1158</v>
      </c>
      <c r="CX622" t="s">
        <v>1414</v>
      </c>
      <c r="CY622" s="122">
        <v>44294</v>
      </c>
      <c r="CZ622" t="b">
        <f ca="1">IF(ISNA(VLOOKUP(表格11[[#This Row],[Item]],INDIRECT(VLOOKUP(表格11[[#This Row],[Object]],表格12[],2,FALSE)),1,FALSE)),FALSE,TRUE)</f>
        <v>0</v>
      </c>
    </row>
    <row r="623" spans="100:104">
      <c r="CV623" t="s">
        <v>1157</v>
      </c>
      <c r="CW623" t="s">
        <v>1158</v>
      </c>
      <c r="CX623" t="s">
        <v>1415</v>
      </c>
      <c r="CY623" s="122">
        <v>44294</v>
      </c>
      <c r="CZ623" t="b">
        <f ca="1">IF(ISNA(VLOOKUP(表格11[[#This Row],[Item]],INDIRECT(VLOOKUP(表格11[[#This Row],[Object]],表格12[],2,FALSE)),1,FALSE)),FALSE,TRUE)</f>
        <v>0</v>
      </c>
    </row>
    <row r="624" spans="100:104">
      <c r="CV624" t="s">
        <v>1157</v>
      </c>
      <c r="CW624" t="s">
        <v>1158</v>
      </c>
      <c r="CX624" t="s">
        <v>1416</v>
      </c>
      <c r="CY624" s="122">
        <v>44294</v>
      </c>
      <c r="CZ624" t="b">
        <f ca="1">IF(ISNA(VLOOKUP(表格11[[#This Row],[Item]],INDIRECT(VLOOKUP(表格11[[#This Row],[Object]],表格12[],2,FALSE)),1,FALSE)),FALSE,TRUE)</f>
        <v>0</v>
      </c>
    </row>
    <row r="625" spans="100:104">
      <c r="CV625" t="s">
        <v>1157</v>
      </c>
      <c r="CW625" t="s">
        <v>1158</v>
      </c>
      <c r="CX625" t="s">
        <v>1417</v>
      </c>
      <c r="CY625" s="122">
        <v>44294</v>
      </c>
      <c r="CZ625" t="b">
        <f ca="1">IF(ISNA(VLOOKUP(表格11[[#This Row],[Item]],INDIRECT(VLOOKUP(表格11[[#This Row],[Object]],表格12[],2,FALSE)),1,FALSE)),FALSE,TRUE)</f>
        <v>0</v>
      </c>
    </row>
    <row r="626" spans="100:104">
      <c r="CV626" t="s">
        <v>1157</v>
      </c>
      <c r="CW626" t="s">
        <v>1158</v>
      </c>
      <c r="CX626" t="s">
        <v>1471</v>
      </c>
      <c r="CY626" s="122">
        <v>44294</v>
      </c>
      <c r="CZ626" t="b">
        <f ca="1">IF(ISNA(VLOOKUP(表格11[[#This Row],[Item]],INDIRECT(VLOOKUP(表格11[[#This Row],[Object]],表格12[],2,FALSE)),1,FALSE)),FALSE,TRUE)</f>
        <v>0</v>
      </c>
    </row>
    <row r="627" spans="100:104">
      <c r="CV627" t="s">
        <v>1157</v>
      </c>
      <c r="CW627" t="s">
        <v>1418</v>
      </c>
      <c r="CX627" t="s">
        <v>1159</v>
      </c>
      <c r="CY627" s="122">
        <v>44294</v>
      </c>
      <c r="CZ627" t="b">
        <f ca="1">IF(ISNA(VLOOKUP(表格11[[#This Row],[Item]],INDIRECT(VLOOKUP(表格11[[#This Row],[Object]],表格12[],2,FALSE)),1,FALSE)),FALSE,TRUE)</f>
        <v>0</v>
      </c>
    </row>
    <row r="628" spans="100:104">
      <c r="CV628" t="s">
        <v>1157</v>
      </c>
      <c r="CW628" t="s">
        <v>1418</v>
      </c>
      <c r="CX628" t="s">
        <v>1175</v>
      </c>
      <c r="CY628" s="122">
        <v>44294</v>
      </c>
      <c r="CZ628" t="b">
        <f ca="1">IF(ISNA(VLOOKUP(表格11[[#This Row],[Item]],INDIRECT(VLOOKUP(表格11[[#This Row],[Object]],表格12[],2,FALSE)),1,FALSE)),FALSE,TRUE)</f>
        <v>0</v>
      </c>
    </row>
    <row r="629" spans="100:104">
      <c r="CV629" t="s">
        <v>1157</v>
      </c>
      <c r="CW629" t="s">
        <v>1418</v>
      </c>
      <c r="CX629" t="s">
        <v>1195</v>
      </c>
      <c r="CY629" s="122">
        <v>44294</v>
      </c>
      <c r="CZ629" t="b">
        <f ca="1">IF(ISNA(VLOOKUP(表格11[[#This Row],[Item]],INDIRECT(VLOOKUP(表格11[[#This Row],[Object]],表格12[],2,FALSE)),1,FALSE)),FALSE,TRUE)</f>
        <v>0</v>
      </c>
    </row>
    <row r="630" spans="100:104">
      <c r="CV630" t="s">
        <v>1157</v>
      </c>
      <c r="CW630" t="s">
        <v>1418</v>
      </c>
      <c r="CX630" t="s">
        <v>1205</v>
      </c>
      <c r="CY630" s="122">
        <v>44294</v>
      </c>
      <c r="CZ630" t="b">
        <f ca="1">IF(ISNA(VLOOKUP(表格11[[#This Row],[Item]],INDIRECT(VLOOKUP(表格11[[#This Row],[Object]],表格12[],2,FALSE)),1,FALSE)),FALSE,TRUE)</f>
        <v>0</v>
      </c>
    </row>
    <row r="631" spans="100:104">
      <c r="CV631" t="s">
        <v>1157</v>
      </c>
      <c r="CW631" t="s">
        <v>1418</v>
      </c>
      <c r="CX631" t="s">
        <v>1211</v>
      </c>
      <c r="CY631" s="122">
        <v>44294</v>
      </c>
      <c r="CZ631" t="b">
        <f ca="1">IF(ISNA(VLOOKUP(表格11[[#This Row],[Item]],INDIRECT(VLOOKUP(表格11[[#This Row],[Object]],表格12[],2,FALSE)),1,FALSE)),FALSE,TRUE)</f>
        <v>0</v>
      </c>
    </row>
    <row r="632" spans="100:104">
      <c r="CV632" t="s">
        <v>1157</v>
      </c>
      <c r="CW632" t="s">
        <v>1418</v>
      </c>
      <c r="CX632" t="s">
        <v>1472</v>
      </c>
      <c r="CY632" s="122">
        <v>44294</v>
      </c>
      <c r="CZ632" t="b">
        <f ca="1">IF(ISNA(VLOOKUP(表格11[[#This Row],[Item]],INDIRECT(VLOOKUP(表格11[[#This Row],[Object]],表格12[],2,FALSE)),1,FALSE)),FALSE,TRUE)</f>
        <v>0</v>
      </c>
    </row>
    <row r="633" spans="100:104">
      <c r="CV633" t="s">
        <v>1157</v>
      </c>
      <c r="CW633" t="s">
        <v>1418</v>
      </c>
      <c r="CX633" t="s">
        <v>1218</v>
      </c>
      <c r="CY633" s="122">
        <v>44294</v>
      </c>
      <c r="CZ633" t="b">
        <f ca="1">IF(ISNA(VLOOKUP(表格11[[#This Row],[Item]],INDIRECT(VLOOKUP(表格11[[#This Row],[Object]],表格12[],2,FALSE)),1,FALSE)),FALSE,TRUE)</f>
        <v>0</v>
      </c>
    </row>
    <row r="634" spans="100:104">
      <c r="CV634" t="s">
        <v>1157</v>
      </c>
      <c r="CW634" t="s">
        <v>1418</v>
      </c>
      <c r="CX634" t="s">
        <v>1222</v>
      </c>
      <c r="CY634" s="122">
        <v>44294</v>
      </c>
      <c r="CZ634" t="b">
        <f ca="1">IF(ISNA(VLOOKUP(表格11[[#This Row],[Item]],INDIRECT(VLOOKUP(表格11[[#This Row],[Object]],表格12[],2,FALSE)),1,FALSE)),FALSE,TRUE)</f>
        <v>0</v>
      </c>
    </row>
    <row r="635" spans="100:104">
      <c r="CV635" t="s">
        <v>1157</v>
      </c>
      <c r="CW635" t="s">
        <v>1418</v>
      </c>
      <c r="CX635" t="s">
        <v>1419</v>
      </c>
      <c r="CY635" s="122">
        <v>44294</v>
      </c>
      <c r="CZ635" t="b">
        <f ca="1">IF(ISNA(VLOOKUP(表格11[[#This Row],[Item]],INDIRECT(VLOOKUP(表格11[[#This Row],[Object]],表格12[],2,FALSE)),1,FALSE)),FALSE,TRUE)</f>
        <v>0</v>
      </c>
    </row>
    <row r="636" spans="100:104">
      <c r="CV636" t="s">
        <v>1157</v>
      </c>
      <c r="CW636" t="s">
        <v>1418</v>
      </c>
      <c r="CX636" t="s">
        <v>1420</v>
      </c>
      <c r="CY636" s="122">
        <v>44294</v>
      </c>
      <c r="CZ636" t="b">
        <f ca="1">IF(ISNA(VLOOKUP(表格11[[#This Row],[Item]],INDIRECT(VLOOKUP(表格11[[#This Row],[Object]],表格12[],2,FALSE)),1,FALSE)),FALSE,TRUE)</f>
        <v>0</v>
      </c>
    </row>
    <row r="637" spans="100:104">
      <c r="CV637" t="s">
        <v>1157</v>
      </c>
      <c r="CW637" t="s">
        <v>1418</v>
      </c>
      <c r="CX637" t="s">
        <v>1421</v>
      </c>
      <c r="CY637" s="122">
        <v>44294</v>
      </c>
      <c r="CZ637" t="b">
        <f ca="1">IF(ISNA(VLOOKUP(表格11[[#This Row],[Item]],INDIRECT(VLOOKUP(表格11[[#This Row],[Object]],表格12[],2,FALSE)),1,FALSE)),FALSE,TRUE)</f>
        <v>0</v>
      </c>
    </row>
    <row r="638" spans="100:104">
      <c r="CV638" t="s">
        <v>1157</v>
      </c>
      <c r="CW638" t="s">
        <v>1418</v>
      </c>
      <c r="CX638" t="s">
        <v>1422</v>
      </c>
      <c r="CY638" s="122">
        <v>44294</v>
      </c>
      <c r="CZ638" t="b">
        <f ca="1">IF(ISNA(VLOOKUP(表格11[[#This Row],[Item]],INDIRECT(VLOOKUP(表格11[[#This Row],[Object]],表格12[],2,FALSE)),1,FALSE)),FALSE,TRUE)</f>
        <v>0</v>
      </c>
    </row>
    <row r="639" spans="100:104">
      <c r="CV639" t="s">
        <v>1157</v>
      </c>
      <c r="CW639" t="s">
        <v>1418</v>
      </c>
      <c r="CX639" t="s">
        <v>1423</v>
      </c>
      <c r="CY639" s="122">
        <v>44294</v>
      </c>
      <c r="CZ639" t="b">
        <f ca="1">IF(ISNA(VLOOKUP(表格11[[#This Row],[Item]],INDIRECT(VLOOKUP(表格11[[#This Row],[Object]],表格12[],2,FALSE)),1,FALSE)),FALSE,TRUE)</f>
        <v>0</v>
      </c>
    </row>
    <row r="640" spans="100:104">
      <c r="CV640" t="s">
        <v>1157</v>
      </c>
      <c r="CW640" t="s">
        <v>1418</v>
      </c>
      <c r="CX640" t="s">
        <v>1224</v>
      </c>
      <c r="CY640" s="122">
        <v>44294</v>
      </c>
      <c r="CZ640" t="b">
        <f ca="1">IF(ISNA(VLOOKUP(表格11[[#This Row],[Item]],INDIRECT(VLOOKUP(表格11[[#This Row],[Object]],表格12[],2,FALSE)),1,FALSE)),FALSE,TRUE)</f>
        <v>0</v>
      </c>
    </row>
    <row r="641" spans="100:104">
      <c r="CV641" t="s">
        <v>1157</v>
      </c>
      <c r="CW641" t="s">
        <v>1418</v>
      </c>
      <c r="CX641" t="s">
        <v>1227</v>
      </c>
      <c r="CY641" s="122">
        <v>44294</v>
      </c>
      <c r="CZ641" t="b">
        <f ca="1">IF(ISNA(VLOOKUP(表格11[[#This Row],[Item]],INDIRECT(VLOOKUP(表格11[[#This Row],[Object]],表格12[],2,FALSE)),1,FALSE)),FALSE,TRUE)</f>
        <v>0</v>
      </c>
    </row>
    <row r="642" spans="100:104">
      <c r="CV642" t="s">
        <v>1157</v>
      </c>
      <c r="CW642" t="s">
        <v>1418</v>
      </c>
      <c r="CX642" t="s">
        <v>1230</v>
      </c>
      <c r="CY642" s="122">
        <v>44294</v>
      </c>
      <c r="CZ642" t="b">
        <f ca="1">IF(ISNA(VLOOKUP(表格11[[#This Row],[Item]],INDIRECT(VLOOKUP(表格11[[#This Row],[Object]],表格12[],2,FALSE)),1,FALSE)),FALSE,TRUE)</f>
        <v>0</v>
      </c>
    </row>
    <row r="643" spans="100:104">
      <c r="CV643" t="s">
        <v>1157</v>
      </c>
      <c r="CW643" t="s">
        <v>1418</v>
      </c>
      <c r="CX643" t="s">
        <v>1234</v>
      </c>
      <c r="CY643" s="122">
        <v>44294</v>
      </c>
      <c r="CZ643" t="b">
        <f ca="1">IF(ISNA(VLOOKUP(表格11[[#This Row],[Item]],INDIRECT(VLOOKUP(表格11[[#This Row],[Object]],表格12[],2,FALSE)),1,FALSE)),FALSE,TRUE)</f>
        <v>0</v>
      </c>
    </row>
    <row r="644" spans="100:104">
      <c r="CV644" t="s">
        <v>1157</v>
      </c>
      <c r="CW644" t="s">
        <v>1418</v>
      </c>
      <c r="CX644" t="s">
        <v>1237</v>
      </c>
      <c r="CY644" s="122">
        <v>44294</v>
      </c>
      <c r="CZ644" t="b">
        <f ca="1">IF(ISNA(VLOOKUP(表格11[[#This Row],[Item]],INDIRECT(VLOOKUP(表格11[[#This Row],[Object]],表格12[],2,FALSE)),1,FALSE)),FALSE,TRUE)</f>
        <v>0</v>
      </c>
    </row>
    <row r="645" spans="100:104">
      <c r="CV645" t="s">
        <v>1157</v>
      </c>
      <c r="CW645" t="s">
        <v>1418</v>
      </c>
      <c r="CX645" t="s">
        <v>1240</v>
      </c>
      <c r="CY645" s="122">
        <v>44294</v>
      </c>
      <c r="CZ645" t="b">
        <f ca="1">IF(ISNA(VLOOKUP(表格11[[#This Row],[Item]],INDIRECT(VLOOKUP(表格11[[#This Row],[Object]],表格12[],2,FALSE)),1,FALSE)),FALSE,TRUE)</f>
        <v>0</v>
      </c>
    </row>
    <row r="646" spans="100:104">
      <c r="CV646" t="s">
        <v>1157</v>
      </c>
      <c r="CW646" t="s">
        <v>1418</v>
      </c>
      <c r="CX646" t="s">
        <v>1241</v>
      </c>
      <c r="CY646" s="122">
        <v>44294</v>
      </c>
      <c r="CZ646" t="b">
        <f ca="1">IF(ISNA(VLOOKUP(表格11[[#This Row],[Item]],INDIRECT(VLOOKUP(表格11[[#This Row],[Object]],表格12[],2,FALSE)),1,FALSE)),FALSE,TRUE)</f>
        <v>0</v>
      </c>
    </row>
    <row r="647" spans="100:104">
      <c r="CV647" t="s">
        <v>1157</v>
      </c>
      <c r="CW647" t="s">
        <v>1418</v>
      </c>
      <c r="CX647" t="s">
        <v>1242</v>
      </c>
      <c r="CY647" s="122">
        <v>44294</v>
      </c>
      <c r="CZ647" t="b">
        <f ca="1">IF(ISNA(VLOOKUP(表格11[[#This Row],[Item]],INDIRECT(VLOOKUP(表格11[[#This Row],[Object]],表格12[],2,FALSE)),1,FALSE)),FALSE,TRUE)</f>
        <v>0</v>
      </c>
    </row>
    <row r="648" spans="100:104">
      <c r="CV648" t="s">
        <v>1157</v>
      </c>
      <c r="CW648" t="s">
        <v>1418</v>
      </c>
      <c r="CX648" t="s">
        <v>1243</v>
      </c>
      <c r="CY648" s="122">
        <v>44294</v>
      </c>
      <c r="CZ648" t="b">
        <f ca="1">IF(ISNA(VLOOKUP(表格11[[#This Row],[Item]],INDIRECT(VLOOKUP(表格11[[#This Row],[Object]],表格12[],2,FALSE)),1,FALSE)),FALSE,TRUE)</f>
        <v>0</v>
      </c>
    </row>
    <row r="649" spans="100:104">
      <c r="CV649" t="s">
        <v>1157</v>
      </c>
      <c r="CW649" t="s">
        <v>1418</v>
      </c>
      <c r="CX649" t="s">
        <v>1244</v>
      </c>
      <c r="CY649" s="122">
        <v>44294</v>
      </c>
      <c r="CZ649" t="b">
        <f ca="1">IF(ISNA(VLOOKUP(表格11[[#This Row],[Item]],INDIRECT(VLOOKUP(表格11[[#This Row],[Object]],表格12[],2,FALSE)),1,FALSE)),FALSE,TRUE)</f>
        <v>0</v>
      </c>
    </row>
    <row r="650" spans="100:104">
      <c r="CV650" t="s">
        <v>1157</v>
      </c>
      <c r="CW650" t="s">
        <v>1418</v>
      </c>
      <c r="CX650" t="s">
        <v>1245</v>
      </c>
      <c r="CY650" s="122">
        <v>44294</v>
      </c>
      <c r="CZ650" t="b">
        <f ca="1">IF(ISNA(VLOOKUP(表格11[[#This Row],[Item]],INDIRECT(VLOOKUP(表格11[[#This Row],[Object]],表格12[],2,FALSE)),1,FALSE)),FALSE,TRUE)</f>
        <v>0</v>
      </c>
    </row>
    <row r="651" spans="100:104">
      <c r="CV651" t="s">
        <v>1157</v>
      </c>
      <c r="CW651" t="s">
        <v>1418</v>
      </c>
      <c r="CX651" t="s">
        <v>1247</v>
      </c>
      <c r="CY651" s="122">
        <v>44294</v>
      </c>
      <c r="CZ651" t="b">
        <f ca="1">IF(ISNA(VLOOKUP(表格11[[#This Row],[Item]],INDIRECT(VLOOKUP(表格11[[#This Row],[Object]],表格12[],2,FALSE)),1,FALSE)),FALSE,TRUE)</f>
        <v>0</v>
      </c>
    </row>
    <row r="652" spans="100:104">
      <c r="CV652" t="s">
        <v>1157</v>
      </c>
      <c r="CW652" t="s">
        <v>1418</v>
      </c>
      <c r="CX652" t="s">
        <v>1424</v>
      </c>
      <c r="CY652" s="122">
        <v>44294</v>
      </c>
      <c r="CZ652" t="b">
        <f ca="1">IF(ISNA(VLOOKUP(表格11[[#This Row],[Item]],INDIRECT(VLOOKUP(表格11[[#This Row],[Object]],表格12[],2,FALSE)),1,FALSE)),FALSE,TRUE)</f>
        <v>0</v>
      </c>
    </row>
    <row r="653" spans="100:104">
      <c r="CV653" t="s">
        <v>1157</v>
      </c>
      <c r="CW653" t="s">
        <v>1418</v>
      </c>
      <c r="CX653" t="s">
        <v>1473</v>
      </c>
      <c r="CY653" s="122">
        <v>44294</v>
      </c>
      <c r="CZ653" t="b">
        <f ca="1">IF(ISNA(VLOOKUP(表格11[[#This Row],[Item]],INDIRECT(VLOOKUP(表格11[[#This Row],[Object]],表格12[],2,FALSE)),1,FALSE)),FALSE,TRUE)</f>
        <v>0</v>
      </c>
    </row>
    <row r="654" spans="100:104">
      <c r="CV654" t="s">
        <v>1157</v>
      </c>
      <c r="CW654" t="s">
        <v>1418</v>
      </c>
      <c r="CX654" t="s">
        <v>1248</v>
      </c>
      <c r="CY654" s="122">
        <v>44294</v>
      </c>
      <c r="CZ654" t="b">
        <f ca="1">IF(ISNA(VLOOKUP(表格11[[#This Row],[Item]],INDIRECT(VLOOKUP(表格11[[#This Row],[Object]],表格12[],2,FALSE)),1,FALSE)),FALSE,TRUE)</f>
        <v>0</v>
      </c>
    </row>
    <row r="655" spans="100:104">
      <c r="CV655" t="s">
        <v>1157</v>
      </c>
      <c r="CW655" t="s">
        <v>1418</v>
      </c>
      <c r="CX655" t="s">
        <v>1249</v>
      </c>
      <c r="CY655" s="122">
        <v>44294</v>
      </c>
      <c r="CZ655" t="b">
        <f ca="1">IF(ISNA(VLOOKUP(表格11[[#This Row],[Item]],INDIRECT(VLOOKUP(表格11[[#This Row],[Object]],表格12[],2,FALSE)),1,FALSE)),FALSE,TRUE)</f>
        <v>0</v>
      </c>
    </row>
    <row r="656" spans="100:104">
      <c r="CV656" t="s">
        <v>1157</v>
      </c>
      <c r="CW656" t="s">
        <v>1418</v>
      </c>
      <c r="CX656" t="s">
        <v>1250</v>
      </c>
      <c r="CY656" s="122">
        <v>44294</v>
      </c>
      <c r="CZ656" t="b">
        <f ca="1">IF(ISNA(VLOOKUP(表格11[[#This Row],[Item]],INDIRECT(VLOOKUP(表格11[[#This Row],[Object]],表格12[],2,FALSE)),1,FALSE)),FALSE,TRUE)</f>
        <v>0</v>
      </c>
    </row>
    <row r="657" spans="100:104">
      <c r="CV657" t="s">
        <v>1157</v>
      </c>
      <c r="CW657" t="s">
        <v>1418</v>
      </c>
      <c r="CX657" t="s">
        <v>1251</v>
      </c>
      <c r="CY657" s="122">
        <v>44294</v>
      </c>
      <c r="CZ657" t="b">
        <f ca="1">IF(ISNA(VLOOKUP(表格11[[#This Row],[Item]],INDIRECT(VLOOKUP(表格11[[#This Row],[Object]],表格12[],2,FALSE)),1,FALSE)),FALSE,TRUE)</f>
        <v>0</v>
      </c>
    </row>
    <row r="658" spans="100:104">
      <c r="CV658" t="s">
        <v>1157</v>
      </c>
      <c r="CW658" t="s">
        <v>1418</v>
      </c>
      <c r="CX658" t="s">
        <v>1425</v>
      </c>
      <c r="CY658" s="122">
        <v>44294</v>
      </c>
      <c r="CZ658" t="b">
        <f ca="1">IF(ISNA(VLOOKUP(表格11[[#This Row],[Item]],INDIRECT(VLOOKUP(表格11[[#This Row],[Object]],表格12[],2,FALSE)),1,FALSE)),FALSE,TRUE)</f>
        <v>0</v>
      </c>
    </row>
    <row r="659" spans="100:104">
      <c r="CV659" t="s">
        <v>1157</v>
      </c>
      <c r="CW659" t="s">
        <v>1418</v>
      </c>
      <c r="CX659" t="s">
        <v>1474</v>
      </c>
      <c r="CY659" s="122">
        <v>44294</v>
      </c>
      <c r="CZ659" t="b">
        <f ca="1">IF(ISNA(VLOOKUP(表格11[[#This Row],[Item]],INDIRECT(VLOOKUP(表格11[[#This Row],[Object]],表格12[],2,FALSE)),1,FALSE)),FALSE,TRUE)</f>
        <v>0</v>
      </c>
    </row>
    <row r="660" spans="100:104">
      <c r="CV660" t="s">
        <v>1157</v>
      </c>
      <c r="CW660" t="s">
        <v>1418</v>
      </c>
      <c r="CX660" t="s">
        <v>1254</v>
      </c>
      <c r="CY660" s="122">
        <v>44294</v>
      </c>
      <c r="CZ660" t="b">
        <f ca="1">IF(ISNA(VLOOKUP(表格11[[#This Row],[Item]],INDIRECT(VLOOKUP(表格11[[#This Row],[Object]],表格12[],2,FALSE)),1,FALSE)),FALSE,TRUE)</f>
        <v>0</v>
      </c>
    </row>
    <row r="661" spans="100:104">
      <c r="CV661" t="s">
        <v>1157</v>
      </c>
      <c r="CW661" t="s">
        <v>1418</v>
      </c>
      <c r="CX661" t="s">
        <v>1256</v>
      </c>
      <c r="CY661" s="122">
        <v>44294</v>
      </c>
      <c r="CZ661" t="b">
        <f ca="1">IF(ISNA(VLOOKUP(表格11[[#This Row],[Item]],INDIRECT(VLOOKUP(表格11[[#This Row],[Object]],表格12[],2,FALSE)),1,FALSE)),FALSE,TRUE)</f>
        <v>0</v>
      </c>
    </row>
    <row r="662" spans="100:104">
      <c r="CV662" t="s">
        <v>1157</v>
      </c>
      <c r="CW662" t="s">
        <v>1418</v>
      </c>
      <c r="CX662" t="s">
        <v>1257</v>
      </c>
      <c r="CY662" s="122">
        <v>44294</v>
      </c>
      <c r="CZ662" t="b">
        <f ca="1">IF(ISNA(VLOOKUP(表格11[[#This Row],[Item]],INDIRECT(VLOOKUP(表格11[[#This Row],[Object]],表格12[],2,FALSE)),1,FALSE)),FALSE,TRUE)</f>
        <v>0</v>
      </c>
    </row>
    <row r="663" spans="100:104">
      <c r="CV663" t="s">
        <v>1157</v>
      </c>
      <c r="CW663" t="s">
        <v>1418</v>
      </c>
      <c r="CX663" t="s">
        <v>1258</v>
      </c>
      <c r="CY663" s="122">
        <v>44294</v>
      </c>
      <c r="CZ663" t="b">
        <f ca="1">IF(ISNA(VLOOKUP(表格11[[#This Row],[Item]],INDIRECT(VLOOKUP(表格11[[#This Row],[Object]],表格12[],2,FALSE)),1,FALSE)),FALSE,TRUE)</f>
        <v>0</v>
      </c>
    </row>
    <row r="664" spans="100:104">
      <c r="CV664" t="s">
        <v>1157</v>
      </c>
      <c r="CW664" t="s">
        <v>1418</v>
      </c>
      <c r="CX664" t="s">
        <v>1259</v>
      </c>
      <c r="CY664" s="122">
        <v>44294</v>
      </c>
      <c r="CZ664" t="b">
        <f ca="1">IF(ISNA(VLOOKUP(表格11[[#This Row],[Item]],INDIRECT(VLOOKUP(表格11[[#This Row],[Object]],表格12[],2,FALSE)),1,FALSE)),FALSE,TRUE)</f>
        <v>0</v>
      </c>
    </row>
    <row r="665" spans="100:104">
      <c r="CV665" t="s">
        <v>1157</v>
      </c>
      <c r="CW665" t="s">
        <v>1418</v>
      </c>
      <c r="CX665" t="s">
        <v>1260</v>
      </c>
      <c r="CY665" s="122">
        <v>44294</v>
      </c>
      <c r="CZ665" t="b">
        <f ca="1">IF(ISNA(VLOOKUP(表格11[[#This Row],[Item]],INDIRECT(VLOOKUP(表格11[[#This Row],[Object]],表格12[],2,FALSE)),1,FALSE)),FALSE,TRUE)</f>
        <v>0</v>
      </c>
    </row>
    <row r="666" spans="100:104">
      <c r="CV666" t="s">
        <v>1157</v>
      </c>
      <c r="CW666" t="s">
        <v>1418</v>
      </c>
      <c r="CX666" t="s">
        <v>1426</v>
      </c>
      <c r="CY666" s="122">
        <v>44294</v>
      </c>
      <c r="CZ666" t="b">
        <f ca="1">IF(ISNA(VLOOKUP(表格11[[#This Row],[Item]],INDIRECT(VLOOKUP(表格11[[#This Row],[Object]],表格12[],2,FALSE)),1,FALSE)),FALSE,TRUE)</f>
        <v>0</v>
      </c>
    </row>
    <row r="667" spans="100:104">
      <c r="CV667" t="s">
        <v>1157</v>
      </c>
      <c r="CW667" t="s">
        <v>1418</v>
      </c>
      <c r="CX667" t="s">
        <v>1261</v>
      </c>
      <c r="CY667" s="122">
        <v>44294</v>
      </c>
      <c r="CZ667" t="b">
        <f ca="1">IF(ISNA(VLOOKUP(表格11[[#This Row],[Item]],INDIRECT(VLOOKUP(表格11[[#This Row],[Object]],表格12[],2,FALSE)),1,FALSE)),FALSE,TRUE)</f>
        <v>0</v>
      </c>
    </row>
    <row r="668" spans="100:104">
      <c r="CV668" t="s">
        <v>1157</v>
      </c>
      <c r="CW668" t="s">
        <v>1418</v>
      </c>
      <c r="CX668" t="s">
        <v>1262</v>
      </c>
      <c r="CY668" s="122">
        <v>44294</v>
      </c>
      <c r="CZ668" t="b">
        <f ca="1">IF(ISNA(VLOOKUP(表格11[[#This Row],[Item]],INDIRECT(VLOOKUP(表格11[[#This Row],[Object]],表格12[],2,FALSE)),1,FALSE)),FALSE,TRUE)</f>
        <v>0</v>
      </c>
    </row>
    <row r="669" spans="100:104">
      <c r="CV669" t="s">
        <v>1157</v>
      </c>
      <c r="CW669" t="s">
        <v>1418</v>
      </c>
      <c r="CX669" t="s">
        <v>1475</v>
      </c>
      <c r="CY669" s="122">
        <v>44294</v>
      </c>
      <c r="CZ669" t="b">
        <f ca="1">IF(ISNA(VLOOKUP(表格11[[#This Row],[Item]],INDIRECT(VLOOKUP(表格11[[#This Row],[Object]],表格12[],2,FALSE)),1,FALSE)),FALSE,TRUE)</f>
        <v>0</v>
      </c>
    </row>
    <row r="670" spans="100:104">
      <c r="CV670" t="s">
        <v>1157</v>
      </c>
      <c r="CW670" t="s">
        <v>1418</v>
      </c>
      <c r="CX670" t="s">
        <v>1263</v>
      </c>
      <c r="CY670" s="122">
        <v>44294</v>
      </c>
      <c r="CZ670" t="b">
        <f ca="1">IF(ISNA(VLOOKUP(表格11[[#This Row],[Item]],INDIRECT(VLOOKUP(表格11[[#This Row],[Object]],表格12[],2,FALSE)),1,FALSE)),FALSE,TRUE)</f>
        <v>0</v>
      </c>
    </row>
    <row r="671" spans="100:104">
      <c r="CV671" t="s">
        <v>1157</v>
      </c>
      <c r="CW671" t="s">
        <v>1418</v>
      </c>
      <c r="CX671" t="s">
        <v>1476</v>
      </c>
      <c r="CY671" s="122">
        <v>44294</v>
      </c>
      <c r="CZ671" t="b">
        <f ca="1">IF(ISNA(VLOOKUP(表格11[[#This Row],[Item]],INDIRECT(VLOOKUP(表格11[[#This Row],[Object]],表格12[],2,FALSE)),1,FALSE)),FALSE,TRUE)</f>
        <v>0</v>
      </c>
    </row>
    <row r="672" spans="100:104">
      <c r="CV672" t="s">
        <v>1157</v>
      </c>
      <c r="CW672" t="s">
        <v>1418</v>
      </c>
      <c r="CX672" t="s">
        <v>1264</v>
      </c>
      <c r="CY672" s="122">
        <v>44294</v>
      </c>
      <c r="CZ672" t="b">
        <f ca="1">IF(ISNA(VLOOKUP(表格11[[#This Row],[Item]],INDIRECT(VLOOKUP(表格11[[#This Row],[Object]],表格12[],2,FALSE)),1,FALSE)),FALSE,TRUE)</f>
        <v>0</v>
      </c>
    </row>
    <row r="673" spans="100:104">
      <c r="CV673" t="s">
        <v>1157</v>
      </c>
      <c r="CW673" t="s">
        <v>1418</v>
      </c>
      <c r="CX673" t="s">
        <v>1265</v>
      </c>
      <c r="CY673" s="122">
        <v>44294</v>
      </c>
      <c r="CZ673" t="b">
        <f ca="1">IF(ISNA(VLOOKUP(表格11[[#This Row],[Item]],INDIRECT(VLOOKUP(表格11[[#This Row],[Object]],表格12[],2,FALSE)),1,FALSE)),FALSE,TRUE)</f>
        <v>0</v>
      </c>
    </row>
    <row r="674" spans="100:104">
      <c r="CV674" t="s">
        <v>1157</v>
      </c>
      <c r="CW674" t="s">
        <v>1418</v>
      </c>
      <c r="CX674" t="s">
        <v>1266</v>
      </c>
      <c r="CY674" s="122">
        <v>44294</v>
      </c>
      <c r="CZ674" t="b">
        <f ca="1">IF(ISNA(VLOOKUP(表格11[[#This Row],[Item]],INDIRECT(VLOOKUP(表格11[[#This Row],[Object]],表格12[],2,FALSE)),1,FALSE)),FALSE,TRUE)</f>
        <v>0</v>
      </c>
    </row>
    <row r="675" spans="100:104">
      <c r="CV675" t="s">
        <v>1157</v>
      </c>
      <c r="CW675" t="s">
        <v>1418</v>
      </c>
      <c r="CX675" t="s">
        <v>1267</v>
      </c>
      <c r="CY675" s="122">
        <v>44294</v>
      </c>
      <c r="CZ675" t="b">
        <f ca="1">IF(ISNA(VLOOKUP(表格11[[#This Row],[Item]],INDIRECT(VLOOKUP(表格11[[#This Row],[Object]],表格12[],2,FALSE)),1,FALSE)),FALSE,TRUE)</f>
        <v>0</v>
      </c>
    </row>
    <row r="676" spans="100:104">
      <c r="CV676" t="s">
        <v>1157</v>
      </c>
      <c r="CW676" t="s">
        <v>1418</v>
      </c>
      <c r="CX676" t="s">
        <v>1268</v>
      </c>
      <c r="CY676" s="122">
        <v>44294</v>
      </c>
      <c r="CZ676" t="b">
        <f ca="1">IF(ISNA(VLOOKUP(表格11[[#This Row],[Item]],INDIRECT(VLOOKUP(表格11[[#This Row],[Object]],表格12[],2,FALSE)),1,FALSE)),FALSE,TRUE)</f>
        <v>0</v>
      </c>
    </row>
    <row r="677" spans="100:104">
      <c r="CV677" t="s">
        <v>1157</v>
      </c>
      <c r="CW677" t="s">
        <v>1418</v>
      </c>
      <c r="CX677" t="s">
        <v>1269</v>
      </c>
      <c r="CY677" s="122">
        <v>44294</v>
      </c>
      <c r="CZ677" t="b">
        <f ca="1">IF(ISNA(VLOOKUP(表格11[[#This Row],[Item]],INDIRECT(VLOOKUP(表格11[[#This Row],[Object]],表格12[],2,FALSE)),1,FALSE)),FALSE,TRUE)</f>
        <v>0</v>
      </c>
    </row>
    <row r="678" spans="100:104">
      <c r="CV678" t="s">
        <v>1157</v>
      </c>
      <c r="CW678" t="s">
        <v>1418</v>
      </c>
      <c r="CX678" t="s">
        <v>1270</v>
      </c>
      <c r="CY678" s="122">
        <v>44294</v>
      </c>
      <c r="CZ678" t="b">
        <f ca="1">IF(ISNA(VLOOKUP(表格11[[#This Row],[Item]],INDIRECT(VLOOKUP(表格11[[#This Row],[Object]],表格12[],2,FALSE)),1,FALSE)),FALSE,TRUE)</f>
        <v>0</v>
      </c>
    </row>
    <row r="679" spans="100:104">
      <c r="CV679" t="s">
        <v>1157</v>
      </c>
      <c r="CW679" t="s">
        <v>1418</v>
      </c>
      <c r="CX679" t="s">
        <v>1271</v>
      </c>
      <c r="CY679" s="122">
        <v>44294</v>
      </c>
      <c r="CZ679" t="b">
        <f ca="1">IF(ISNA(VLOOKUP(表格11[[#This Row],[Item]],INDIRECT(VLOOKUP(表格11[[#This Row],[Object]],表格12[],2,FALSE)),1,FALSE)),FALSE,TRUE)</f>
        <v>0</v>
      </c>
    </row>
    <row r="680" spans="100:104">
      <c r="CV680" t="s">
        <v>1157</v>
      </c>
      <c r="CW680" t="s">
        <v>1418</v>
      </c>
      <c r="CX680" s="238" t="s">
        <v>1272</v>
      </c>
      <c r="CY680" s="122">
        <v>44294</v>
      </c>
      <c r="CZ680" t="b">
        <f ca="1">IF(ISNA(VLOOKUP(表格11[[#This Row],[Item]],INDIRECT(VLOOKUP(表格11[[#This Row],[Object]],表格12[],2,FALSE)),1,FALSE)),FALSE,TRUE)</f>
        <v>0</v>
      </c>
    </row>
    <row r="681" spans="100:104">
      <c r="CV681" t="s">
        <v>1157</v>
      </c>
      <c r="CW681" t="s">
        <v>1418</v>
      </c>
      <c r="CX681" t="s">
        <v>1273</v>
      </c>
      <c r="CY681" s="122">
        <v>44294</v>
      </c>
      <c r="CZ681" t="b">
        <f ca="1">IF(ISNA(VLOOKUP(表格11[[#This Row],[Item]],INDIRECT(VLOOKUP(表格11[[#This Row],[Object]],表格12[],2,FALSE)),1,FALSE)),FALSE,TRUE)</f>
        <v>0</v>
      </c>
    </row>
    <row r="682" spans="100:104">
      <c r="CV682" t="s">
        <v>1157</v>
      </c>
      <c r="CW682" t="s">
        <v>1418</v>
      </c>
      <c r="CX682" t="s">
        <v>1276</v>
      </c>
      <c r="CY682" s="122">
        <v>44294</v>
      </c>
      <c r="CZ682" t="b">
        <f ca="1">IF(ISNA(VLOOKUP(表格11[[#This Row],[Item]],INDIRECT(VLOOKUP(表格11[[#This Row],[Object]],表格12[],2,FALSE)),1,FALSE)),FALSE,TRUE)</f>
        <v>0</v>
      </c>
    </row>
    <row r="683" spans="100:104">
      <c r="CV683" t="s">
        <v>1157</v>
      </c>
      <c r="CW683" t="s">
        <v>1418</v>
      </c>
      <c r="CX683" t="s">
        <v>1477</v>
      </c>
      <c r="CY683" s="122">
        <v>44294</v>
      </c>
      <c r="CZ683" t="b">
        <f ca="1">IF(ISNA(VLOOKUP(表格11[[#This Row],[Item]],INDIRECT(VLOOKUP(表格11[[#This Row],[Object]],表格12[],2,FALSE)),1,FALSE)),FALSE,TRUE)</f>
        <v>0</v>
      </c>
    </row>
    <row r="684" spans="100:104">
      <c r="CV684" t="s">
        <v>1157</v>
      </c>
      <c r="CW684" t="s">
        <v>1418</v>
      </c>
      <c r="CX684" t="s">
        <v>1277</v>
      </c>
      <c r="CY684" s="122">
        <v>44294</v>
      </c>
      <c r="CZ684" t="b">
        <f ca="1">IF(ISNA(VLOOKUP(表格11[[#This Row],[Item]],INDIRECT(VLOOKUP(表格11[[#This Row],[Object]],表格12[],2,FALSE)),1,FALSE)),FALSE,TRUE)</f>
        <v>0</v>
      </c>
    </row>
    <row r="685" spans="100:104">
      <c r="CV685" t="s">
        <v>1157</v>
      </c>
      <c r="CW685" t="s">
        <v>1418</v>
      </c>
      <c r="CX685" t="s">
        <v>939</v>
      </c>
      <c r="CY685" s="122">
        <v>44294</v>
      </c>
      <c r="CZ685" t="b">
        <f ca="1">IF(ISNA(VLOOKUP(表格11[[#This Row],[Item]],INDIRECT(VLOOKUP(表格11[[#This Row],[Object]],表格12[],2,FALSE)),1,FALSE)),FALSE,TRUE)</f>
        <v>0</v>
      </c>
    </row>
    <row r="686" spans="100:104">
      <c r="CV686" t="s">
        <v>1157</v>
      </c>
      <c r="CW686" t="s">
        <v>1418</v>
      </c>
      <c r="CX686" t="s">
        <v>1427</v>
      </c>
      <c r="CY686" s="122">
        <v>44294</v>
      </c>
      <c r="CZ686" t="b">
        <f ca="1">IF(ISNA(VLOOKUP(表格11[[#This Row],[Item]],INDIRECT(VLOOKUP(表格11[[#This Row],[Object]],表格12[],2,FALSE)),1,FALSE)),FALSE,TRUE)</f>
        <v>0</v>
      </c>
    </row>
    <row r="687" spans="100:104">
      <c r="CV687" t="s">
        <v>1157</v>
      </c>
      <c r="CW687" t="s">
        <v>1418</v>
      </c>
      <c r="CX687" t="s">
        <v>1478</v>
      </c>
      <c r="CY687" s="122">
        <v>44294</v>
      </c>
      <c r="CZ687" t="b">
        <f ca="1">IF(ISNA(VLOOKUP(表格11[[#This Row],[Item]],INDIRECT(VLOOKUP(表格11[[#This Row],[Object]],表格12[],2,FALSE)),1,FALSE)),FALSE,TRUE)</f>
        <v>0</v>
      </c>
    </row>
    <row r="688" spans="100:104">
      <c r="CV688" t="s">
        <v>1157</v>
      </c>
      <c r="CW688" t="s">
        <v>1418</v>
      </c>
      <c r="CX688" t="s">
        <v>1278</v>
      </c>
      <c r="CY688" s="122">
        <v>44294</v>
      </c>
      <c r="CZ688" t="b">
        <f ca="1">IF(ISNA(VLOOKUP(表格11[[#This Row],[Item]],INDIRECT(VLOOKUP(表格11[[#This Row],[Object]],表格12[],2,FALSE)),1,FALSE)),FALSE,TRUE)</f>
        <v>0</v>
      </c>
    </row>
    <row r="689" spans="100:104">
      <c r="CV689" t="s">
        <v>1157</v>
      </c>
      <c r="CW689" t="s">
        <v>1418</v>
      </c>
      <c r="CX689" t="s">
        <v>1279</v>
      </c>
      <c r="CY689" s="122">
        <v>44294</v>
      </c>
      <c r="CZ689" t="b">
        <f ca="1">IF(ISNA(VLOOKUP(表格11[[#This Row],[Item]],INDIRECT(VLOOKUP(表格11[[#This Row],[Object]],表格12[],2,FALSE)),1,FALSE)),FALSE,TRUE)</f>
        <v>0</v>
      </c>
    </row>
    <row r="690" spans="100:104">
      <c r="CV690" t="s">
        <v>1157</v>
      </c>
      <c r="CW690" t="s">
        <v>1418</v>
      </c>
      <c r="CX690" t="s">
        <v>1280</v>
      </c>
      <c r="CY690" s="122">
        <v>44294</v>
      </c>
      <c r="CZ690" t="b">
        <f ca="1">IF(ISNA(VLOOKUP(表格11[[#This Row],[Item]],INDIRECT(VLOOKUP(表格11[[#This Row],[Object]],表格12[],2,FALSE)),1,FALSE)),FALSE,TRUE)</f>
        <v>0</v>
      </c>
    </row>
    <row r="691" spans="100:104">
      <c r="CV691" t="s">
        <v>1157</v>
      </c>
      <c r="CW691" t="s">
        <v>1418</v>
      </c>
      <c r="CX691" t="s">
        <v>1281</v>
      </c>
      <c r="CY691" s="122">
        <v>44294</v>
      </c>
      <c r="CZ691" t="b">
        <f ca="1">IF(ISNA(VLOOKUP(表格11[[#This Row],[Item]],INDIRECT(VLOOKUP(表格11[[#This Row],[Object]],表格12[],2,FALSE)),1,FALSE)),FALSE,TRUE)</f>
        <v>0</v>
      </c>
    </row>
    <row r="692" spans="100:104">
      <c r="CV692" t="s">
        <v>1157</v>
      </c>
      <c r="CW692" t="s">
        <v>1418</v>
      </c>
      <c r="CX692" t="s">
        <v>1282</v>
      </c>
      <c r="CY692" s="122">
        <v>44294</v>
      </c>
      <c r="CZ692" t="b">
        <f ca="1">IF(ISNA(VLOOKUP(表格11[[#This Row],[Item]],INDIRECT(VLOOKUP(表格11[[#This Row],[Object]],表格12[],2,FALSE)),1,FALSE)),FALSE,TRUE)</f>
        <v>0</v>
      </c>
    </row>
    <row r="693" spans="100:104">
      <c r="CV693" t="s">
        <v>1157</v>
      </c>
      <c r="CW693" t="s">
        <v>1418</v>
      </c>
      <c r="CX693" t="s">
        <v>1479</v>
      </c>
      <c r="CY693" s="122">
        <v>44294</v>
      </c>
      <c r="CZ693" t="b">
        <f ca="1">IF(ISNA(VLOOKUP(表格11[[#This Row],[Item]],INDIRECT(VLOOKUP(表格11[[#This Row],[Object]],表格12[],2,FALSE)),1,FALSE)),FALSE,TRUE)</f>
        <v>0</v>
      </c>
    </row>
    <row r="694" spans="100:104">
      <c r="CV694" t="s">
        <v>1157</v>
      </c>
      <c r="CW694" t="s">
        <v>1418</v>
      </c>
      <c r="CX694" t="s">
        <v>1283</v>
      </c>
      <c r="CY694" s="122">
        <v>44294</v>
      </c>
      <c r="CZ694" t="b">
        <f ca="1">IF(ISNA(VLOOKUP(表格11[[#This Row],[Item]],INDIRECT(VLOOKUP(表格11[[#This Row],[Object]],表格12[],2,FALSE)),1,FALSE)),FALSE,TRUE)</f>
        <v>0</v>
      </c>
    </row>
    <row r="695" spans="100:104">
      <c r="CV695" t="s">
        <v>1157</v>
      </c>
      <c r="CW695" t="s">
        <v>1418</v>
      </c>
      <c r="CX695" t="s">
        <v>1284</v>
      </c>
      <c r="CY695" s="122">
        <v>44294</v>
      </c>
      <c r="CZ695" t="b">
        <f ca="1">IF(ISNA(VLOOKUP(表格11[[#This Row],[Item]],INDIRECT(VLOOKUP(表格11[[#This Row],[Object]],表格12[],2,FALSE)),1,FALSE)),FALSE,TRUE)</f>
        <v>0</v>
      </c>
    </row>
    <row r="696" spans="100:104">
      <c r="CV696" t="s">
        <v>1157</v>
      </c>
      <c r="CW696" t="s">
        <v>1418</v>
      </c>
      <c r="CX696" t="s">
        <v>1428</v>
      </c>
      <c r="CY696" s="122">
        <v>44294</v>
      </c>
      <c r="CZ696" t="b">
        <f ca="1">IF(ISNA(VLOOKUP(表格11[[#This Row],[Item]],INDIRECT(VLOOKUP(表格11[[#This Row],[Object]],表格12[],2,FALSE)),1,FALSE)),FALSE,TRUE)</f>
        <v>0</v>
      </c>
    </row>
    <row r="697" spans="100:104">
      <c r="CV697" t="s">
        <v>1157</v>
      </c>
      <c r="CW697" t="s">
        <v>1418</v>
      </c>
      <c r="CX697" t="s">
        <v>1480</v>
      </c>
      <c r="CY697" s="122">
        <v>44294</v>
      </c>
      <c r="CZ697" t="b">
        <f ca="1">IF(ISNA(VLOOKUP(表格11[[#This Row],[Item]],INDIRECT(VLOOKUP(表格11[[#This Row],[Object]],表格12[],2,FALSE)),1,FALSE)),FALSE,TRUE)</f>
        <v>0</v>
      </c>
    </row>
    <row r="698" spans="100:104">
      <c r="CV698" t="s">
        <v>1157</v>
      </c>
      <c r="CW698" t="s">
        <v>1418</v>
      </c>
      <c r="CX698" t="s">
        <v>1285</v>
      </c>
      <c r="CY698" s="122">
        <v>44294</v>
      </c>
      <c r="CZ698" t="b">
        <f ca="1">IF(ISNA(VLOOKUP(表格11[[#This Row],[Item]],INDIRECT(VLOOKUP(表格11[[#This Row],[Object]],表格12[],2,FALSE)),1,FALSE)),FALSE,TRUE)</f>
        <v>0</v>
      </c>
    </row>
    <row r="699" spans="100:104">
      <c r="CV699" t="s">
        <v>1157</v>
      </c>
      <c r="CW699" t="s">
        <v>1418</v>
      </c>
      <c r="CX699" t="s">
        <v>1286</v>
      </c>
      <c r="CY699" s="122">
        <v>44294</v>
      </c>
      <c r="CZ699" t="b">
        <f ca="1">IF(ISNA(VLOOKUP(表格11[[#This Row],[Item]],INDIRECT(VLOOKUP(表格11[[#This Row],[Object]],表格12[],2,FALSE)),1,FALSE)),FALSE,TRUE)</f>
        <v>0</v>
      </c>
    </row>
    <row r="700" spans="100:104">
      <c r="CV700" t="s">
        <v>1157</v>
      </c>
      <c r="CW700" t="s">
        <v>1418</v>
      </c>
      <c r="CX700" t="s">
        <v>1287</v>
      </c>
      <c r="CY700" s="122">
        <v>44294</v>
      </c>
      <c r="CZ700" t="b">
        <f ca="1">IF(ISNA(VLOOKUP(表格11[[#This Row],[Item]],INDIRECT(VLOOKUP(表格11[[#This Row],[Object]],表格12[],2,FALSE)),1,FALSE)),FALSE,TRUE)</f>
        <v>0</v>
      </c>
    </row>
    <row r="701" spans="100:104">
      <c r="CV701" t="s">
        <v>1157</v>
      </c>
      <c r="CW701" t="s">
        <v>1418</v>
      </c>
      <c r="CX701" t="s">
        <v>1288</v>
      </c>
      <c r="CY701" s="122">
        <v>44294</v>
      </c>
      <c r="CZ701" t="b">
        <f ca="1">IF(ISNA(VLOOKUP(表格11[[#This Row],[Item]],INDIRECT(VLOOKUP(表格11[[#This Row],[Object]],表格12[],2,FALSE)),1,FALSE)),FALSE,TRUE)</f>
        <v>0</v>
      </c>
    </row>
    <row r="702" spans="100:104">
      <c r="CV702" t="s">
        <v>1157</v>
      </c>
      <c r="CW702" t="s">
        <v>1418</v>
      </c>
      <c r="CX702" t="s">
        <v>1289</v>
      </c>
      <c r="CY702" s="122">
        <v>44294</v>
      </c>
      <c r="CZ702" t="b">
        <f ca="1">IF(ISNA(VLOOKUP(表格11[[#This Row],[Item]],INDIRECT(VLOOKUP(表格11[[#This Row],[Object]],表格12[],2,FALSE)),1,FALSE)),FALSE,TRUE)</f>
        <v>0</v>
      </c>
    </row>
    <row r="703" spans="100:104">
      <c r="CV703" t="s">
        <v>1157</v>
      </c>
      <c r="CW703" t="s">
        <v>1418</v>
      </c>
      <c r="CX703" t="s">
        <v>1291</v>
      </c>
      <c r="CY703" s="122">
        <v>44294</v>
      </c>
      <c r="CZ703" t="b">
        <f ca="1">IF(ISNA(VLOOKUP(表格11[[#This Row],[Item]],INDIRECT(VLOOKUP(表格11[[#This Row],[Object]],表格12[],2,FALSE)),1,FALSE)),FALSE,TRUE)</f>
        <v>0</v>
      </c>
    </row>
    <row r="704" spans="100:104">
      <c r="CV704" t="s">
        <v>1157</v>
      </c>
      <c r="CW704" t="s">
        <v>1418</v>
      </c>
      <c r="CX704" t="s">
        <v>1292</v>
      </c>
      <c r="CY704" s="122">
        <v>44294</v>
      </c>
      <c r="CZ704" t="b">
        <f ca="1">IF(ISNA(VLOOKUP(表格11[[#This Row],[Item]],INDIRECT(VLOOKUP(表格11[[#This Row],[Object]],表格12[],2,FALSE)),1,FALSE)),FALSE,TRUE)</f>
        <v>0</v>
      </c>
    </row>
    <row r="705" spans="100:104">
      <c r="CV705" t="s">
        <v>1157</v>
      </c>
      <c r="CW705" t="s">
        <v>1418</v>
      </c>
      <c r="CX705" t="s">
        <v>1293</v>
      </c>
      <c r="CY705" s="122">
        <v>44294</v>
      </c>
      <c r="CZ705" t="b">
        <f ca="1">IF(ISNA(VLOOKUP(表格11[[#This Row],[Item]],INDIRECT(VLOOKUP(表格11[[#This Row],[Object]],表格12[],2,FALSE)),1,FALSE)),FALSE,TRUE)</f>
        <v>0</v>
      </c>
    </row>
    <row r="706" spans="100:104">
      <c r="CV706" t="s">
        <v>1157</v>
      </c>
      <c r="CW706" t="s">
        <v>1418</v>
      </c>
      <c r="CX706" t="s">
        <v>1294</v>
      </c>
      <c r="CY706" s="122">
        <v>44294</v>
      </c>
      <c r="CZ706" t="b">
        <f ca="1">IF(ISNA(VLOOKUP(表格11[[#This Row],[Item]],INDIRECT(VLOOKUP(表格11[[#This Row],[Object]],表格12[],2,FALSE)),1,FALSE)),FALSE,TRUE)</f>
        <v>0</v>
      </c>
    </row>
    <row r="707" spans="100:104">
      <c r="CV707" t="s">
        <v>1157</v>
      </c>
      <c r="CW707" t="s">
        <v>1418</v>
      </c>
      <c r="CX707" t="s">
        <v>1295</v>
      </c>
      <c r="CY707" s="122">
        <v>44294</v>
      </c>
      <c r="CZ707" t="b">
        <f ca="1">IF(ISNA(VLOOKUP(表格11[[#This Row],[Item]],INDIRECT(VLOOKUP(表格11[[#This Row],[Object]],表格12[],2,FALSE)),1,FALSE)),FALSE,TRUE)</f>
        <v>0</v>
      </c>
    </row>
    <row r="708" spans="100:104">
      <c r="CV708" t="s">
        <v>1157</v>
      </c>
      <c r="CW708" t="s">
        <v>1418</v>
      </c>
      <c r="CX708" t="s">
        <v>1296</v>
      </c>
      <c r="CY708" s="122">
        <v>44294</v>
      </c>
      <c r="CZ708" t="b">
        <f ca="1">IF(ISNA(VLOOKUP(表格11[[#This Row],[Item]],INDIRECT(VLOOKUP(表格11[[#This Row],[Object]],表格12[],2,FALSE)),1,FALSE)),FALSE,TRUE)</f>
        <v>0</v>
      </c>
    </row>
    <row r="709" spans="100:104">
      <c r="CV709" t="s">
        <v>1157</v>
      </c>
      <c r="CW709" t="s">
        <v>1418</v>
      </c>
      <c r="CX709" t="s">
        <v>1429</v>
      </c>
      <c r="CY709" s="122">
        <v>44294</v>
      </c>
      <c r="CZ709" t="b">
        <f ca="1">IF(ISNA(VLOOKUP(表格11[[#This Row],[Item]],INDIRECT(VLOOKUP(表格11[[#This Row],[Object]],表格12[],2,FALSE)),1,FALSE)),FALSE,TRUE)</f>
        <v>0</v>
      </c>
    </row>
    <row r="710" spans="100:104">
      <c r="CV710" t="s">
        <v>1157</v>
      </c>
      <c r="CW710" t="s">
        <v>1418</v>
      </c>
      <c r="CX710" t="s">
        <v>1297</v>
      </c>
      <c r="CY710" s="122">
        <v>44294</v>
      </c>
      <c r="CZ710" t="b">
        <f ca="1">IF(ISNA(VLOOKUP(表格11[[#This Row],[Item]],INDIRECT(VLOOKUP(表格11[[#This Row],[Object]],表格12[],2,FALSE)),1,FALSE)),FALSE,TRUE)</f>
        <v>0</v>
      </c>
    </row>
    <row r="711" spans="100:104">
      <c r="CV711" t="s">
        <v>1157</v>
      </c>
      <c r="CW711" t="s">
        <v>1418</v>
      </c>
      <c r="CX711" t="s">
        <v>1298</v>
      </c>
      <c r="CY711" s="122">
        <v>44294</v>
      </c>
      <c r="CZ711" t="b">
        <f ca="1">IF(ISNA(VLOOKUP(表格11[[#This Row],[Item]],INDIRECT(VLOOKUP(表格11[[#This Row],[Object]],表格12[],2,FALSE)),1,FALSE)),FALSE,TRUE)</f>
        <v>0</v>
      </c>
    </row>
    <row r="712" spans="100:104">
      <c r="CV712" t="s">
        <v>1157</v>
      </c>
      <c r="CW712" t="s">
        <v>1418</v>
      </c>
      <c r="CX712" t="s">
        <v>1299</v>
      </c>
      <c r="CY712" s="122">
        <v>44294</v>
      </c>
      <c r="CZ712" t="b">
        <f ca="1">IF(ISNA(VLOOKUP(表格11[[#This Row],[Item]],INDIRECT(VLOOKUP(表格11[[#This Row],[Object]],表格12[],2,FALSE)),1,FALSE)),FALSE,TRUE)</f>
        <v>0</v>
      </c>
    </row>
    <row r="713" spans="100:104">
      <c r="CV713" t="s">
        <v>1157</v>
      </c>
      <c r="CW713" t="s">
        <v>1418</v>
      </c>
      <c r="CX713" t="s">
        <v>1300</v>
      </c>
      <c r="CY713" s="122">
        <v>44294</v>
      </c>
      <c r="CZ713" t="b">
        <f ca="1">IF(ISNA(VLOOKUP(表格11[[#This Row],[Item]],INDIRECT(VLOOKUP(表格11[[#This Row],[Object]],表格12[],2,FALSE)),1,FALSE)),FALSE,TRUE)</f>
        <v>0</v>
      </c>
    </row>
    <row r="714" spans="100:104">
      <c r="CV714" t="s">
        <v>1157</v>
      </c>
      <c r="CW714" t="s">
        <v>1418</v>
      </c>
      <c r="CX714" t="s">
        <v>1481</v>
      </c>
      <c r="CY714" s="122">
        <v>44294</v>
      </c>
      <c r="CZ714" t="b">
        <f ca="1">IF(ISNA(VLOOKUP(表格11[[#This Row],[Item]],INDIRECT(VLOOKUP(表格11[[#This Row],[Object]],表格12[],2,FALSE)),1,FALSE)),FALSE,TRUE)</f>
        <v>0</v>
      </c>
    </row>
    <row r="715" spans="100:104">
      <c r="CV715" t="s">
        <v>1157</v>
      </c>
      <c r="CW715" t="s">
        <v>1418</v>
      </c>
      <c r="CX715" t="s">
        <v>1301</v>
      </c>
      <c r="CY715" s="122">
        <v>44294</v>
      </c>
      <c r="CZ715" t="b">
        <f ca="1">IF(ISNA(VLOOKUP(表格11[[#This Row],[Item]],INDIRECT(VLOOKUP(表格11[[#This Row],[Object]],表格12[],2,FALSE)),1,FALSE)),FALSE,TRUE)</f>
        <v>0</v>
      </c>
    </row>
    <row r="716" spans="100:104">
      <c r="CV716" t="s">
        <v>1157</v>
      </c>
      <c r="CW716" t="s">
        <v>1418</v>
      </c>
      <c r="CX716" t="s">
        <v>1302</v>
      </c>
      <c r="CY716" s="122">
        <v>44294</v>
      </c>
      <c r="CZ716" t="b">
        <f ca="1">IF(ISNA(VLOOKUP(表格11[[#This Row],[Item]],INDIRECT(VLOOKUP(表格11[[#This Row],[Object]],表格12[],2,FALSE)),1,FALSE)),FALSE,TRUE)</f>
        <v>0</v>
      </c>
    </row>
    <row r="717" spans="100:104">
      <c r="CV717" t="s">
        <v>1157</v>
      </c>
      <c r="CW717" t="s">
        <v>1418</v>
      </c>
      <c r="CX717" t="s">
        <v>1303</v>
      </c>
      <c r="CY717" s="122">
        <v>44294</v>
      </c>
      <c r="CZ717" t="b">
        <f ca="1">IF(ISNA(VLOOKUP(表格11[[#This Row],[Item]],INDIRECT(VLOOKUP(表格11[[#This Row],[Object]],表格12[],2,FALSE)),1,FALSE)),FALSE,TRUE)</f>
        <v>0</v>
      </c>
    </row>
    <row r="718" spans="100:104">
      <c r="CV718" t="s">
        <v>1157</v>
      </c>
      <c r="CW718" t="s">
        <v>1418</v>
      </c>
      <c r="CX718" t="s">
        <v>1304</v>
      </c>
      <c r="CY718" s="122">
        <v>44294</v>
      </c>
      <c r="CZ718" t="b">
        <f ca="1">IF(ISNA(VLOOKUP(表格11[[#This Row],[Item]],INDIRECT(VLOOKUP(表格11[[#This Row],[Object]],表格12[],2,FALSE)),1,FALSE)),FALSE,TRUE)</f>
        <v>0</v>
      </c>
    </row>
    <row r="719" spans="100:104">
      <c r="CV719" t="s">
        <v>1157</v>
      </c>
      <c r="CW719" t="s">
        <v>1418</v>
      </c>
      <c r="CX719" t="s">
        <v>1305</v>
      </c>
      <c r="CY719" s="122">
        <v>44294</v>
      </c>
      <c r="CZ719" t="b">
        <f ca="1">IF(ISNA(VLOOKUP(表格11[[#This Row],[Item]],INDIRECT(VLOOKUP(表格11[[#This Row],[Object]],表格12[],2,FALSE)),1,FALSE)),FALSE,TRUE)</f>
        <v>0</v>
      </c>
    </row>
    <row r="720" spans="100:104">
      <c r="CV720" t="s">
        <v>1157</v>
      </c>
      <c r="CW720" t="s">
        <v>1418</v>
      </c>
      <c r="CX720" t="s">
        <v>1306</v>
      </c>
      <c r="CY720" s="122">
        <v>44294</v>
      </c>
      <c r="CZ720" t="b">
        <f ca="1">IF(ISNA(VLOOKUP(表格11[[#This Row],[Item]],INDIRECT(VLOOKUP(表格11[[#This Row],[Object]],表格12[],2,FALSE)),1,FALSE)),FALSE,TRUE)</f>
        <v>0</v>
      </c>
    </row>
    <row r="721" spans="100:104">
      <c r="CV721" t="s">
        <v>1157</v>
      </c>
      <c r="CW721" t="s">
        <v>1418</v>
      </c>
      <c r="CX721" t="s">
        <v>1307</v>
      </c>
      <c r="CY721" s="122">
        <v>44294</v>
      </c>
      <c r="CZ721" t="b">
        <f ca="1">IF(ISNA(VLOOKUP(表格11[[#This Row],[Item]],INDIRECT(VLOOKUP(表格11[[#This Row],[Object]],表格12[],2,FALSE)),1,FALSE)),FALSE,TRUE)</f>
        <v>0</v>
      </c>
    </row>
    <row r="722" spans="100:104">
      <c r="CV722" t="s">
        <v>1157</v>
      </c>
      <c r="CW722" t="s">
        <v>1418</v>
      </c>
      <c r="CX722" t="s">
        <v>1308</v>
      </c>
      <c r="CY722" s="122">
        <v>44294</v>
      </c>
      <c r="CZ722" t="b">
        <f ca="1">IF(ISNA(VLOOKUP(表格11[[#This Row],[Item]],INDIRECT(VLOOKUP(表格11[[#This Row],[Object]],表格12[],2,FALSE)),1,FALSE)),FALSE,TRUE)</f>
        <v>0</v>
      </c>
    </row>
    <row r="723" spans="100:104">
      <c r="CV723" t="s">
        <v>1157</v>
      </c>
      <c r="CW723" t="s">
        <v>1418</v>
      </c>
      <c r="CX723" s="238" t="s">
        <v>1309</v>
      </c>
      <c r="CY723" s="122">
        <v>44294</v>
      </c>
      <c r="CZ723" t="b">
        <f ca="1">IF(ISNA(VLOOKUP(表格11[[#This Row],[Item]],INDIRECT(VLOOKUP(表格11[[#This Row],[Object]],表格12[],2,FALSE)),1,FALSE)),FALSE,TRUE)</f>
        <v>0</v>
      </c>
    </row>
    <row r="724" spans="100:104">
      <c r="CV724" t="s">
        <v>1157</v>
      </c>
      <c r="CW724" t="s">
        <v>1418</v>
      </c>
      <c r="CX724" t="s">
        <v>1430</v>
      </c>
      <c r="CY724" s="122">
        <v>44294</v>
      </c>
      <c r="CZ724" t="b">
        <f ca="1">IF(ISNA(VLOOKUP(表格11[[#This Row],[Item]],INDIRECT(VLOOKUP(表格11[[#This Row],[Object]],表格12[],2,FALSE)),1,FALSE)),FALSE,TRUE)</f>
        <v>0</v>
      </c>
    </row>
    <row r="725" spans="100:104">
      <c r="CV725" t="s">
        <v>1157</v>
      </c>
      <c r="CW725" t="s">
        <v>1418</v>
      </c>
      <c r="CX725" t="s">
        <v>1310</v>
      </c>
      <c r="CY725" s="122">
        <v>44294</v>
      </c>
      <c r="CZ725" t="b">
        <f ca="1">IF(ISNA(VLOOKUP(表格11[[#This Row],[Item]],INDIRECT(VLOOKUP(表格11[[#This Row],[Object]],表格12[],2,FALSE)),1,FALSE)),FALSE,TRUE)</f>
        <v>0</v>
      </c>
    </row>
    <row r="726" spans="100:104">
      <c r="CV726" t="s">
        <v>1157</v>
      </c>
      <c r="CW726" t="s">
        <v>1418</v>
      </c>
      <c r="CX726" t="s">
        <v>1311</v>
      </c>
      <c r="CY726" s="122">
        <v>44294</v>
      </c>
      <c r="CZ726" t="b">
        <f ca="1">IF(ISNA(VLOOKUP(表格11[[#This Row],[Item]],INDIRECT(VLOOKUP(表格11[[#This Row],[Object]],表格12[],2,FALSE)),1,FALSE)),FALSE,TRUE)</f>
        <v>0</v>
      </c>
    </row>
    <row r="727" spans="100:104">
      <c r="CV727" t="s">
        <v>1157</v>
      </c>
      <c r="CW727" t="s">
        <v>1418</v>
      </c>
      <c r="CX727" t="s">
        <v>1312</v>
      </c>
      <c r="CY727" s="122">
        <v>44294</v>
      </c>
      <c r="CZ727" t="b">
        <f ca="1">IF(ISNA(VLOOKUP(表格11[[#This Row],[Item]],INDIRECT(VLOOKUP(表格11[[#This Row],[Object]],表格12[],2,FALSE)),1,FALSE)),FALSE,TRUE)</f>
        <v>0</v>
      </c>
    </row>
    <row r="728" spans="100:104">
      <c r="CV728" t="s">
        <v>1157</v>
      </c>
      <c r="CW728" t="s">
        <v>1418</v>
      </c>
      <c r="CX728" t="s">
        <v>1313</v>
      </c>
      <c r="CY728" s="122">
        <v>44294</v>
      </c>
      <c r="CZ728" t="b">
        <f ca="1">IF(ISNA(VLOOKUP(表格11[[#This Row],[Item]],INDIRECT(VLOOKUP(表格11[[#This Row],[Object]],表格12[],2,FALSE)),1,FALSE)),FALSE,TRUE)</f>
        <v>0</v>
      </c>
    </row>
    <row r="729" spans="100:104">
      <c r="CV729" t="s">
        <v>1157</v>
      </c>
      <c r="CW729" t="s">
        <v>1418</v>
      </c>
      <c r="CX729" t="s">
        <v>1482</v>
      </c>
      <c r="CY729" s="122">
        <v>44294</v>
      </c>
      <c r="CZ729" t="b">
        <f ca="1">IF(ISNA(VLOOKUP(表格11[[#This Row],[Item]],INDIRECT(VLOOKUP(表格11[[#This Row],[Object]],表格12[],2,FALSE)),1,FALSE)),FALSE,TRUE)</f>
        <v>0</v>
      </c>
    </row>
    <row r="730" spans="100:104">
      <c r="CV730" t="s">
        <v>1157</v>
      </c>
      <c r="CW730" t="s">
        <v>1418</v>
      </c>
      <c r="CX730" t="s">
        <v>1314</v>
      </c>
      <c r="CY730" s="122">
        <v>44294</v>
      </c>
      <c r="CZ730" t="b">
        <f ca="1">IF(ISNA(VLOOKUP(表格11[[#This Row],[Item]],INDIRECT(VLOOKUP(表格11[[#This Row],[Object]],表格12[],2,FALSE)),1,FALSE)),FALSE,TRUE)</f>
        <v>0</v>
      </c>
    </row>
    <row r="731" spans="100:104">
      <c r="CV731" t="s">
        <v>1157</v>
      </c>
      <c r="CW731" t="s">
        <v>1418</v>
      </c>
      <c r="CX731" t="s">
        <v>1315</v>
      </c>
      <c r="CY731" s="122">
        <v>44294</v>
      </c>
      <c r="CZ731" t="b">
        <f ca="1">IF(ISNA(VLOOKUP(表格11[[#This Row],[Item]],INDIRECT(VLOOKUP(表格11[[#This Row],[Object]],表格12[],2,FALSE)),1,FALSE)),FALSE,TRUE)</f>
        <v>0</v>
      </c>
    </row>
    <row r="732" spans="100:104">
      <c r="CV732" t="s">
        <v>1157</v>
      </c>
      <c r="CW732" t="s">
        <v>1418</v>
      </c>
      <c r="CX732" t="s">
        <v>1316</v>
      </c>
      <c r="CY732" s="122">
        <v>44294</v>
      </c>
      <c r="CZ732" t="b">
        <f ca="1">IF(ISNA(VLOOKUP(表格11[[#This Row],[Item]],INDIRECT(VLOOKUP(表格11[[#This Row],[Object]],表格12[],2,FALSE)),1,FALSE)),FALSE,TRUE)</f>
        <v>0</v>
      </c>
    </row>
    <row r="733" spans="100:104">
      <c r="CV733" t="s">
        <v>1157</v>
      </c>
      <c r="CW733" t="s">
        <v>1418</v>
      </c>
      <c r="CX733" t="s">
        <v>1317</v>
      </c>
      <c r="CY733" s="122">
        <v>44294</v>
      </c>
      <c r="CZ733" t="b">
        <f ca="1">IF(ISNA(VLOOKUP(表格11[[#This Row],[Item]],INDIRECT(VLOOKUP(表格11[[#This Row],[Object]],表格12[],2,FALSE)),1,FALSE)),FALSE,TRUE)</f>
        <v>0</v>
      </c>
    </row>
    <row r="734" spans="100:104">
      <c r="CV734" t="s">
        <v>1157</v>
      </c>
      <c r="CW734" t="s">
        <v>1418</v>
      </c>
      <c r="CX734" t="s">
        <v>1431</v>
      </c>
      <c r="CY734" s="122">
        <v>44294</v>
      </c>
      <c r="CZ734" t="b">
        <f ca="1">IF(ISNA(VLOOKUP(表格11[[#This Row],[Item]],INDIRECT(VLOOKUP(表格11[[#This Row],[Object]],表格12[],2,FALSE)),1,FALSE)),FALSE,TRUE)</f>
        <v>0</v>
      </c>
    </row>
    <row r="735" spans="100:104">
      <c r="CV735" t="s">
        <v>1157</v>
      </c>
      <c r="CW735" t="s">
        <v>1418</v>
      </c>
      <c r="CX735" t="s">
        <v>1483</v>
      </c>
      <c r="CY735" s="122">
        <v>44294</v>
      </c>
      <c r="CZ735" t="b">
        <f ca="1">IF(ISNA(VLOOKUP(表格11[[#This Row],[Item]],INDIRECT(VLOOKUP(表格11[[#This Row],[Object]],表格12[],2,FALSE)),1,FALSE)),FALSE,TRUE)</f>
        <v>0</v>
      </c>
    </row>
    <row r="736" spans="100:104">
      <c r="CV736" t="s">
        <v>1157</v>
      </c>
      <c r="CW736" t="s">
        <v>1418</v>
      </c>
      <c r="CX736" t="s">
        <v>1318</v>
      </c>
      <c r="CY736" s="122">
        <v>44294</v>
      </c>
      <c r="CZ736" t="b">
        <f ca="1">IF(ISNA(VLOOKUP(表格11[[#This Row],[Item]],INDIRECT(VLOOKUP(表格11[[#This Row],[Object]],表格12[],2,FALSE)),1,FALSE)),FALSE,TRUE)</f>
        <v>0</v>
      </c>
    </row>
    <row r="737" spans="100:104">
      <c r="CV737" t="s">
        <v>1157</v>
      </c>
      <c r="CW737" t="s">
        <v>1418</v>
      </c>
      <c r="CX737" t="s">
        <v>1319</v>
      </c>
      <c r="CY737" s="122">
        <v>44294</v>
      </c>
      <c r="CZ737" t="b">
        <f ca="1">IF(ISNA(VLOOKUP(表格11[[#This Row],[Item]],INDIRECT(VLOOKUP(表格11[[#This Row],[Object]],表格12[],2,FALSE)),1,FALSE)),FALSE,TRUE)</f>
        <v>0</v>
      </c>
    </row>
    <row r="738" spans="100:104">
      <c r="CV738" t="s">
        <v>1157</v>
      </c>
      <c r="CW738" t="s">
        <v>1418</v>
      </c>
      <c r="CX738" t="s">
        <v>1320</v>
      </c>
      <c r="CY738" s="122">
        <v>44294</v>
      </c>
      <c r="CZ738" t="b">
        <f ca="1">IF(ISNA(VLOOKUP(表格11[[#This Row],[Item]],INDIRECT(VLOOKUP(表格11[[#This Row],[Object]],表格12[],2,FALSE)),1,FALSE)),FALSE,TRUE)</f>
        <v>0</v>
      </c>
    </row>
    <row r="739" spans="100:104">
      <c r="CV739" t="s">
        <v>1157</v>
      </c>
      <c r="CW739" t="s">
        <v>1418</v>
      </c>
      <c r="CX739" t="s">
        <v>1321</v>
      </c>
      <c r="CY739" s="122">
        <v>44294</v>
      </c>
      <c r="CZ739" t="b">
        <f ca="1">IF(ISNA(VLOOKUP(表格11[[#This Row],[Item]],INDIRECT(VLOOKUP(表格11[[#This Row],[Object]],表格12[],2,FALSE)),1,FALSE)),FALSE,TRUE)</f>
        <v>0</v>
      </c>
    </row>
    <row r="740" spans="100:104">
      <c r="CV740" t="s">
        <v>1157</v>
      </c>
      <c r="CW740" t="s">
        <v>1418</v>
      </c>
      <c r="CX740" t="s">
        <v>1322</v>
      </c>
      <c r="CY740" s="122">
        <v>44294</v>
      </c>
      <c r="CZ740" t="b">
        <f ca="1">IF(ISNA(VLOOKUP(表格11[[#This Row],[Item]],INDIRECT(VLOOKUP(表格11[[#This Row],[Object]],表格12[],2,FALSE)),1,FALSE)),FALSE,TRUE)</f>
        <v>0</v>
      </c>
    </row>
    <row r="741" spans="100:104">
      <c r="CV741" t="s">
        <v>1157</v>
      </c>
      <c r="CW741" t="s">
        <v>1418</v>
      </c>
      <c r="CX741" t="s">
        <v>1484</v>
      </c>
      <c r="CY741" s="122">
        <v>44294</v>
      </c>
      <c r="CZ741" t="b">
        <f ca="1">IF(ISNA(VLOOKUP(表格11[[#This Row],[Item]],INDIRECT(VLOOKUP(表格11[[#This Row],[Object]],表格12[],2,FALSE)),1,FALSE)),FALSE,TRUE)</f>
        <v>0</v>
      </c>
    </row>
    <row r="742" spans="100:104">
      <c r="CV742" t="s">
        <v>1157</v>
      </c>
      <c r="CW742" t="s">
        <v>1418</v>
      </c>
      <c r="CX742" t="s">
        <v>1323</v>
      </c>
      <c r="CY742" s="122">
        <v>44294</v>
      </c>
      <c r="CZ742" t="b">
        <f ca="1">IF(ISNA(VLOOKUP(表格11[[#This Row],[Item]],INDIRECT(VLOOKUP(表格11[[#This Row],[Object]],表格12[],2,FALSE)),1,FALSE)),FALSE,TRUE)</f>
        <v>0</v>
      </c>
    </row>
    <row r="743" spans="100:104">
      <c r="CV743" t="s">
        <v>1157</v>
      </c>
      <c r="CW743" t="s">
        <v>1418</v>
      </c>
      <c r="CX743" t="s">
        <v>1432</v>
      </c>
      <c r="CY743" s="122">
        <v>44294</v>
      </c>
      <c r="CZ743" t="b">
        <f ca="1">IF(ISNA(VLOOKUP(表格11[[#This Row],[Item]],INDIRECT(VLOOKUP(表格11[[#This Row],[Object]],表格12[],2,FALSE)),1,FALSE)),FALSE,TRUE)</f>
        <v>0</v>
      </c>
    </row>
    <row r="744" spans="100:104">
      <c r="CV744" t="s">
        <v>1157</v>
      </c>
      <c r="CW744" t="s">
        <v>1418</v>
      </c>
      <c r="CX744" t="s">
        <v>1485</v>
      </c>
      <c r="CY744" s="122">
        <v>44294</v>
      </c>
      <c r="CZ744" t="b">
        <f ca="1">IF(ISNA(VLOOKUP(表格11[[#This Row],[Item]],INDIRECT(VLOOKUP(表格11[[#This Row],[Object]],表格12[],2,FALSE)),1,FALSE)),FALSE,TRUE)</f>
        <v>0</v>
      </c>
    </row>
    <row r="745" spans="100:104">
      <c r="CV745" t="s">
        <v>1157</v>
      </c>
      <c r="CW745" t="s">
        <v>1418</v>
      </c>
      <c r="CX745" t="s">
        <v>1324</v>
      </c>
      <c r="CY745" s="122">
        <v>44294</v>
      </c>
      <c r="CZ745" t="b">
        <f ca="1">IF(ISNA(VLOOKUP(表格11[[#This Row],[Item]],INDIRECT(VLOOKUP(表格11[[#This Row],[Object]],表格12[],2,FALSE)),1,FALSE)),FALSE,TRUE)</f>
        <v>0</v>
      </c>
    </row>
    <row r="746" spans="100:104">
      <c r="CV746" t="s">
        <v>1157</v>
      </c>
      <c r="CW746" t="s">
        <v>1418</v>
      </c>
      <c r="CX746" t="s">
        <v>1433</v>
      </c>
      <c r="CY746" s="122">
        <v>44294</v>
      </c>
      <c r="CZ746" t="b">
        <f ca="1">IF(ISNA(VLOOKUP(表格11[[#This Row],[Item]],INDIRECT(VLOOKUP(表格11[[#This Row],[Object]],表格12[],2,FALSE)),1,FALSE)),FALSE,TRUE)</f>
        <v>0</v>
      </c>
    </row>
    <row r="747" spans="100:104">
      <c r="CV747" t="s">
        <v>1157</v>
      </c>
      <c r="CW747" t="s">
        <v>1418</v>
      </c>
      <c r="CX747" t="s">
        <v>1325</v>
      </c>
      <c r="CY747" s="122">
        <v>44294</v>
      </c>
      <c r="CZ747" t="b">
        <f ca="1">IF(ISNA(VLOOKUP(表格11[[#This Row],[Item]],INDIRECT(VLOOKUP(表格11[[#This Row],[Object]],表格12[],2,FALSE)),1,FALSE)),FALSE,TRUE)</f>
        <v>0</v>
      </c>
    </row>
    <row r="748" spans="100:104">
      <c r="CV748" t="s">
        <v>1157</v>
      </c>
      <c r="CW748" t="s">
        <v>1418</v>
      </c>
      <c r="CX748" t="s">
        <v>1326</v>
      </c>
      <c r="CY748" s="122">
        <v>44294</v>
      </c>
      <c r="CZ748" t="b">
        <f ca="1">IF(ISNA(VLOOKUP(表格11[[#This Row],[Item]],INDIRECT(VLOOKUP(表格11[[#This Row],[Object]],表格12[],2,FALSE)),1,FALSE)),FALSE,TRUE)</f>
        <v>0</v>
      </c>
    </row>
    <row r="749" spans="100:104">
      <c r="CV749" t="s">
        <v>1157</v>
      </c>
      <c r="CW749" t="s">
        <v>1418</v>
      </c>
      <c r="CX749" t="s">
        <v>1434</v>
      </c>
      <c r="CY749" s="122">
        <v>44294</v>
      </c>
      <c r="CZ749" t="b">
        <f ca="1">IF(ISNA(VLOOKUP(表格11[[#This Row],[Item]],INDIRECT(VLOOKUP(表格11[[#This Row],[Object]],表格12[],2,FALSE)),1,FALSE)),FALSE,TRUE)</f>
        <v>0</v>
      </c>
    </row>
    <row r="750" spans="100:104">
      <c r="CV750" t="s">
        <v>1157</v>
      </c>
      <c r="CW750" t="s">
        <v>1418</v>
      </c>
      <c r="CX750" t="s">
        <v>1486</v>
      </c>
      <c r="CY750" s="122">
        <v>44294</v>
      </c>
      <c r="CZ750" t="b">
        <f ca="1">IF(ISNA(VLOOKUP(表格11[[#This Row],[Item]],INDIRECT(VLOOKUP(表格11[[#This Row],[Object]],表格12[],2,FALSE)),1,FALSE)),FALSE,TRUE)</f>
        <v>0</v>
      </c>
    </row>
    <row r="751" spans="100:104">
      <c r="CV751" t="s">
        <v>1157</v>
      </c>
      <c r="CW751" t="s">
        <v>1418</v>
      </c>
      <c r="CX751" t="s">
        <v>1327</v>
      </c>
      <c r="CY751" s="122">
        <v>44294</v>
      </c>
      <c r="CZ751" t="b">
        <f ca="1">IF(ISNA(VLOOKUP(表格11[[#This Row],[Item]],INDIRECT(VLOOKUP(表格11[[#This Row],[Object]],表格12[],2,FALSE)),1,FALSE)),FALSE,TRUE)</f>
        <v>0</v>
      </c>
    </row>
    <row r="752" spans="100:104">
      <c r="CV752" t="s">
        <v>1157</v>
      </c>
      <c r="CW752" t="s">
        <v>1418</v>
      </c>
      <c r="CX752" t="s">
        <v>1328</v>
      </c>
      <c r="CY752" s="122">
        <v>44294</v>
      </c>
      <c r="CZ752" t="b">
        <f ca="1">IF(ISNA(VLOOKUP(表格11[[#This Row],[Item]],INDIRECT(VLOOKUP(表格11[[#This Row],[Object]],表格12[],2,FALSE)),1,FALSE)),FALSE,TRUE)</f>
        <v>0</v>
      </c>
    </row>
    <row r="753" spans="100:104">
      <c r="CV753" t="s">
        <v>1157</v>
      </c>
      <c r="CW753" t="s">
        <v>1418</v>
      </c>
      <c r="CX753" t="s">
        <v>1329</v>
      </c>
      <c r="CY753" s="122">
        <v>44294</v>
      </c>
      <c r="CZ753" t="b">
        <f ca="1">IF(ISNA(VLOOKUP(表格11[[#This Row],[Item]],INDIRECT(VLOOKUP(表格11[[#This Row],[Object]],表格12[],2,FALSE)),1,FALSE)),FALSE,TRUE)</f>
        <v>0</v>
      </c>
    </row>
    <row r="754" spans="100:104">
      <c r="CV754" t="s">
        <v>1157</v>
      </c>
      <c r="CW754" t="s">
        <v>1418</v>
      </c>
      <c r="CX754" t="s">
        <v>1330</v>
      </c>
      <c r="CY754" s="122">
        <v>44294</v>
      </c>
      <c r="CZ754" t="b">
        <f ca="1">IF(ISNA(VLOOKUP(表格11[[#This Row],[Item]],INDIRECT(VLOOKUP(表格11[[#This Row],[Object]],表格12[],2,FALSE)),1,FALSE)),FALSE,TRUE)</f>
        <v>0</v>
      </c>
    </row>
    <row r="755" spans="100:104">
      <c r="CV755" t="s">
        <v>1157</v>
      </c>
      <c r="CW755" t="s">
        <v>1418</v>
      </c>
      <c r="CX755" t="s">
        <v>1331</v>
      </c>
      <c r="CY755" s="122">
        <v>44294</v>
      </c>
      <c r="CZ755" t="b">
        <f ca="1">IF(ISNA(VLOOKUP(表格11[[#This Row],[Item]],INDIRECT(VLOOKUP(表格11[[#This Row],[Object]],表格12[],2,FALSE)),1,FALSE)),FALSE,TRUE)</f>
        <v>0</v>
      </c>
    </row>
    <row r="756" spans="100:104">
      <c r="CV756" t="s">
        <v>1157</v>
      </c>
      <c r="CW756" t="s">
        <v>1418</v>
      </c>
      <c r="CX756" t="s">
        <v>1332</v>
      </c>
      <c r="CY756" s="122">
        <v>44294</v>
      </c>
      <c r="CZ756" t="b">
        <f ca="1">IF(ISNA(VLOOKUP(表格11[[#This Row],[Item]],INDIRECT(VLOOKUP(表格11[[#This Row],[Object]],表格12[],2,FALSE)),1,FALSE)),FALSE,TRUE)</f>
        <v>0</v>
      </c>
    </row>
    <row r="757" spans="100:104">
      <c r="CV757" t="s">
        <v>1157</v>
      </c>
      <c r="CW757" t="s">
        <v>1418</v>
      </c>
      <c r="CX757" t="s">
        <v>1333</v>
      </c>
      <c r="CY757" s="122">
        <v>44294</v>
      </c>
      <c r="CZ757" t="b">
        <f ca="1">IF(ISNA(VLOOKUP(表格11[[#This Row],[Item]],INDIRECT(VLOOKUP(表格11[[#This Row],[Object]],表格12[],2,FALSE)),1,FALSE)),FALSE,TRUE)</f>
        <v>0</v>
      </c>
    </row>
    <row r="758" spans="100:104">
      <c r="CV758" t="s">
        <v>1157</v>
      </c>
      <c r="CW758" t="s">
        <v>1418</v>
      </c>
      <c r="CX758" t="s">
        <v>1435</v>
      </c>
      <c r="CY758" s="122">
        <v>44294</v>
      </c>
      <c r="CZ758" t="b">
        <f ca="1">IF(ISNA(VLOOKUP(表格11[[#This Row],[Item]],INDIRECT(VLOOKUP(表格11[[#This Row],[Object]],表格12[],2,FALSE)),1,FALSE)),FALSE,TRUE)</f>
        <v>0</v>
      </c>
    </row>
    <row r="759" spans="100:104">
      <c r="CV759" t="s">
        <v>1157</v>
      </c>
      <c r="CW759" t="s">
        <v>1418</v>
      </c>
      <c r="CX759" t="s">
        <v>1334</v>
      </c>
      <c r="CY759" s="122">
        <v>44294</v>
      </c>
      <c r="CZ759" t="b">
        <f ca="1">IF(ISNA(VLOOKUP(表格11[[#This Row],[Item]],INDIRECT(VLOOKUP(表格11[[#This Row],[Object]],表格12[],2,FALSE)),1,FALSE)),FALSE,TRUE)</f>
        <v>0</v>
      </c>
    </row>
    <row r="760" spans="100:104">
      <c r="CV760" t="s">
        <v>1157</v>
      </c>
      <c r="CW760" t="s">
        <v>1418</v>
      </c>
      <c r="CX760" t="s">
        <v>1335</v>
      </c>
      <c r="CY760" s="122">
        <v>44294</v>
      </c>
      <c r="CZ760" t="b">
        <f ca="1">IF(ISNA(VLOOKUP(表格11[[#This Row],[Item]],INDIRECT(VLOOKUP(表格11[[#This Row],[Object]],表格12[],2,FALSE)),1,FALSE)),FALSE,TRUE)</f>
        <v>0</v>
      </c>
    </row>
    <row r="761" spans="100:104">
      <c r="CV761" t="s">
        <v>1157</v>
      </c>
      <c r="CW761" t="s">
        <v>1418</v>
      </c>
      <c r="CX761" t="s">
        <v>1436</v>
      </c>
      <c r="CY761" s="122">
        <v>44294</v>
      </c>
      <c r="CZ761" t="b">
        <f ca="1">IF(ISNA(VLOOKUP(表格11[[#This Row],[Item]],INDIRECT(VLOOKUP(表格11[[#This Row],[Object]],表格12[],2,FALSE)),1,FALSE)),FALSE,TRUE)</f>
        <v>0</v>
      </c>
    </row>
    <row r="762" spans="100:104">
      <c r="CV762" t="s">
        <v>1157</v>
      </c>
      <c r="CW762" t="s">
        <v>1418</v>
      </c>
      <c r="CX762" t="s">
        <v>1336</v>
      </c>
      <c r="CY762" s="122">
        <v>44294</v>
      </c>
      <c r="CZ762" t="b">
        <f ca="1">IF(ISNA(VLOOKUP(表格11[[#This Row],[Item]],INDIRECT(VLOOKUP(表格11[[#This Row],[Object]],表格12[],2,FALSE)),1,FALSE)),FALSE,TRUE)</f>
        <v>0</v>
      </c>
    </row>
    <row r="763" spans="100:104">
      <c r="CV763" t="s">
        <v>1157</v>
      </c>
      <c r="CW763" t="s">
        <v>1418</v>
      </c>
      <c r="CX763" t="s">
        <v>1471</v>
      </c>
      <c r="CY763" s="122">
        <v>44294</v>
      </c>
      <c r="CZ763" t="b">
        <f ca="1">IF(ISNA(VLOOKUP(表格11[[#This Row],[Item]],INDIRECT(VLOOKUP(表格11[[#This Row],[Object]],表格12[],2,FALSE)),1,FALSE)),FALSE,TRUE)</f>
        <v>0</v>
      </c>
    </row>
    <row r="764" spans="100:104">
      <c r="CV764" t="s">
        <v>1157</v>
      </c>
      <c r="CW764" t="s">
        <v>1418</v>
      </c>
      <c r="CX764" t="s">
        <v>1337</v>
      </c>
      <c r="CY764" s="122">
        <v>44294</v>
      </c>
      <c r="CZ764" t="b">
        <f ca="1">IF(ISNA(VLOOKUP(表格11[[#This Row],[Item]],INDIRECT(VLOOKUP(表格11[[#This Row],[Object]],表格12[],2,FALSE)),1,FALSE)),FALSE,TRUE)</f>
        <v>0</v>
      </c>
    </row>
    <row r="765" spans="100:104">
      <c r="CV765" t="s">
        <v>1157</v>
      </c>
      <c r="CW765" t="s">
        <v>1418</v>
      </c>
      <c r="CX765" t="s">
        <v>1437</v>
      </c>
      <c r="CY765" s="122">
        <v>44294</v>
      </c>
      <c r="CZ765" t="b">
        <f ca="1">IF(ISNA(VLOOKUP(表格11[[#This Row],[Item]],INDIRECT(VLOOKUP(表格11[[#This Row],[Object]],表格12[],2,FALSE)),1,FALSE)),FALSE,TRUE)</f>
        <v>0</v>
      </c>
    </row>
    <row r="766" spans="100:104">
      <c r="CV766" t="s">
        <v>1157</v>
      </c>
      <c r="CW766" t="s">
        <v>1418</v>
      </c>
      <c r="CX766" t="s">
        <v>1338</v>
      </c>
      <c r="CY766" s="122">
        <v>44294</v>
      </c>
      <c r="CZ766" t="b">
        <f ca="1">IF(ISNA(VLOOKUP(表格11[[#This Row],[Item]],INDIRECT(VLOOKUP(表格11[[#This Row],[Object]],表格12[],2,FALSE)),1,FALSE)),FALSE,TRUE)</f>
        <v>0</v>
      </c>
    </row>
    <row r="767" spans="100:104">
      <c r="CV767" t="s">
        <v>1157</v>
      </c>
      <c r="CW767" t="s">
        <v>1418</v>
      </c>
      <c r="CX767" t="s">
        <v>1487</v>
      </c>
      <c r="CY767" s="122">
        <v>44294</v>
      </c>
      <c r="CZ767" t="b">
        <f ca="1">IF(ISNA(VLOOKUP(表格11[[#This Row],[Item]],INDIRECT(VLOOKUP(表格11[[#This Row],[Object]],表格12[],2,FALSE)),1,FALSE)),FALSE,TRUE)</f>
        <v>0</v>
      </c>
    </row>
    <row r="768" spans="100:104">
      <c r="CV768" t="s">
        <v>1157</v>
      </c>
      <c r="CW768" t="s">
        <v>1418</v>
      </c>
      <c r="CX768" t="s">
        <v>1339</v>
      </c>
      <c r="CY768" s="122">
        <v>44294</v>
      </c>
      <c r="CZ768" t="b">
        <f ca="1">IF(ISNA(VLOOKUP(表格11[[#This Row],[Item]],INDIRECT(VLOOKUP(表格11[[#This Row],[Object]],表格12[],2,FALSE)),1,FALSE)),FALSE,TRUE)</f>
        <v>0</v>
      </c>
    </row>
    <row r="769" spans="100:104">
      <c r="CV769" t="s">
        <v>1157</v>
      </c>
      <c r="CW769" t="s">
        <v>1418</v>
      </c>
      <c r="CX769" t="s">
        <v>1438</v>
      </c>
      <c r="CY769" s="122">
        <v>44294</v>
      </c>
      <c r="CZ769" t="b">
        <f ca="1">IF(ISNA(VLOOKUP(表格11[[#This Row],[Item]],INDIRECT(VLOOKUP(表格11[[#This Row],[Object]],表格12[],2,FALSE)),1,FALSE)),FALSE,TRUE)</f>
        <v>0</v>
      </c>
    </row>
    <row r="770" spans="100:104">
      <c r="CV770" t="s">
        <v>1157</v>
      </c>
      <c r="CW770" t="s">
        <v>1418</v>
      </c>
      <c r="CX770" t="s">
        <v>1340</v>
      </c>
      <c r="CY770" s="122">
        <v>44294</v>
      </c>
      <c r="CZ770" t="b">
        <f ca="1">IF(ISNA(VLOOKUP(表格11[[#This Row],[Item]],INDIRECT(VLOOKUP(表格11[[#This Row],[Object]],表格12[],2,FALSE)),1,FALSE)),FALSE,TRUE)</f>
        <v>0</v>
      </c>
    </row>
    <row r="771" spans="100:104">
      <c r="CV771" t="s">
        <v>1157</v>
      </c>
      <c r="CW771" t="s">
        <v>1418</v>
      </c>
      <c r="CX771" t="s">
        <v>1341</v>
      </c>
      <c r="CY771" s="122">
        <v>44294</v>
      </c>
      <c r="CZ771" t="b">
        <f ca="1">IF(ISNA(VLOOKUP(表格11[[#This Row],[Item]],INDIRECT(VLOOKUP(表格11[[#This Row],[Object]],表格12[],2,FALSE)),1,FALSE)),FALSE,TRUE)</f>
        <v>0</v>
      </c>
    </row>
    <row r="772" spans="100:104">
      <c r="CV772" t="s">
        <v>1157</v>
      </c>
      <c r="CW772" t="s">
        <v>1418</v>
      </c>
      <c r="CX772" t="s">
        <v>1342</v>
      </c>
      <c r="CY772" s="122">
        <v>44294</v>
      </c>
      <c r="CZ772" t="b">
        <f ca="1">IF(ISNA(VLOOKUP(表格11[[#This Row],[Item]],INDIRECT(VLOOKUP(表格11[[#This Row],[Object]],表格12[],2,FALSE)),1,FALSE)),FALSE,TRUE)</f>
        <v>0</v>
      </c>
    </row>
    <row r="773" spans="100:104">
      <c r="CV773" t="s">
        <v>1157</v>
      </c>
      <c r="CW773" t="s">
        <v>1418</v>
      </c>
      <c r="CX773" t="s">
        <v>1343</v>
      </c>
      <c r="CY773" s="122">
        <v>44294</v>
      </c>
      <c r="CZ773" t="b">
        <f ca="1">IF(ISNA(VLOOKUP(表格11[[#This Row],[Item]],INDIRECT(VLOOKUP(表格11[[#This Row],[Object]],表格12[],2,FALSE)),1,FALSE)),FALSE,TRUE)</f>
        <v>0</v>
      </c>
    </row>
    <row r="774" spans="100:104">
      <c r="CV774" t="s">
        <v>1157</v>
      </c>
      <c r="CW774" t="s">
        <v>1418</v>
      </c>
      <c r="CX774" t="s">
        <v>1344</v>
      </c>
      <c r="CY774" s="122">
        <v>44294</v>
      </c>
      <c r="CZ774" t="b">
        <f ca="1">IF(ISNA(VLOOKUP(表格11[[#This Row],[Item]],INDIRECT(VLOOKUP(表格11[[#This Row],[Object]],表格12[],2,FALSE)),1,FALSE)),FALSE,TRUE)</f>
        <v>0</v>
      </c>
    </row>
    <row r="775" spans="100:104">
      <c r="CV775" t="s">
        <v>1157</v>
      </c>
      <c r="CW775" t="s">
        <v>1418</v>
      </c>
      <c r="CX775" t="s">
        <v>1439</v>
      </c>
      <c r="CY775" s="122">
        <v>44294</v>
      </c>
      <c r="CZ775" t="b">
        <f ca="1">IF(ISNA(VLOOKUP(表格11[[#This Row],[Item]],INDIRECT(VLOOKUP(表格11[[#This Row],[Object]],表格12[],2,FALSE)),1,FALSE)),FALSE,TRUE)</f>
        <v>0</v>
      </c>
    </row>
    <row r="776" spans="100:104">
      <c r="CV776" t="s">
        <v>1157</v>
      </c>
      <c r="CW776" t="s">
        <v>1418</v>
      </c>
      <c r="CX776" t="s">
        <v>1440</v>
      </c>
      <c r="CY776" s="122">
        <v>44294</v>
      </c>
      <c r="CZ776" t="b">
        <f ca="1">IF(ISNA(VLOOKUP(表格11[[#This Row],[Item]],INDIRECT(VLOOKUP(表格11[[#This Row],[Object]],表格12[],2,FALSE)),1,FALSE)),FALSE,TRUE)</f>
        <v>0</v>
      </c>
    </row>
    <row r="777" spans="100:104">
      <c r="CV777" t="s">
        <v>1157</v>
      </c>
      <c r="CW777" t="s">
        <v>1418</v>
      </c>
      <c r="CX777" t="s">
        <v>1488</v>
      </c>
      <c r="CY777" s="122">
        <v>44294</v>
      </c>
      <c r="CZ777" t="b">
        <f ca="1">IF(ISNA(VLOOKUP(表格11[[#This Row],[Item]],INDIRECT(VLOOKUP(表格11[[#This Row],[Object]],表格12[],2,FALSE)),1,FALSE)),FALSE,TRUE)</f>
        <v>0</v>
      </c>
    </row>
    <row r="778" spans="100:104">
      <c r="CV778" t="s">
        <v>1157</v>
      </c>
      <c r="CW778" t="s">
        <v>1418</v>
      </c>
      <c r="CX778" t="s">
        <v>1345</v>
      </c>
      <c r="CY778" s="122">
        <v>44294</v>
      </c>
      <c r="CZ778" t="b">
        <f ca="1">IF(ISNA(VLOOKUP(表格11[[#This Row],[Item]],INDIRECT(VLOOKUP(表格11[[#This Row],[Object]],表格12[],2,FALSE)),1,FALSE)),FALSE,TRUE)</f>
        <v>0</v>
      </c>
    </row>
    <row r="779" spans="100:104">
      <c r="CV779" t="s">
        <v>1157</v>
      </c>
      <c r="CW779" t="s">
        <v>1418</v>
      </c>
      <c r="CX779" t="s">
        <v>1346</v>
      </c>
      <c r="CY779" s="122">
        <v>44294</v>
      </c>
      <c r="CZ779" t="b">
        <f ca="1">IF(ISNA(VLOOKUP(表格11[[#This Row],[Item]],INDIRECT(VLOOKUP(表格11[[#This Row],[Object]],表格12[],2,FALSE)),1,FALSE)),FALSE,TRUE)</f>
        <v>0</v>
      </c>
    </row>
    <row r="780" spans="100:104">
      <c r="CV780" t="s">
        <v>1157</v>
      </c>
      <c r="CW780" t="s">
        <v>1418</v>
      </c>
      <c r="CX780" t="s">
        <v>1347</v>
      </c>
      <c r="CY780" s="122">
        <v>44294</v>
      </c>
      <c r="CZ780" t="b">
        <f ca="1">IF(ISNA(VLOOKUP(表格11[[#This Row],[Item]],INDIRECT(VLOOKUP(表格11[[#This Row],[Object]],表格12[],2,FALSE)),1,FALSE)),FALSE,TRUE)</f>
        <v>0</v>
      </c>
    </row>
    <row r="781" spans="100:104">
      <c r="CV781" t="s">
        <v>1157</v>
      </c>
      <c r="CW781" t="s">
        <v>1418</v>
      </c>
      <c r="CX781" t="s">
        <v>1348</v>
      </c>
      <c r="CY781" s="122">
        <v>44294</v>
      </c>
      <c r="CZ781" t="b">
        <f ca="1">IF(ISNA(VLOOKUP(表格11[[#This Row],[Item]],INDIRECT(VLOOKUP(表格11[[#This Row],[Object]],表格12[],2,FALSE)),1,FALSE)),FALSE,TRUE)</f>
        <v>0</v>
      </c>
    </row>
    <row r="782" spans="100:104">
      <c r="CV782" t="s">
        <v>1157</v>
      </c>
      <c r="CW782" t="s">
        <v>1418</v>
      </c>
      <c r="CX782" t="s">
        <v>1349</v>
      </c>
      <c r="CY782" s="122">
        <v>44294</v>
      </c>
      <c r="CZ782" t="b">
        <f ca="1">IF(ISNA(VLOOKUP(表格11[[#This Row],[Item]],INDIRECT(VLOOKUP(表格11[[#This Row],[Object]],表格12[],2,FALSE)),1,FALSE)),FALSE,TRUE)</f>
        <v>0</v>
      </c>
    </row>
    <row r="783" spans="100:104">
      <c r="CV783" t="s">
        <v>1157</v>
      </c>
      <c r="CW783" t="s">
        <v>1418</v>
      </c>
      <c r="CX783" t="s">
        <v>1350</v>
      </c>
      <c r="CY783" s="122">
        <v>44294</v>
      </c>
      <c r="CZ783" t="b">
        <f ca="1">IF(ISNA(VLOOKUP(表格11[[#This Row],[Item]],INDIRECT(VLOOKUP(表格11[[#This Row],[Object]],表格12[],2,FALSE)),1,FALSE)),FALSE,TRUE)</f>
        <v>0</v>
      </c>
    </row>
    <row r="784" spans="100:104">
      <c r="CV784" t="s">
        <v>1157</v>
      </c>
      <c r="CW784" t="s">
        <v>1418</v>
      </c>
      <c r="CX784" t="s">
        <v>1441</v>
      </c>
      <c r="CY784" s="122">
        <v>44294</v>
      </c>
      <c r="CZ784" t="b">
        <f ca="1">IF(ISNA(VLOOKUP(表格11[[#This Row],[Item]],INDIRECT(VLOOKUP(表格11[[#This Row],[Object]],表格12[],2,FALSE)),1,FALSE)),FALSE,TRUE)</f>
        <v>0</v>
      </c>
    </row>
    <row r="785" spans="100:104">
      <c r="CV785" t="s">
        <v>1157</v>
      </c>
      <c r="CW785" t="s">
        <v>1418</v>
      </c>
      <c r="CX785" t="s">
        <v>1351</v>
      </c>
      <c r="CY785" s="122">
        <v>44294</v>
      </c>
      <c r="CZ785" t="b">
        <f ca="1">IF(ISNA(VLOOKUP(表格11[[#This Row],[Item]],INDIRECT(VLOOKUP(表格11[[#This Row],[Object]],表格12[],2,FALSE)),1,FALSE)),FALSE,TRUE)</f>
        <v>0</v>
      </c>
    </row>
    <row r="786" spans="100:104">
      <c r="CV786" t="s">
        <v>1157</v>
      </c>
      <c r="CW786" t="s">
        <v>1418</v>
      </c>
      <c r="CX786" t="s">
        <v>1352</v>
      </c>
      <c r="CY786" s="122">
        <v>44294</v>
      </c>
      <c r="CZ786" t="b">
        <f ca="1">IF(ISNA(VLOOKUP(表格11[[#This Row],[Item]],INDIRECT(VLOOKUP(表格11[[#This Row],[Object]],表格12[],2,FALSE)),1,FALSE)),FALSE,TRUE)</f>
        <v>0</v>
      </c>
    </row>
    <row r="787" spans="100:104">
      <c r="CV787" t="s">
        <v>1157</v>
      </c>
      <c r="CW787" t="s">
        <v>1418</v>
      </c>
      <c r="CX787" t="s">
        <v>1442</v>
      </c>
      <c r="CY787" s="122">
        <v>44294</v>
      </c>
      <c r="CZ787" t="b">
        <f ca="1">IF(ISNA(VLOOKUP(表格11[[#This Row],[Item]],INDIRECT(VLOOKUP(表格11[[#This Row],[Object]],表格12[],2,FALSE)),1,FALSE)),FALSE,TRUE)</f>
        <v>0</v>
      </c>
    </row>
    <row r="788" spans="100:104">
      <c r="CV788" t="s">
        <v>1157</v>
      </c>
      <c r="CW788" t="s">
        <v>1418</v>
      </c>
      <c r="CX788" t="s">
        <v>1353</v>
      </c>
      <c r="CY788" s="122">
        <v>44294</v>
      </c>
      <c r="CZ788" t="b">
        <f ca="1">IF(ISNA(VLOOKUP(表格11[[#This Row],[Item]],INDIRECT(VLOOKUP(表格11[[#This Row],[Object]],表格12[],2,FALSE)),1,FALSE)),FALSE,TRUE)</f>
        <v>0</v>
      </c>
    </row>
    <row r="789" spans="100:104">
      <c r="CV789" t="s">
        <v>1157</v>
      </c>
      <c r="CW789" t="s">
        <v>1418</v>
      </c>
      <c r="CX789" t="s">
        <v>937</v>
      </c>
      <c r="CY789" s="122">
        <v>44294</v>
      </c>
      <c r="CZ789" t="b">
        <f ca="1">IF(ISNA(VLOOKUP(表格11[[#This Row],[Item]],INDIRECT(VLOOKUP(表格11[[#This Row],[Object]],表格12[],2,FALSE)),1,FALSE)),FALSE,TRUE)</f>
        <v>0</v>
      </c>
    </row>
    <row r="790" spans="100:104">
      <c r="CV790" t="s">
        <v>1157</v>
      </c>
      <c r="CW790" t="s">
        <v>1418</v>
      </c>
      <c r="CX790" t="s">
        <v>1354</v>
      </c>
      <c r="CY790" s="122">
        <v>44294</v>
      </c>
      <c r="CZ790" t="b">
        <f ca="1">IF(ISNA(VLOOKUP(表格11[[#This Row],[Item]],INDIRECT(VLOOKUP(表格11[[#This Row],[Object]],表格12[],2,FALSE)),1,FALSE)),FALSE,TRUE)</f>
        <v>0</v>
      </c>
    </row>
    <row r="791" spans="100:104">
      <c r="CV791" t="s">
        <v>1157</v>
      </c>
      <c r="CW791" t="s">
        <v>1418</v>
      </c>
      <c r="CX791" t="s">
        <v>1355</v>
      </c>
      <c r="CY791" s="122">
        <v>44294</v>
      </c>
      <c r="CZ791" t="b">
        <f ca="1">IF(ISNA(VLOOKUP(表格11[[#This Row],[Item]],INDIRECT(VLOOKUP(表格11[[#This Row],[Object]],表格12[],2,FALSE)),1,FALSE)),FALSE,TRUE)</f>
        <v>0</v>
      </c>
    </row>
    <row r="792" spans="100:104">
      <c r="CV792" t="s">
        <v>1157</v>
      </c>
      <c r="CW792" t="s">
        <v>1418</v>
      </c>
      <c r="CX792" t="s">
        <v>1356</v>
      </c>
      <c r="CY792" s="122">
        <v>44294</v>
      </c>
      <c r="CZ792" t="b">
        <f ca="1">IF(ISNA(VLOOKUP(表格11[[#This Row],[Item]],INDIRECT(VLOOKUP(表格11[[#This Row],[Object]],表格12[],2,FALSE)),1,FALSE)),FALSE,TRUE)</f>
        <v>0</v>
      </c>
    </row>
    <row r="793" spans="100:104">
      <c r="CV793" t="s">
        <v>1157</v>
      </c>
      <c r="CW793" t="s">
        <v>1418</v>
      </c>
      <c r="CX793" t="s">
        <v>1357</v>
      </c>
      <c r="CY793" s="122">
        <v>44294</v>
      </c>
      <c r="CZ793" t="b">
        <f ca="1">IF(ISNA(VLOOKUP(表格11[[#This Row],[Item]],INDIRECT(VLOOKUP(表格11[[#This Row],[Object]],表格12[],2,FALSE)),1,FALSE)),FALSE,TRUE)</f>
        <v>0</v>
      </c>
    </row>
    <row r="794" spans="100:104">
      <c r="CV794" t="s">
        <v>1157</v>
      </c>
      <c r="CW794" t="s">
        <v>1418</v>
      </c>
      <c r="CX794" t="s">
        <v>1358</v>
      </c>
      <c r="CY794" s="122">
        <v>44294</v>
      </c>
      <c r="CZ794" t="b">
        <f ca="1">IF(ISNA(VLOOKUP(表格11[[#This Row],[Item]],INDIRECT(VLOOKUP(表格11[[#This Row],[Object]],表格12[],2,FALSE)),1,FALSE)),FALSE,TRUE)</f>
        <v>0</v>
      </c>
    </row>
    <row r="795" spans="100:104">
      <c r="CV795" t="s">
        <v>1157</v>
      </c>
      <c r="CW795" t="s">
        <v>1418</v>
      </c>
      <c r="CX795" t="s">
        <v>1359</v>
      </c>
      <c r="CY795" s="122">
        <v>44294</v>
      </c>
      <c r="CZ795" t="b">
        <f ca="1">IF(ISNA(VLOOKUP(表格11[[#This Row],[Item]],INDIRECT(VLOOKUP(表格11[[#This Row],[Object]],表格12[],2,FALSE)),1,FALSE)),FALSE,TRUE)</f>
        <v>0</v>
      </c>
    </row>
    <row r="796" spans="100:104">
      <c r="CV796" t="s">
        <v>1157</v>
      </c>
      <c r="CW796" t="s">
        <v>1418</v>
      </c>
      <c r="CX796" t="s">
        <v>1360</v>
      </c>
      <c r="CY796" s="122">
        <v>44294</v>
      </c>
      <c r="CZ796" t="b">
        <f ca="1">IF(ISNA(VLOOKUP(表格11[[#This Row],[Item]],INDIRECT(VLOOKUP(表格11[[#This Row],[Object]],表格12[],2,FALSE)),1,FALSE)),FALSE,TRUE)</f>
        <v>0</v>
      </c>
    </row>
    <row r="797" spans="100:104">
      <c r="CV797" t="s">
        <v>1157</v>
      </c>
      <c r="CW797" t="s">
        <v>1418</v>
      </c>
      <c r="CX797" t="s">
        <v>1361</v>
      </c>
      <c r="CY797" s="122">
        <v>44294</v>
      </c>
      <c r="CZ797" t="b">
        <f ca="1">IF(ISNA(VLOOKUP(表格11[[#This Row],[Item]],INDIRECT(VLOOKUP(表格11[[#This Row],[Object]],表格12[],2,FALSE)),1,FALSE)),FALSE,TRUE)</f>
        <v>0</v>
      </c>
    </row>
    <row r="798" spans="100:104">
      <c r="CV798" t="s">
        <v>1157</v>
      </c>
      <c r="CW798" t="s">
        <v>1418</v>
      </c>
      <c r="CX798" t="s">
        <v>1362</v>
      </c>
      <c r="CY798" s="122">
        <v>44294</v>
      </c>
      <c r="CZ798" t="b">
        <f ca="1">IF(ISNA(VLOOKUP(表格11[[#This Row],[Item]],INDIRECT(VLOOKUP(表格11[[#This Row],[Object]],表格12[],2,FALSE)),1,FALSE)),FALSE,TRUE)</f>
        <v>0</v>
      </c>
    </row>
    <row r="799" spans="100:104">
      <c r="CV799" t="s">
        <v>1157</v>
      </c>
      <c r="CW799" t="s">
        <v>1418</v>
      </c>
      <c r="CX799" t="s">
        <v>1489</v>
      </c>
      <c r="CY799" s="122">
        <v>44294</v>
      </c>
      <c r="CZ799" t="b">
        <f ca="1">IF(ISNA(VLOOKUP(表格11[[#This Row],[Item]],INDIRECT(VLOOKUP(表格11[[#This Row],[Object]],表格12[],2,FALSE)),1,FALSE)),FALSE,TRUE)</f>
        <v>0</v>
      </c>
    </row>
    <row r="800" spans="100:104">
      <c r="CV800" t="s">
        <v>1157</v>
      </c>
      <c r="CW800" t="s">
        <v>1418</v>
      </c>
      <c r="CX800" t="s">
        <v>1363</v>
      </c>
      <c r="CY800" s="122">
        <v>44294</v>
      </c>
      <c r="CZ800" t="b">
        <f ca="1">IF(ISNA(VLOOKUP(表格11[[#This Row],[Item]],INDIRECT(VLOOKUP(表格11[[#This Row],[Object]],表格12[],2,FALSE)),1,FALSE)),FALSE,TRUE)</f>
        <v>0</v>
      </c>
    </row>
    <row r="801" spans="100:104">
      <c r="CV801" t="s">
        <v>1157</v>
      </c>
      <c r="CW801" t="s">
        <v>1418</v>
      </c>
      <c r="CX801" t="s">
        <v>1364</v>
      </c>
      <c r="CY801" s="122">
        <v>44294</v>
      </c>
      <c r="CZ801" t="b">
        <f ca="1">IF(ISNA(VLOOKUP(表格11[[#This Row],[Item]],INDIRECT(VLOOKUP(表格11[[#This Row],[Object]],表格12[],2,FALSE)),1,FALSE)),FALSE,TRUE)</f>
        <v>0</v>
      </c>
    </row>
    <row r="802" spans="100:104">
      <c r="CV802" t="s">
        <v>1157</v>
      </c>
      <c r="CW802" t="s">
        <v>1418</v>
      </c>
      <c r="CX802" t="s">
        <v>1365</v>
      </c>
      <c r="CY802" s="122">
        <v>44294</v>
      </c>
      <c r="CZ802" t="b">
        <f ca="1">IF(ISNA(VLOOKUP(表格11[[#This Row],[Item]],INDIRECT(VLOOKUP(表格11[[#This Row],[Object]],表格12[],2,FALSE)),1,FALSE)),FALSE,TRUE)</f>
        <v>0</v>
      </c>
    </row>
    <row r="803" spans="100:104">
      <c r="CV803" t="s">
        <v>1157</v>
      </c>
      <c r="CW803" t="s">
        <v>1418</v>
      </c>
      <c r="CX803" t="s">
        <v>1366</v>
      </c>
      <c r="CY803" s="122">
        <v>44294</v>
      </c>
      <c r="CZ803" t="b">
        <f ca="1">IF(ISNA(VLOOKUP(表格11[[#This Row],[Item]],INDIRECT(VLOOKUP(表格11[[#This Row],[Object]],表格12[],2,FALSE)),1,FALSE)),FALSE,TRUE)</f>
        <v>0</v>
      </c>
    </row>
    <row r="804" spans="100:104">
      <c r="CV804" t="s">
        <v>1157</v>
      </c>
      <c r="CW804" t="s">
        <v>1418</v>
      </c>
      <c r="CX804" t="s">
        <v>1367</v>
      </c>
      <c r="CY804" s="122">
        <v>44294</v>
      </c>
      <c r="CZ804" t="b">
        <f ca="1">IF(ISNA(VLOOKUP(表格11[[#This Row],[Item]],INDIRECT(VLOOKUP(表格11[[#This Row],[Object]],表格12[],2,FALSE)),1,FALSE)),FALSE,TRUE)</f>
        <v>0</v>
      </c>
    </row>
    <row r="805" spans="100:104">
      <c r="CV805" t="s">
        <v>1157</v>
      </c>
      <c r="CW805" t="s">
        <v>1418</v>
      </c>
      <c r="CX805" t="s">
        <v>1368</v>
      </c>
      <c r="CY805" s="122">
        <v>44294</v>
      </c>
      <c r="CZ805" t="b">
        <f ca="1">IF(ISNA(VLOOKUP(表格11[[#This Row],[Item]],INDIRECT(VLOOKUP(表格11[[#This Row],[Object]],表格12[],2,FALSE)),1,FALSE)),FALSE,TRUE)</f>
        <v>0</v>
      </c>
    </row>
    <row r="806" spans="100:104">
      <c r="CV806" t="s">
        <v>1157</v>
      </c>
      <c r="CW806" t="s">
        <v>1418</v>
      </c>
      <c r="CX806" t="s">
        <v>1443</v>
      </c>
      <c r="CY806" s="122">
        <v>44294</v>
      </c>
      <c r="CZ806" t="b">
        <f ca="1">IF(ISNA(VLOOKUP(表格11[[#This Row],[Item]],INDIRECT(VLOOKUP(表格11[[#This Row],[Object]],表格12[],2,FALSE)),1,FALSE)),FALSE,TRUE)</f>
        <v>0</v>
      </c>
    </row>
    <row r="807" spans="100:104">
      <c r="CV807" t="s">
        <v>1157</v>
      </c>
      <c r="CW807" t="s">
        <v>1418</v>
      </c>
      <c r="CX807" t="s">
        <v>1444</v>
      </c>
      <c r="CY807" s="122">
        <v>44294</v>
      </c>
      <c r="CZ807" t="b">
        <f ca="1">IF(ISNA(VLOOKUP(表格11[[#This Row],[Item]],INDIRECT(VLOOKUP(表格11[[#This Row],[Object]],表格12[],2,FALSE)),1,FALSE)),FALSE,TRUE)</f>
        <v>0</v>
      </c>
    </row>
    <row r="808" spans="100:104">
      <c r="CV808" t="s">
        <v>1157</v>
      </c>
      <c r="CW808" t="s">
        <v>1418</v>
      </c>
      <c r="CX808" t="s">
        <v>1369</v>
      </c>
      <c r="CY808" s="122">
        <v>44294</v>
      </c>
      <c r="CZ808" t="b">
        <f ca="1">IF(ISNA(VLOOKUP(表格11[[#This Row],[Item]],INDIRECT(VLOOKUP(表格11[[#This Row],[Object]],表格12[],2,FALSE)),1,FALSE)),FALSE,TRUE)</f>
        <v>0</v>
      </c>
    </row>
    <row r="809" spans="100:104">
      <c r="CV809" t="s">
        <v>1157</v>
      </c>
      <c r="CW809" t="s">
        <v>1418</v>
      </c>
      <c r="CX809" t="s">
        <v>1370</v>
      </c>
      <c r="CY809" s="122">
        <v>44294</v>
      </c>
      <c r="CZ809" t="b">
        <f ca="1">IF(ISNA(VLOOKUP(表格11[[#This Row],[Item]],INDIRECT(VLOOKUP(表格11[[#This Row],[Object]],表格12[],2,FALSE)),1,FALSE)),FALSE,TRUE)</f>
        <v>0</v>
      </c>
    </row>
    <row r="810" spans="100:104">
      <c r="CV810" t="s">
        <v>1157</v>
      </c>
      <c r="CW810" t="s">
        <v>1418</v>
      </c>
      <c r="CX810" t="s">
        <v>1371</v>
      </c>
      <c r="CY810" s="122">
        <v>44294</v>
      </c>
      <c r="CZ810" t="b">
        <f ca="1">IF(ISNA(VLOOKUP(表格11[[#This Row],[Item]],INDIRECT(VLOOKUP(表格11[[#This Row],[Object]],表格12[],2,FALSE)),1,FALSE)),FALSE,TRUE)</f>
        <v>0</v>
      </c>
    </row>
    <row r="811" spans="100:104">
      <c r="CV811" t="s">
        <v>1157</v>
      </c>
      <c r="CW811" t="s">
        <v>1418</v>
      </c>
      <c r="CX811" t="s">
        <v>1490</v>
      </c>
      <c r="CY811" s="122">
        <v>44294</v>
      </c>
      <c r="CZ811" t="b">
        <f ca="1">IF(ISNA(VLOOKUP(表格11[[#This Row],[Item]],INDIRECT(VLOOKUP(表格11[[#This Row],[Object]],表格12[],2,FALSE)),1,FALSE)),FALSE,TRUE)</f>
        <v>0</v>
      </c>
    </row>
    <row r="812" spans="100:104">
      <c r="CV812" t="s">
        <v>1157</v>
      </c>
      <c r="CW812" t="s">
        <v>1418</v>
      </c>
      <c r="CX812" t="s">
        <v>1372</v>
      </c>
      <c r="CY812" s="122">
        <v>44294</v>
      </c>
      <c r="CZ812" t="b">
        <f ca="1">IF(ISNA(VLOOKUP(表格11[[#This Row],[Item]],INDIRECT(VLOOKUP(表格11[[#This Row],[Object]],表格12[],2,FALSE)),1,FALSE)),FALSE,TRUE)</f>
        <v>0</v>
      </c>
    </row>
    <row r="813" spans="100:104">
      <c r="CV813" t="s">
        <v>1157</v>
      </c>
      <c r="CW813" t="s">
        <v>1418</v>
      </c>
      <c r="CX813" t="s">
        <v>1373</v>
      </c>
      <c r="CY813" s="122">
        <v>44294</v>
      </c>
      <c r="CZ813" t="b">
        <f ca="1">IF(ISNA(VLOOKUP(表格11[[#This Row],[Item]],INDIRECT(VLOOKUP(表格11[[#This Row],[Object]],表格12[],2,FALSE)),1,FALSE)),FALSE,TRUE)</f>
        <v>0</v>
      </c>
    </row>
    <row r="814" spans="100:104">
      <c r="CV814" t="s">
        <v>1157</v>
      </c>
      <c r="CW814" t="s">
        <v>1418</v>
      </c>
      <c r="CX814" t="s">
        <v>1374</v>
      </c>
      <c r="CY814" s="122">
        <v>44294</v>
      </c>
      <c r="CZ814" t="b">
        <f ca="1">IF(ISNA(VLOOKUP(表格11[[#This Row],[Item]],INDIRECT(VLOOKUP(表格11[[#This Row],[Object]],表格12[],2,FALSE)),1,FALSE)),FALSE,TRUE)</f>
        <v>0</v>
      </c>
    </row>
    <row r="815" spans="100:104">
      <c r="CV815" t="s">
        <v>1157</v>
      </c>
      <c r="CW815" t="s">
        <v>1418</v>
      </c>
      <c r="CX815" t="s">
        <v>1375</v>
      </c>
      <c r="CY815" s="122">
        <v>44294</v>
      </c>
      <c r="CZ815" t="b">
        <f ca="1">IF(ISNA(VLOOKUP(表格11[[#This Row],[Item]],INDIRECT(VLOOKUP(表格11[[#This Row],[Object]],表格12[],2,FALSE)),1,FALSE)),FALSE,TRUE)</f>
        <v>0</v>
      </c>
    </row>
    <row r="816" spans="100:104">
      <c r="CV816" t="s">
        <v>1157</v>
      </c>
      <c r="CW816" t="s">
        <v>1418</v>
      </c>
      <c r="CX816" t="s">
        <v>1376</v>
      </c>
      <c r="CY816" s="122">
        <v>44294</v>
      </c>
      <c r="CZ816" t="b">
        <f ca="1">IF(ISNA(VLOOKUP(表格11[[#This Row],[Item]],INDIRECT(VLOOKUP(表格11[[#This Row],[Object]],表格12[],2,FALSE)),1,FALSE)),FALSE,TRUE)</f>
        <v>0</v>
      </c>
    </row>
    <row r="817" spans="100:104">
      <c r="CV817" t="s">
        <v>1157</v>
      </c>
      <c r="CW817" t="s">
        <v>1418</v>
      </c>
      <c r="CX817" t="s">
        <v>1377</v>
      </c>
      <c r="CY817" s="122">
        <v>44294</v>
      </c>
      <c r="CZ817" t="b">
        <f ca="1">IF(ISNA(VLOOKUP(表格11[[#This Row],[Item]],INDIRECT(VLOOKUP(表格11[[#This Row],[Object]],表格12[],2,FALSE)),1,FALSE)),FALSE,TRUE)</f>
        <v>0</v>
      </c>
    </row>
    <row r="818" spans="100:104">
      <c r="CV818" t="s">
        <v>1157</v>
      </c>
      <c r="CW818" t="s">
        <v>1418</v>
      </c>
      <c r="CX818" t="s">
        <v>1378</v>
      </c>
      <c r="CY818" s="122">
        <v>44294</v>
      </c>
      <c r="CZ818" t="b">
        <f ca="1">IF(ISNA(VLOOKUP(表格11[[#This Row],[Item]],INDIRECT(VLOOKUP(表格11[[#This Row],[Object]],表格12[],2,FALSE)),1,FALSE)),FALSE,TRUE)</f>
        <v>0</v>
      </c>
    </row>
    <row r="819" spans="100:104">
      <c r="CV819" t="s">
        <v>1157</v>
      </c>
      <c r="CW819" t="s">
        <v>1418</v>
      </c>
      <c r="CX819" t="s">
        <v>1491</v>
      </c>
      <c r="CY819" s="122">
        <v>44294</v>
      </c>
      <c r="CZ819" t="b">
        <f ca="1">IF(ISNA(VLOOKUP(表格11[[#This Row],[Item]],INDIRECT(VLOOKUP(表格11[[#This Row],[Object]],表格12[],2,FALSE)),1,FALSE)),FALSE,TRUE)</f>
        <v>0</v>
      </c>
    </row>
    <row r="820" spans="100:104">
      <c r="CV820" t="s">
        <v>1157</v>
      </c>
      <c r="CW820" t="s">
        <v>1418</v>
      </c>
      <c r="CX820" t="s">
        <v>1379</v>
      </c>
      <c r="CY820" s="122">
        <v>44294</v>
      </c>
      <c r="CZ820" t="b">
        <f ca="1">IF(ISNA(VLOOKUP(表格11[[#This Row],[Item]],INDIRECT(VLOOKUP(表格11[[#This Row],[Object]],表格12[],2,FALSE)),1,FALSE)),FALSE,TRUE)</f>
        <v>0</v>
      </c>
    </row>
    <row r="821" spans="100:104">
      <c r="CV821" t="s">
        <v>1157</v>
      </c>
      <c r="CW821" t="s">
        <v>1418</v>
      </c>
      <c r="CX821" t="s">
        <v>1380</v>
      </c>
      <c r="CY821" s="122">
        <v>44294</v>
      </c>
      <c r="CZ821" t="b">
        <f ca="1">IF(ISNA(VLOOKUP(表格11[[#This Row],[Item]],INDIRECT(VLOOKUP(表格11[[#This Row],[Object]],表格12[],2,FALSE)),1,FALSE)),FALSE,TRUE)</f>
        <v>0</v>
      </c>
    </row>
    <row r="822" spans="100:104">
      <c r="CV822" t="s">
        <v>1157</v>
      </c>
      <c r="CW822" t="s">
        <v>1418</v>
      </c>
      <c r="CX822" t="s">
        <v>1492</v>
      </c>
      <c r="CY822" s="122">
        <v>44294</v>
      </c>
      <c r="CZ822" t="b">
        <f ca="1">IF(ISNA(VLOOKUP(表格11[[#This Row],[Item]],INDIRECT(VLOOKUP(表格11[[#This Row],[Object]],表格12[],2,FALSE)),1,FALSE)),FALSE,TRUE)</f>
        <v>0</v>
      </c>
    </row>
    <row r="823" spans="100:104">
      <c r="CV823" t="s">
        <v>1157</v>
      </c>
      <c r="CW823" t="s">
        <v>1418</v>
      </c>
      <c r="CX823" t="s">
        <v>1381</v>
      </c>
      <c r="CY823" s="122">
        <v>44294</v>
      </c>
      <c r="CZ823" t="b">
        <f ca="1">IF(ISNA(VLOOKUP(表格11[[#This Row],[Item]],INDIRECT(VLOOKUP(表格11[[#This Row],[Object]],表格12[],2,FALSE)),1,FALSE)),FALSE,TRUE)</f>
        <v>0</v>
      </c>
    </row>
    <row r="824" spans="100:104">
      <c r="CV824" t="s">
        <v>1157</v>
      </c>
      <c r="CW824" t="s">
        <v>1418</v>
      </c>
      <c r="CX824" t="s">
        <v>1382</v>
      </c>
      <c r="CY824" s="122">
        <v>44294</v>
      </c>
      <c r="CZ824" t="b">
        <f ca="1">IF(ISNA(VLOOKUP(表格11[[#This Row],[Item]],INDIRECT(VLOOKUP(表格11[[#This Row],[Object]],表格12[],2,FALSE)),1,FALSE)),FALSE,TRUE)</f>
        <v>0</v>
      </c>
    </row>
    <row r="825" spans="100:104">
      <c r="CV825" t="s">
        <v>1157</v>
      </c>
      <c r="CW825" t="s">
        <v>1418</v>
      </c>
      <c r="CX825" t="s">
        <v>1383</v>
      </c>
      <c r="CY825" s="122">
        <v>44294</v>
      </c>
      <c r="CZ825" t="b">
        <f ca="1">IF(ISNA(VLOOKUP(表格11[[#This Row],[Item]],INDIRECT(VLOOKUP(表格11[[#This Row],[Object]],表格12[],2,FALSE)),1,FALSE)),FALSE,TRUE)</f>
        <v>0</v>
      </c>
    </row>
    <row r="826" spans="100:104">
      <c r="CV826" t="s">
        <v>1157</v>
      </c>
      <c r="CW826" t="s">
        <v>1418</v>
      </c>
      <c r="CX826" t="s">
        <v>1384</v>
      </c>
      <c r="CY826" s="122">
        <v>44294</v>
      </c>
      <c r="CZ826" t="b">
        <f ca="1">IF(ISNA(VLOOKUP(表格11[[#This Row],[Item]],INDIRECT(VLOOKUP(表格11[[#This Row],[Object]],表格12[],2,FALSE)),1,FALSE)),FALSE,TRUE)</f>
        <v>0</v>
      </c>
    </row>
    <row r="827" spans="100:104">
      <c r="CV827" t="s">
        <v>1157</v>
      </c>
      <c r="CW827" t="s">
        <v>1418</v>
      </c>
      <c r="CX827" t="s">
        <v>1445</v>
      </c>
      <c r="CY827" s="122">
        <v>44294</v>
      </c>
      <c r="CZ827" t="b">
        <f ca="1">IF(ISNA(VLOOKUP(表格11[[#This Row],[Item]],INDIRECT(VLOOKUP(表格11[[#This Row],[Object]],表格12[],2,FALSE)),1,FALSE)),FALSE,TRUE)</f>
        <v>0</v>
      </c>
    </row>
    <row r="828" spans="100:104">
      <c r="CV828" t="s">
        <v>1157</v>
      </c>
      <c r="CW828" t="s">
        <v>1418</v>
      </c>
      <c r="CX828" t="s">
        <v>1493</v>
      </c>
      <c r="CY828" s="122">
        <v>44294</v>
      </c>
      <c r="CZ828" t="b">
        <f ca="1">IF(ISNA(VLOOKUP(表格11[[#This Row],[Item]],INDIRECT(VLOOKUP(表格11[[#This Row],[Object]],表格12[],2,FALSE)),1,FALSE)),FALSE,TRUE)</f>
        <v>0</v>
      </c>
    </row>
    <row r="829" spans="100:104">
      <c r="CV829" t="s">
        <v>1157</v>
      </c>
      <c r="CW829" t="s">
        <v>1418</v>
      </c>
      <c r="CX829" t="s">
        <v>1385</v>
      </c>
      <c r="CY829" s="122">
        <v>44294</v>
      </c>
      <c r="CZ829" t="b">
        <f ca="1">IF(ISNA(VLOOKUP(表格11[[#This Row],[Item]],INDIRECT(VLOOKUP(表格11[[#This Row],[Object]],表格12[],2,FALSE)),1,FALSE)),FALSE,TRUE)</f>
        <v>0</v>
      </c>
    </row>
    <row r="830" spans="100:104">
      <c r="CV830" t="s">
        <v>1157</v>
      </c>
      <c r="CW830" t="s">
        <v>1418</v>
      </c>
      <c r="CX830" t="s">
        <v>1386</v>
      </c>
      <c r="CY830" s="122">
        <v>44294</v>
      </c>
      <c r="CZ830" t="b">
        <f ca="1">IF(ISNA(VLOOKUP(表格11[[#This Row],[Item]],INDIRECT(VLOOKUP(表格11[[#This Row],[Object]],表格12[],2,FALSE)),1,FALSE)),FALSE,TRUE)</f>
        <v>0</v>
      </c>
    </row>
    <row r="831" spans="100:104">
      <c r="CV831" t="s">
        <v>1157</v>
      </c>
      <c r="CW831" t="s">
        <v>1418</v>
      </c>
      <c r="CX831" t="s">
        <v>1387</v>
      </c>
      <c r="CY831" s="122">
        <v>44294</v>
      </c>
      <c r="CZ831" t="b">
        <f ca="1">IF(ISNA(VLOOKUP(表格11[[#This Row],[Item]],INDIRECT(VLOOKUP(表格11[[#This Row],[Object]],表格12[],2,FALSE)),1,FALSE)),FALSE,TRUE)</f>
        <v>0</v>
      </c>
    </row>
    <row r="832" spans="100:104">
      <c r="CV832" t="s">
        <v>1157</v>
      </c>
      <c r="CW832" t="s">
        <v>1418</v>
      </c>
      <c r="CX832" t="s">
        <v>1388</v>
      </c>
      <c r="CY832" s="122">
        <v>44294</v>
      </c>
      <c r="CZ832" t="b">
        <f ca="1">IF(ISNA(VLOOKUP(表格11[[#This Row],[Item]],INDIRECT(VLOOKUP(表格11[[#This Row],[Object]],表格12[],2,FALSE)),1,FALSE)),FALSE,TRUE)</f>
        <v>0</v>
      </c>
    </row>
    <row r="833" spans="100:104">
      <c r="CV833" t="s">
        <v>1157</v>
      </c>
      <c r="CW833" t="s">
        <v>1418</v>
      </c>
      <c r="CX833" t="s">
        <v>1389</v>
      </c>
      <c r="CY833" s="122">
        <v>44294</v>
      </c>
      <c r="CZ833" t="b">
        <f ca="1">IF(ISNA(VLOOKUP(表格11[[#This Row],[Item]],INDIRECT(VLOOKUP(表格11[[#This Row],[Object]],表格12[],2,FALSE)),1,FALSE)),FALSE,TRUE)</f>
        <v>0</v>
      </c>
    </row>
    <row r="834" spans="100:104">
      <c r="CV834" t="s">
        <v>1157</v>
      </c>
      <c r="CW834" t="s">
        <v>1418</v>
      </c>
      <c r="CX834" t="s">
        <v>1390</v>
      </c>
      <c r="CY834" s="122">
        <v>44294</v>
      </c>
      <c r="CZ834" t="b">
        <f ca="1">IF(ISNA(VLOOKUP(表格11[[#This Row],[Item]],INDIRECT(VLOOKUP(表格11[[#This Row],[Object]],表格12[],2,FALSE)),1,FALSE)),FALSE,TRUE)</f>
        <v>0</v>
      </c>
    </row>
    <row r="835" spans="100:104">
      <c r="CV835" t="s">
        <v>1157</v>
      </c>
      <c r="CW835" t="s">
        <v>1418</v>
      </c>
      <c r="CX835" t="s">
        <v>1391</v>
      </c>
      <c r="CY835" s="122">
        <v>44294</v>
      </c>
      <c r="CZ835" t="b">
        <f ca="1">IF(ISNA(VLOOKUP(表格11[[#This Row],[Item]],INDIRECT(VLOOKUP(表格11[[#This Row],[Object]],表格12[],2,FALSE)),1,FALSE)),FALSE,TRUE)</f>
        <v>0</v>
      </c>
    </row>
    <row r="836" spans="100:104">
      <c r="CV836" t="s">
        <v>1157</v>
      </c>
      <c r="CW836" t="s">
        <v>1418</v>
      </c>
      <c r="CX836" t="s">
        <v>1392</v>
      </c>
      <c r="CY836" s="122">
        <v>44294</v>
      </c>
      <c r="CZ836" t="b">
        <f ca="1">IF(ISNA(VLOOKUP(表格11[[#This Row],[Item]],INDIRECT(VLOOKUP(表格11[[#This Row],[Object]],表格12[],2,FALSE)),1,FALSE)),FALSE,TRUE)</f>
        <v>0</v>
      </c>
    </row>
    <row r="837" spans="100:104">
      <c r="CV837" t="s">
        <v>1157</v>
      </c>
      <c r="CW837" t="s">
        <v>1418</v>
      </c>
      <c r="CX837" t="s">
        <v>1393</v>
      </c>
      <c r="CY837" s="122">
        <v>44294</v>
      </c>
      <c r="CZ837" t="b">
        <f ca="1">IF(ISNA(VLOOKUP(表格11[[#This Row],[Item]],INDIRECT(VLOOKUP(表格11[[#This Row],[Object]],表格12[],2,FALSE)),1,FALSE)),FALSE,TRUE)</f>
        <v>0</v>
      </c>
    </row>
    <row r="838" spans="100:104">
      <c r="CV838" t="s">
        <v>1157</v>
      </c>
      <c r="CW838" t="s">
        <v>1418</v>
      </c>
      <c r="CX838" t="s">
        <v>1394</v>
      </c>
      <c r="CY838" s="122">
        <v>44294</v>
      </c>
      <c r="CZ838" t="b">
        <f ca="1">IF(ISNA(VLOOKUP(表格11[[#This Row],[Item]],INDIRECT(VLOOKUP(表格11[[#This Row],[Object]],表格12[],2,FALSE)),1,FALSE)),FALSE,TRUE)</f>
        <v>0</v>
      </c>
    </row>
    <row r="839" spans="100:104">
      <c r="CV839" t="s">
        <v>1157</v>
      </c>
      <c r="CW839" t="s">
        <v>1418</v>
      </c>
      <c r="CX839" t="s">
        <v>1395</v>
      </c>
      <c r="CY839" s="122">
        <v>44294</v>
      </c>
      <c r="CZ839" t="b">
        <f ca="1">IF(ISNA(VLOOKUP(表格11[[#This Row],[Item]],INDIRECT(VLOOKUP(表格11[[#This Row],[Object]],表格12[],2,FALSE)),1,FALSE)),FALSE,TRUE)</f>
        <v>0</v>
      </c>
    </row>
    <row r="840" spans="100:104">
      <c r="CV840" t="s">
        <v>1157</v>
      </c>
      <c r="CW840" t="s">
        <v>1418</v>
      </c>
      <c r="CX840" t="s">
        <v>1396</v>
      </c>
      <c r="CY840" s="122">
        <v>44294</v>
      </c>
      <c r="CZ840" t="b">
        <f ca="1">IF(ISNA(VLOOKUP(表格11[[#This Row],[Item]],INDIRECT(VLOOKUP(表格11[[#This Row],[Object]],表格12[],2,FALSE)),1,FALSE)),FALSE,TRUE)</f>
        <v>0</v>
      </c>
    </row>
    <row r="841" spans="100:104">
      <c r="CV841" t="s">
        <v>1157</v>
      </c>
      <c r="CW841" t="s">
        <v>1418</v>
      </c>
      <c r="CX841" t="s">
        <v>1397</v>
      </c>
      <c r="CY841" s="122">
        <v>44294</v>
      </c>
      <c r="CZ841" t="b">
        <f ca="1">IF(ISNA(VLOOKUP(表格11[[#This Row],[Item]],INDIRECT(VLOOKUP(表格11[[#This Row],[Object]],表格12[],2,FALSE)),1,FALSE)),FALSE,TRUE)</f>
        <v>0</v>
      </c>
    </row>
    <row r="842" spans="100:104">
      <c r="CV842" t="s">
        <v>1157</v>
      </c>
      <c r="CW842" t="s">
        <v>1418</v>
      </c>
      <c r="CX842" t="s">
        <v>1398</v>
      </c>
      <c r="CY842" s="122">
        <v>44294</v>
      </c>
      <c r="CZ842" t="b">
        <f ca="1">IF(ISNA(VLOOKUP(表格11[[#This Row],[Item]],INDIRECT(VLOOKUP(表格11[[#This Row],[Object]],表格12[],2,FALSE)),1,FALSE)),FALSE,TRUE)</f>
        <v>0</v>
      </c>
    </row>
    <row r="843" spans="100:104">
      <c r="CV843" t="s">
        <v>1157</v>
      </c>
      <c r="CW843" t="s">
        <v>1418</v>
      </c>
      <c r="CX843" t="s">
        <v>1399</v>
      </c>
      <c r="CY843" s="122">
        <v>44294</v>
      </c>
      <c r="CZ843" t="b">
        <f ca="1">IF(ISNA(VLOOKUP(表格11[[#This Row],[Item]],INDIRECT(VLOOKUP(表格11[[#This Row],[Object]],表格12[],2,FALSE)),1,FALSE)),FALSE,TRUE)</f>
        <v>0</v>
      </c>
    </row>
    <row r="844" spans="100:104">
      <c r="CV844" t="s">
        <v>1157</v>
      </c>
      <c r="CW844" t="s">
        <v>1418</v>
      </c>
      <c r="CX844" t="s">
        <v>1494</v>
      </c>
      <c r="CY844" s="122">
        <v>44294</v>
      </c>
      <c r="CZ844" t="b">
        <f ca="1">IF(ISNA(VLOOKUP(表格11[[#This Row],[Item]],INDIRECT(VLOOKUP(表格11[[#This Row],[Object]],表格12[],2,FALSE)),1,FALSE)),FALSE,TRUE)</f>
        <v>0</v>
      </c>
    </row>
    <row r="845" spans="100:104">
      <c r="CV845" t="s">
        <v>1157</v>
      </c>
      <c r="CW845" t="s">
        <v>1418</v>
      </c>
      <c r="CX845" t="s">
        <v>1400</v>
      </c>
      <c r="CY845" s="122">
        <v>44294</v>
      </c>
      <c r="CZ845" t="b">
        <f ca="1">IF(ISNA(VLOOKUP(表格11[[#This Row],[Item]],INDIRECT(VLOOKUP(表格11[[#This Row],[Object]],表格12[],2,FALSE)),1,FALSE)),FALSE,TRUE)</f>
        <v>0</v>
      </c>
    </row>
    <row r="846" spans="100:104">
      <c r="CV846" t="s">
        <v>1157</v>
      </c>
      <c r="CW846" t="s">
        <v>1418</v>
      </c>
      <c r="CX846" t="s">
        <v>1401</v>
      </c>
      <c r="CY846" s="122">
        <v>44294</v>
      </c>
      <c r="CZ846" t="b">
        <f ca="1">IF(ISNA(VLOOKUP(表格11[[#This Row],[Item]],INDIRECT(VLOOKUP(表格11[[#This Row],[Object]],表格12[],2,FALSE)),1,FALSE)),FALSE,TRUE)</f>
        <v>0</v>
      </c>
    </row>
    <row r="847" spans="100:104">
      <c r="CV847" t="s">
        <v>1157</v>
      </c>
      <c r="CW847" t="s">
        <v>1418</v>
      </c>
      <c r="CX847" t="s">
        <v>1402</v>
      </c>
      <c r="CY847" s="122">
        <v>44294</v>
      </c>
      <c r="CZ847" t="b">
        <f ca="1">IF(ISNA(VLOOKUP(表格11[[#This Row],[Item]],INDIRECT(VLOOKUP(表格11[[#This Row],[Object]],表格12[],2,FALSE)),1,FALSE)),FALSE,TRUE)</f>
        <v>0</v>
      </c>
    </row>
    <row r="848" spans="100:104">
      <c r="CV848" t="s">
        <v>1157</v>
      </c>
      <c r="CW848" t="s">
        <v>1418</v>
      </c>
      <c r="CX848" t="s">
        <v>1403</v>
      </c>
      <c r="CY848" s="122">
        <v>44294</v>
      </c>
      <c r="CZ848" t="b">
        <f ca="1">IF(ISNA(VLOOKUP(表格11[[#This Row],[Item]],INDIRECT(VLOOKUP(表格11[[#This Row],[Object]],表格12[],2,FALSE)),1,FALSE)),FALSE,TRUE)</f>
        <v>0</v>
      </c>
    </row>
    <row r="849" spans="100:104">
      <c r="CV849" t="s">
        <v>1157</v>
      </c>
      <c r="CW849" t="s">
        <v>1418</v>
      </c>
      <c r="CX849" t="s">
        <v>1495</v>
      </c>
      <c r="CY849" s="122">
        <v>44294</v>
      </c>
      <c r="CZ849" t="b">
        <f ca="1">IF(ISNA(VLOOKUP(表格11[[#This Row],[Item]],INDIRECT(VLOOKUP(表格11[[#This Row],[Object]],表格12[],2,FALSE)),1,FALSE)),FALSE,TRUE)</f>
        <v>0</v>
      </c>
    </row>
    <row r="850" spans="100:104">
      <c r="CV850" t="s">
        <v>1157</v>
      </c>
      <c r="CW850" t="s">
        <v>1418</v>
      </c>
      <c r="CX850" t="s">
        <v>1404</v>
      </c>
      <c r="CY850" s="122">
        <v>44294</v>
      </c>
      <c r="CZ850" t="b">
        <f ca="1">IF(ISNA(VLOOKUP(表格11[[#This Row],[Item]],INDIRECT(VLOOKUP(表格11[[#This Row],[Object]],表格12[],2,FALSE)),1,FALSE)),FALSE,TRUE)</f>
        <v>0</v>
      </c>
    </row>
    <row r="851" spans="100:104">
      <c r="CV851" t="s">
        <v>1157</v>
      </c>
      <c r="CW851" t="s">
        <v>1418</v>
      </c>
      <c r="CX851" t="s">
        <v>1405</v>
      </c>
      <c r="CY851" s="122">
        <v>44294</v>
      </c>
      <c r="CZ851" t="b">
        <f ca="1">IF(ISNA(VLOOKUP(表格11[[#This Row],[Item]],INDIRECT(VLOOKUP(表格11[[#This Row],[Object]],表格12[],2,FALSE)),1,FALSE)),FALSE,TRUE)</f>
        <v>0</v>
      </c>
    </row>
    <row r="852" spans="100:104">
      <c r="CV852" t="s">
        <v>1157</v>
      </c>
      <c r="CW852" t="s">
        <v>1418</v>
      </c>
      <c r="CX852" t="s">
        <v>1406</v>
      </c>
      <c r="CY852" s="122">
        <v>44294</v>
      </c>
      <c r="CZ852" t="b">
        <f ca="1">IF(ISNA(VLOOKUP(表格11[[#This Row],[Item]],INDIRECT(VLOOKUP(表格11[[#This Row],[Object]],表格12[],2,FALSE)),1,FALSE)),FALSE,TRUE)</f>
        <v>0</v>
      </c>
    </row>
    <row r="853" spans="100:104">
      <c r="CV853" t="s">
        <v>1157</v>
      </c>
      <c r="CW853" t="s">
        <v>1418</v>
      </c>
      <c r="CX853" t="s">
        <v>1407</v>
      </c>
      <c r="CY853" s="122">
        <v>44294</v>
      </c>
      <c r="CZ853" t="b">
        <f ca="1">IF(ISNA(VLOOKUP(表格11[[#This Row],[Item]],INDIRECT(VLOOKUP(表格11[[#This Row],[Object]],表格12[],2,FALSE)),1,FALSE)),FALSE,TRUE)</f>
        <v>0</v>
      </c>
    </row>
    <row r="854" spans="100:104">
      <c r="CV854" t="s">
        <v>1157</v>
      </c>
      <c r="CW854" t="s">
        <v>1418</v>
      </c>
      <c r="CX854" t="s">
        <v>1408</v>
      </c>
      <c r="CY854" s="122">
        <v>44294</v>
      </c>
      <c r="CZ854" t="b">
        <f ca="1">IF(ISNA(VLOOKUP(表格11[[#This Row],[Item]],INDIRECT(VLOOKUP(表格11[[#This Row],[Object]],表格12[],2,FALSE)),1,FALSE)),FALSE,TRUE)</f>
        <v>0</v>
      </c>
    </row>
    <row r="855" spans="100:104">
      <c r="CV855" t="s">
        <v>1157</v>
      </c>
      <c r="CW855" t="s">
        <v>1418</v>
      </c>
      <c r="CX855" t="s">
        <v>1496</v>
      </c>
      <c r="CY855" s="122">
        <v>44294</v>
      </c>
      <c r="CZ855" t="b">
        <f ca="1">IF(ISNA(VLOOKUP(表格11[[#This Row],[Item]],INDIRECT(VLOOKUP(表格11[[#This Row],[Object]],表格12[],2,FALSE)),1,FALSE)),FALSE,TRUE)</f>
        <v>0</v>
      </c>
    </row>
    <row r="856" spans="100:104">
      <c r="CV856" t="s">
        <v>1157</v>
      </c>
      <c r="CW856" t="s">
        <v>1418</v>
      </c>
      <c r="CX856" t="s">
        <v>1409</v>
      </c>
      <c r="CY856" s="122">
        <v>44294</v>
      </c>
      <c r="CZ856" t="b">
        <f ca="1">IF(ISNA(VLOOKUP(表格11[[#This Row],[Item]],INDIRECT(VLOOKUP(表格11[[#This Row],[Object]],表格12[],2,FALSE)),1,FALSE)),FALSE,TRUE)</f>
        <v>0</v>
      </c>
    </row>
    <row r="857" spans="100:104">
      <c r="CV857" t="s">
        <v>1157</v>
      </c>
      <c r="CW857" t="s">
        <v>1418</v>
      </c>
      <c r="CX857" t="s">
        <v>1410</v>
      </c>
      <c r="CY857" s="122">
        <v>44294</v>
      </c>
      <c r="CZ857" t="b">
        <f ca="1">IF(ISNA(VLOOKUP(表格11[[#This Row],[Item]],INDIRECT(VLOOKUP(表格11[[#This Row],[Object]],表格12[],2,FALSE)),1,FALSE)),FALSE,TRUE)</f>
        <v>0</v>
      </c>
    </row>
    <row r="858" spans="100:104">
      <c r="CV858" t="s">
        <v>1157</v>
      </c>
      <c r="CW858" t="s">
        <v>1418</v>
      </c>
      <c r="CX858" t="s">
        <v>1411</v>
      </c>
      <c r="CY858" s="122">
        <v>44294</v>
      </c>
      <c r="CZ858" t="b">
        <f ca="1">IF(ISNA(VLOOKUP(表格11[[#This Row],[Item]],INDIRECT(VLOOKUP(表格11[[#This Row],[Object]],表格12[],2,FALSE)),1,FALSE)),FALSE,TRUE)</f>
        <v>0</v>
      </c>
    </row>
    <row r="859" spans="100:104">
      <c r="CV859" t="s">
        <v>1157</v>
      </c>
      <c r="CW859" t="s">
        <v>1418</v>
      </c>
      <c r="CX859" t="s">
        <v>1412</v>
      </c>
      <c r="CY859" s="122">
        <v>44294</v>
      </c>
      <c r="CZ859" t="b">
        <f ca="1">IF(ISNA(VLOOKUP(表格11[[#This Row],[Item]],INDIRECT(VLOOKUP(表格11[[#This Row],[Object]],表格12[],2,FALSE)),1,FALSE)),FALSE,TRUE)</f>
        <v>0</v>
      </c>
    </row>
    <row r="860" spans="100:104">
      <c r="CV860" t="s">
        <v>1157</v>
      </c>
      <c r="CW860" t="s">
        <v>1418</v>
      </c>
      <c r="CX860" t="s">
        <v>1413</v>
      </c>
      <c r="CY860" s="122">
        <v>44294</v>
      </c>
      <c r="CZ860" t="b">
        <f ca="1">IF(ISNA(VLOOKUP(表格11[[#This Row],[Item]],INDIRECT(VLOOKUP(表格11[[#This Row],[Object]],表格12[],2,FALSE)),1,FALSE)),FALSE,TRUE)</f>
        <v>0</v>
      </c>
    </row>
    <row r="861" spans="100:104">
      <c r="CV861" t="s">
        <v>1157</v>
      </c>
      <c r="CW861" t="s">
        <v>1418</v>
      </c>
      <c r="CX861" t="s">
        <v>1414</v>
      </c>
      <c r="CY861" s="122">
        <v>44294</v>
      </c>
      <c r="CZ861" t="b">
        <f ca="1">IF(ISNA(VLOOKUP(表格11[[#This Row],[Item]],INDIRECT(VLOOKUP(表格11[[#This Row],[Object]],表格12[],2,FALSE)),1,FALSE)),FALSE,TRUE)</f>
        <v>0</v>
      </c>
    </row>
    <row r="862" spans="100:104">
      <c r="CV862" t="s">
        <v>1157</v>
      </c>
      <c r="CW862" t="s">
        <v>1418</v>
      </c>
      <c r="CX862" t="s">
        <v>1415</v>
      </c>
      <c r="CY862" s="122">
        <v>44294</v>
      </c>
      <c r="CZ862" t="b">
        <f ca="1">IF(ISNA(VLOOKUP(表格11[[#This Row],[Item]],INDIRECT(VLOOKUP(表格11[[#This Row],[Object]],表格12[],2,FALSE)),1,FALSE)),FALSE,TRUE)</f>
        <v>0</v>
      </c>
    </row>
    <row r="863" spans="100:104">
      <c r="CV863" t="s">
        <v>1157</v>
      </c>
      <c r="CW863" t="s">
        <v>1418</v>
      </c>
      <c r="CX863" t="s">
        <v>1497</v>
      </c>
      <c r="CY863" s="122">
        <v>44294</v>
      </c>
      <c r="CZ863" t="b">
        <f ca="1">IF(ISNA(VLOOKUP(表格11[[#This Row],[Item]],INDIRECT(VLOOKUP(表格11[[#This Row],[Object]],表格12[],2,FALSE)),1,FALSE)),FALSE,TRUE)</f>
        <v>0</v>
      </c>
    </row>
    <row r="864" spans="100:104">
      <c r="CV864" t="s">
        <v>1157</v>
      </c>
      <c r="CW864" t="s">
        <v>1418</v>
      </c>
      <c r="CX864" t="s">
        <v>1416</v>
      </c>
      <c r="CY864" s="122">
        <v>44294</v>
      </c>
      <c r="CZ864" t="b">
        <f ca="1">IF(ISNA(VLOOKUP(表格11[[#This Row],[Item]],INDIRECT(VLOOKUP(表格11[[#This Row],[Object]],表格12[],2,FALSE)),1,FALSE)),FALSE,TRUE)</f>
        <v>0</v>
      </c>
    </row>
    <row r="865" spans="100:104">
      <c r="CV865" t="s">
        <v>1157</v>
      </c>
      <c r="CW865" t="s">
        <v>1418</v>
      </c>
      <c r="CX865" t="s">
        <v>1417</v>
      </c>
      <c r="CY865" s="122">
        <v>44294</v>
      </c>
      <c r="CZ865" t="b">
        <f ca="1">IF(ISNA(VLOOKUP(表格11[[#This Row],[Item]],INDIRECT(VLOOKUP(表格11[[#This Row],[Object]],表格12[],2,FALSE)),1,FALSE)),FALSE,TRUE)</f>
        <v>0</v>
      </c>
    </row>
    <row r="866" spans="100:104">
      <c r="CV866" t="s">
        <v>1157</v>
      </c>
      <c r="CW866" t="s">
        <v>266</v>
      </c>
      <c r="CX866" t="s">
        <v>1212</v>
      </c>
      <c r="CY866" s="122">
        <v>44294</v>
      </c>
      <c r="CZ866" t="b">
        <f ca="1">IF(ISNA(VLOOKUP(表格11[[#This Row],[Item]],INDIRECT(VLOOKUP(表格11[[#This Row],[Object]],表格12[],2,FALSE)),1,FALSE)),FALSE,TRUE)</f>
        <v>1</v>
      </c>
    </row>
    <row r="867" spans="100:104">
      <c r="CV867" t="s">
        <v>1157</v>
      </c>
      <c r="CW867" t="s">
        <v>266</v>
      </c>
      <c r="CX867" t="s">
        <v>1446</v>
      </c>
      <c r="CY867" s="122">
        <v>44294</v>
      </c>
      <c r="CZ867" t="b">
        <f ca="1">IF(ISNA(VLOOKUP(表格11[[#This Row],[Item]],INDIRECT(VLOOKUP(表格11[[#This Row],[Object]],表格12[],2,FALSE)),1,FALSE)),FALSE,TRUE)</f>
        <v>0</v>
      </c>
    </row>
    <row r="868" spans="100:104">
      <c r="CV868" t="s">
        <v>1157</v>
      </c>
      <c r="CW868" t="s">
        <v>266</v>
      </c>
      <c r="CX868" t="s">
        <v>1447</v>
      </c>
      <c r="CY868" s="122">
        <v>44294</v>
      </c>
      <c r="CZ868" t="b">
        <f ca="1">IF(ISNA(VLOOKUP(表格11[[#This Row],[Item]],INDIRECT(VLOOKUP(表格11[[#This Row],[Object]],表格12[],2,FALSE)),1,FALSE)),FALSE,TRUE)</f>
        <v>0</v>
      </c>
    </row>
    <row r="869" spans="100:104">
      <c r="CV869" t="s">
        <v>1157</v>
      </c>
      <c r="CW869" t="s">
        <v>266</v>
      </c>
      <c r="CX869" t="s">
        <v>1448</v>
      </c>
      <c r="CY869" s="122">
        <v>44294</v>
      </c>
      <c r="CZ869" t="b">
        <f ca="1">IF(ISNA(VLOOKUP(表格11[[#This Row],[Item]],INDIRECT(VLOOKUP(表格11[[#This Row],[Object]],表格12[],2,FALSE)),1,FALSE)),FALSE,TRUE)</f>
        <v>0</v>
      </c>
    </row>
    <row r="870" spans="100:104">
      <c r="CV870" t="s">
        <v>1157</v>
      </c>
      <c r="CW870" t="s">
        <v>266</v>
      </c>
      <c r="CX870" t="s">
        <v>1449</v>
      </c>
      <c r="CY870" s="122">
        <v>44294</v>
      </c>
      <c r="CZ870" t="b">
        <f ca="1">IF(ISNA(VLOOKUP(表格11[[#This Row],[Item]],INDIRECT(VLOOKUP(表格11[[#This Row],[Object]],表格12[],2,FALSE)),1,FALSE)),FALSE,TRUE)</f>
        <v>0</v>
      </c>
    </row>
    <row r="871" spans="100:104">
      <c r="CV871" t="s">
        <v>1157</v>
      </c>
      <c r="CW871" t="s">
        <v>266</v>
      </c>
      <c r="CX871" t="s">
        <v>1450</v>
      </c>
      <c r="CY871" s="122">
        <v>44294</v>
      </c>
      <c r="CZ871" t="b">
        <f ca="1">IF(ISNA(VLOOKUP(表格11[[#This Row],[Item]],INDIRECT(VLOOKUP(表格11[[#This Row],[Object]],表格12[],2,FALSE)),1,FALSE)),FALSE,TRUE)</f>
        <v>0</v>
      </c>
    </row>
    <row r="872" spans="100:104">
      <c r="CV872" t="s">
        <v>1157</v>
      </c>
      <c r="CW872" t="s">
        <v>266</v>
      </c>
      <c r="CX872" t="s">
        <v>1451</v>
      </c>
      <c r="CY872" s="122">
        <v>44294</v>
      </c>
      <c r="CZ872" t="b">
        <f ca="1">IF(ISNA(VLOOKUP(表格11[[#This Row],[Item]],INDIRECT(VLOOKUP(表格11[[#This Row],[Object]],表格12[],2,FALSE)),1,FALSE)),FALSE,TRUE)</f>
        <v>0</v>
      </c>
    </row>
    <row r="873" spans="100:104">
      <c r="CV873" t="s">
        <v>1157</v>
      </c>
      <c r="CW873" t="s">
        <v>266</v>
      </c>
      <c r="CX873" t="s">
        <v>1452</v>
      </c>
      <c r="CY873" s="122">
        <v>44294</v>
      </c>
      <c r="CZ873" t="b">
        <f ca="1">IF(ISNA(VLOOKUP(表格11[[#This Row],[Item]],INDIRECT(VLOOKUP(表格11[[#This Row],[Object]],表格12[],2,FALSE)),1,FALSE)),FALSE,TRUE)</f>
        <v>0</v>
      </c>
    </row>
    <row r="874" spans="100:104">
      <c r="CV874" t="s">
        <v>1157</v>
      </c>
      <c r="CW874" t="s">
        <v>266</v>
      </c>
      <c r="CX874" t="s">
        <v>1453</v>
      </c>
      <c r="CY874" s="122">
        <v>44294</v>
      </c>
      <c r="CZ874" t="b">
        <f ca="1">IF(ISNA(VLOOKUP(表格11[[#This Row],[Item]],INDIRECT(VLOOKUP(表格11[[#This Row],[Object]],表格12[],2,FALSE)),1,FALSE)),FALSE,TRUE)</f>
        <v>0</v>
      </c>
    </row>
    <row r="875" spans="100:104">
      <c r="CV875" t="s">
        <v>1157</v>
      </c>
      <c r="CW875" t="s">
        <v>266</v>
      </c>
      <c r="CX875" t="s">
        <v>1454</v>
      </c>
      <c r="CY875" s="122">
        <v>44294</v>
      </c>
      <c r="CZ875" t="b">
        <f ca="1">IF(ISNA(VLOOKUP(表格11[[#This Row],[Item]],INDIRECT(VLOOKUP(表格11[[#This Row],[Object]],表格12[],2,FALSE)),1,FALSE)),FALSE,TRUE)</f>
        <v>0</v>
      </c>
    </row>
    <row r="876" spans="100:104">
      <c r="CV876" t="s">
        <v>1157</v>
      </c>
      <c r="CW876" t="s">
        <v>266</v>
      </c>
      <c r="CX876" t="s">
        <v>1455</v>
      </c>
      <c r="CY876" s="122">
        <v>44294</v>
      </c>
      <c r="CZ876" t="b">
        <f ca="1">IF(ISNA(VLOOKUP(表格11[[#This Row],[Item]],INDIRECT(VLOOKUP(表格11[[#This Row],[Object]],表格12[],2,FALSE)),1,FALSE)),FALSE,TRUE)</f>
        <v>0</v>
      </c>
    </row>
    <row r="877" spans="100:104">
      <c r="CV877" t="s">
        <v>1157</v>
      </c>
      <c r="CW877" t="s">
        <v>266</v>
      </c>
      <c r="CX877" t="s">
        <v>1456</v>
      </c>
      <c r="CY877" s="122">
        <v>44294</v>
      </c>
      <c r="CZ877" t="b">
        <f ca="1">IF(ISNA(VLOOKUP(表格11[[#This Row],[Item]],INDIRECT(VLOOKUP(表格11[[#This Row],[Object]],表格12[],2,FALSE)),1,FALSE)),FALSE,TRUE)</f>
        <v>0</v>
      </c>
    </row>
    <row r="878" spans="100:104">
      <c r="CV878" t="s">
        <v>1157</v>
      </c>
      <c r="CW878" t="s">
        <v>266</v>
      </c>
      <c r="CX878" t="s">
        <v>1457</v>
      </c>
      <c r="CY878" s="122">
        <v>44294</v>
      </c>
      <c r="CZ878" t="b">
        <f ca="1">IF(ISNA(VLOOKUP(表格11[[#This Row],[Item]],INDIRECT(VLOOKUP(表格11[[#This Row],[Object]],表格12[],2,FALSE)),1,FALSE)),FALSE,TRUE)</f>
        <v>0</v>
      </c>
    </row>
    <row r="879" spans="100:104">
      <c r="CV879" t="s">
        <v>1157</v>
      </c>
      <c r="CW879" t="s">
        <v>266</v>
      </c>
      <c r="CX879" t="s">
        <v>1458</v>
      </c>
      <c r="CY879" s="122">
        <v>44294</v>
      </c>
      <c r="CZ879" t="b">
        <f ca="1">IF(ISNA(VLOOKUP(表格11[[#This Row],[Item]],INDIRECT(VLOOKUP(表格11[[#This Row],[Object]],表格12[],2,FALSE)),1,FALSE)),FALSE,TRUE)</f>
        <v>0</v>
      </c>
    </row>
    <row r="880" spans="100:104">
      <c r="CV880" t="s">
        <v>1157</v>
      </c>
      <c r="CW880" t="s">
        <v>266</v>
      </c>
      <c r="CX880" t="s">
        <v>1459</v>
      </c>
      <c r="CY880" s="122">
        <v>44294</v>
      </c>
      <c r="CZ880" t="b">
        <f ca="1">IF(ISNA(VLOOKUP(表格11[[#This Row],[Item]],INDIRECT(VLOOKUP(表格11[[#This Row],[Object]],表格12[],2,FALSE)),1,FALSE)),FALSE,TRUE)</f>
        <v>0</v>
      </c>
    </row>
    <row r="881" spans="100:104">
      <c r="CV881" t="s">
        <v>1157</v>
      </c>
      <c r="CW881" t="s">
        <v>266</v>
      </c>
      <c r="CX881" t="s">
        <v>1460</v>
      </c>
      <c r="CY881" s="122">
        <v>44294</v>
      </c>
      <c r="CZ881" t="b">
        <f ca="1">IF(ISNA(VLOOKUP(表格11[[#This Row],[Item]],INDIRECT(VLOOKUP(表格11[[#This Row],[Object]],表格12[],2,FALSE)),1,FALSE)),FALSE,TRUE)</f>
        <v>0</v>
      </c>
    </row>
    <row r="882" spans="100:104">
      <c r="CV882" t="s">
        <v>1157</v>
      </c>
      <c r="CW882" t="s">
        <v>266</v>
      </c>
      <c r="CX882" t="s">
        <v>1461</v>
      </c>
      <c r="CY882" s="122">
        <v>44294</v>
      </c>
      <c r="CZ882" t="b">
        <f ca="1">IF(ISNA(VLOOKUP(表格11[[#This Row],[Item]],INDIRECT(VLOOKUP(表格11[[#This Row],[Object]],表格12[],2,FALSE)),1,FALSE)),FALSE,TRUE)</f>
        <v>0</v>
      </c>
    </row>
    <row r="883" spans="100:104">
      <c r="CV883" t="s">
        <v>1157</v>
      </c>
      <c r="CW883" t="s">
        <v>266</v>
      </c>
      <c r="CX883" t="s">
        <v>1462</v>
      </c>
      <c r="CY883" s="122">
        <v>44294</v>
      </c>
      <c r="CZ883" t="b">
        <f ca="1">IF(ISNA(VLOOKUP(表格11[[#This Row],[Item]],INDIRECT(VLOOKUP(表格11[[#This Row],[Object]],表格12[],2,FALSE)),1,FALSE)),FALSE,TRUE)</f>
        <v>0</v>
      </c>
    </row>
    <row r="884" spans="100:104">
      <c r="CV884" t="s">
        <v>1157</v>
      </c>
      <c r="CW884" t="s">
        <v>266</v>
      </c>
      <c r="CX884" t="s">
        <v>1463</v>
      </c>
      <c r="CY884" s="122">
        <v>44294</v>
      </c>
      <c r="CZ884" t="b">
        <f ca="1">IF(ISNA(VLOOKUP(表格11[[#This Row],[Item]],INDIRECT(VLOOKUP(表格11[[#This Row],[Object]],表格12[],2,FALSE)),1,FALSE)),FALSE,TRUE)</f>
        <v>0</v>
      </c>
    </row>
    <row r="885" spans="100:104">
      <c r="CV885" t="s">
        <v>1157</v>
      </c>
      <c r="CW885" t="s">
        <v>266</v>
      </c>
      <c r="CX885" t="s">
        <v>1464</v>
      </c>
      <c r="CY885" s="122">
        <v>44294</v>
      </c>
      <c r="CZ885" t="b">
        <f ca="1">IF(ISNA(VLOOKUP(表格11[[#This Row],[Item]],INDIRECT(VLOOKUP(表格11[[#This Row],[Object]],表格12[],2,FALSE)),1,FALSE)),FALSE,TRUE)</f>
        <v>0</v>
      </c>
    </row>
    <row r="886" spans="100:104">
      <c r="CV886" t="s">
        <v>1157</v>
      </c>
      <c r="CW886" t="s">
        <v>266</v>
      </c>
      <c r="CX886" t="s">
        <v>1465</v>
      </c>
      <c r="CY886" s="122">
        <v>44294</v>
      </c>
      <c r="CZ886" t="b">
        <f ca="1">IF(ISNA(VLOOKUP(表格11[[#This Row],[Item]],INDIRECT(VLOOKUP(表格11[[#This Row],[Object]],表格12[],2,FALSE)),1,FALSE)),FALSE,TRUE)</f>
        <v>0</v>
      </c>
    </row>
    <row r="887" spans="100:104">
      <c r="CV887" t="s">
        <v>1157</v>
      </c>
      <c r="CW887" t="s">
        <v>266</v>
      </c>
      <c r="CX887" t="s">
        <v>1466</v>
      </c>
      <c r="CY887" s="122">
        <v>44294</v>
      </c>
      <c r="CZ887" t="b">
        <f ca="1">IF(ISNA(VLOOKUP(表格11[[#This Row],[Item]],INDIRECT(VLOOKUP(表格11[[#This Row],[Object]],表格12[],2,FALSE)),1,FALSE)),FALSE,TRUE)</f>
        <v>0</v>
      </c>
    </row>
    <row r="888" spans="100:104">
      <c r="CV888" t="s">
        <v>1157</v>
      </c>
      <c r="CW888" t="s">
        <v>266</v>
      </c>
      <c r="CX888" t="s">
        <v>1467</v>
      </c>
      <c r="CY888" s="122">
        <v>44294</v>
      </c>
      <c r="CZ888" t="b">
        <f ca="1">IF(ISNA(VLOOKUP(表格11[[#This Row],[Item]],INDIRECT(VLOOKUP(表格11[[#This Row],[Object]],表格12[],2,FALSE)),1,FALSE)),FALSE,TRUE)</f>
        <v>0</v>
      </c>
    </row>
    <row r="889" spans="100:104">
      <c r="CV889" t="s">
        <v>1157</v>
      </c>
      <c r="CW889" t="s">
        <v>266</v>
      </c>
      <c r="CX889" t="s">
        <v>1468</v>
      </c>
      <c r="CY889" s="122">
        <v>44294</v>
      </c>
      <c r="CZ889" t="b">
        <f ca="1">IF(ISNA(VLOOKUP(表格11[[#This Row],[Item]],INDIRECT(VLOOKUP(表格11[[#This Row],[Object]],表格12[],2,FALSE)),1,FALSE)),FALSE,TRUE)</f>
        <v>0</v>
      </c>
    </row>
    <row r="890" spans="100:104">
      <c r="CV890" t="s">
        <v>1157</v>
      </c>
      <c r="CW890" t="s">
        <v>266</v>
      </c>
      <c r="CX890" t="s">
        <v>1469</v>
      </c>
      <c r="CY890" s="122">
        <v>44294</v>
      </c>
      <c r="CZ890" t="b">
        <f ca="1">IF(ISNA(VLOOKUP(表格11[[#This Row],[Item]],INDIRECT(VLOOKUP(表格11[[#This Row],[Object]],表格12[],2,FALSE)),1,FALSE)),FALSE,TRUE)</f>
        <v>0</v>
      </c>
    </row>
    <row r="891" spans="100:104">
      <c r="CV891" t="s">
        <v>1157</v>
      </c>
      <c r="CW891" t="s">
        <v>266</v>
      </c>
      <c r="CX891" t="s">
        <v>1470</v>
      </c>
      <c r="CY891" s="122">
        <v>44294</v>
      </c>
      <c r="CZ891" t="b">
        <f ca="1">IF(ISNA(VLOOKUP(表格11[[#This Row],[Item]],INDIRECT(VLOOKUP(表格11[[#This Row],[Object]],表格12[],2,FALSE)),1,FALSE)),FALSE,TRUE)</f>
        <v>0</v>
      </c>
    </row>
  </sheetData>
  <phoneticPr fontId="40" type="noConversion"/>
  <pageMargins left="0.7" right="0.7" top="0.75" bottom="0.75" header="0.3" footer="0.3"/>
  <pageSetup paperSize="9" orientation="portrait" r:id="rId9"/>
  <legacyDrawing r:id="rId10"/>
  <tableParts count="5">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4">
    <tabColor theme="0" tint="-0.14999847407452621"/>
  </sheetPr>
  <dimension ref="A1:S285"/>
  <sheetViews>
    <sheetView zoomScale="55" zoomScaleNormal="55" workbookViewId="0">
      <selection activeCell="C27" sqref="C27"/>
    </sheetView>
  </sheetViews>
  <sheetFormatPr defaultColWidth="8.5546875" defaultRowHeight="15.75"/>
  <cols>
    <col min="1" max="1" width="10.5546875" style="15" customWidth="1"/>
    <col min="2" max="2" width="57.44140625" style="15" customWidth="1"/>
    <col min="3" max="3" width="40.44140625" style="15" customWidth="1"/>
    <col min="4" max="4" width="32.5546875" style="15" customWidth="1"/>
    <col min="5" max="5" width="11.44140625" style="15" customWidth="1"/>
    <col min="6" max="6" width="15.33203125" style="15" bestFit="1" customWidth="1"/>
    <col min="7" max="7" width="17.44140625" style="15" customWidth="1"/>
    <col min="8" max="8" width="73.88671875" style="15" customWidth="1"/>
    <col min="9" max="9" width="12.5546875" style="15" customWidth="1"/>
    <col min="10" max="10" width="15.44140625" style="15" customWidth="1"/>
    <col min="11" max="11" width="8.5546875" style="15"/>
    <col min="12" max="12" width="10.5546875" style="15" bestFit="1" customWidth="1"/>
    <col min="13" max="13" width="30.5546875" style="15" bestFit="1" customWidth="1"/>
    <col min="14" max="14" width="16.33203125" style="15" customWidth="1"/>
    <col min="15" max="15" width="49.5546875" style="15" bestFit="1" customWidth="1"/>
    <col min="16" max="16" width="19" style="15" customWidth="1"/>
    <col min="17" max="18" width="8.5546875" style="15"/>
    <col min="19" max="19" width="13.5546875" style="15" customWidth="1"/>
    <col min="20" max="16384" width="8.5546875" style="15"/>
  </cols>
  <sheetData>
    <row r="1" spans="1:19" ht="21.75" customHeight="1">
      <c r="A1" s="64" t="s">
        <v>1498</v>
      </c>
      <c r="B1" s="64" t="s">
        <v>881</v>
      </c>
      <c r="C1" s="64" t="s">
        <v>1499</v>
      </c>
      <c r="D1" s="64" t="s">
        <v>1500</v>
      </c>
      <c r="E1" s="64" t="s">
        <v>1501</v>
      </c>
      <c r="F1" s="64" t="s">
        <v>1502</v>
      </c>
      <c r="G1" s="64" t="s">
        <v>1503</v>
      </c>
      <c r="H1" s="16" t="s">
        <v>1504</v>
      </c>
      <c r="I1" s="15" t="s">
        <v>1505</v>
      </c>
      <c r="J1" s="15" t="s">
        <v>1506</v>
      </c>
      <c r="K1" s="15" t="s">
        <v>1507</v>
      </c>
      <c r="L1" s="15" t="s">
        <v>1508</v>
      </c>
      <c r="M1" s="15" t="s">
        <v>1095</v>
      </c>
      <c r="N1" s="15" t="s">
        <v>1099</v>
      </c>
      <c r="O1" s="15" t="s">
        <v>938</v>
      </c>
      <c r="P1" s="15" t="s">
        <v>939</v>
      </c>
      <c r="Q1" s="15" t="s">
        <v>1103</v>
      </c>
      <c r="R1" s="15" t="s">
        <v>1105</v>
      </c>
      <c r="S1" s="15" t="s">
        <v>1509</v>
      </c>
    </row>
    <row r="2" spans="1:19">
      <c r="A2" t="s">
        <v>264</v>
      </c>
      <c r="B2" t="s">
        <v>264</v>
      </c>
      <c r="C2" t="s">
        <v>264</v>
      </c>
      <c r="D2"/>
      <c r="E2"/>
      <c r="F2"/>
      <c r="G2" t="s">
        <v>264</v>
      </c>
      <c r="H2"/>
      <c r="I2" s="108" t="s">
        <v>266</v>
      </c>
      <c r="J2" t="s">
        <v>1510</v>
      </c>
      <c r="K2">
        <v>2</v>
      </c>
      <c r="L2" s="15" t="str">
        <f>A2</f>
        <v>IEC_STD_V10</v>
      </c>
      <c r="M2" s="15" t="str">
        <f>SUBSTITUTE(B2, "&amp;", "&amp;amp;")</f>
        <v>IEC_STD_V10</v>
      </c>
      <c r="N2" s="250" t="s">
        <v>1511</v>
      </c>
      <c r="O2" s="15" t="str">
        <f>TRIM(SUBSTITUTE(H2, "&amp;", "&amp;amp;"))</f>
        <v/>
      </c>
      <c r="P2" s="15" t="str">
        <f>IF(G2="","",G2)</f>
        <v>IEC_STD_V10</v>
      </c>
      <c r="Q2" s="15" t="s">
        <v>1512</v>
      </c>
      <c r="R2" s="15" t="str">
        <f>IF(F2="","",F2)</f>
        <v/>
      </c>
      <c r="S2" s="15">
        <f>ROW()-1</f>
        <v>1</v>
      </c>
    </row>
    <row r="3" spans="1:19">
      <c r="A3" t="s">
        <v>264</v>
      </c>
      <c r="B3" t="s">
        <v>1513</v>
      </c>
      <c r="C3" t="s">
        <v>1513</v>
      </c>
      <c r="D3"/>
      <c r="E3"/>
      <c r="F3"/>
      <c r="G3"/>
      <c r="H3" t="s">
        <v>264</v>
      </c>
      <c r="I3" s="108" t="s">
        <v>266</v>
      </c>
      <c r="J3" t="s">
        <v>1510</v>
      </c>
      <c r="K3">
        <v>3</v>
      </c>
      <c r="L3" t="s">
        <v>264</v>
      </c>
      <c r="M3" t="s">
        <v>1513</v>
      </c>
      <c r="N3" t="s">
        <v>1514</v>
      </c>
      <c r="O3" t="s">
        <v>264</v>
      </c>
      <c r="P3" t="s">
        <v>1515</v>
      </c>
      <c r="Q3" t="s">
        <v>1516</v>
      </c>
      <c r="R3" t="s">
        <v>1515</v>
      </c>
      <c r="S3">
        <v>2</v>
      </c>
    </row>
    <row r="4" spans="1:19">
      <c r="A4" t="s">
        <v>264</v>
      </c>
      <c r="B4" t="s">
        <v>1517</v>
      </c>
      <c r="C4" t="s">
        <v>1517</v>
      </c>
      <c r="D4"/>
      <c r="E4"/>
      <c r="F4"/>
      <c r="G4"/>
      <c r="H4" t="s">
        <v>264</v>
      </c>
      <c r="I4" s="108" t="s">
        <v>266</v>
      </c>
      <c r="J4" t="s">
        <v>1510</v>
      </c>
      <c r="K4">
        <v>4</v>
      </c>
      <c r="L4" t="s">
        <v>264</v>
      </c>
      <c r="M4" t="s">
        <v>1517</v>
      </c>
      <c r="N4" t="s">
        <v>1514</v>
      </c>
      <c r="O4" t="s">
        <v>264</v>
      </c>
      <c r="P4" t="s">
        <v>1515</v>
      </c>
      <c r="Q4" t="s">
        <v>1516</v>
      </c>
      <c r="R4" t="s">
        <v>1515</v>
      </c>
      <c r="S4">
        <v>3</v>
      </c>
    </row>
    <row r="5" spans="1:19">
      <c r="A5" t="s">
        <v>264</v>
      </c>
      <c r="B5" t="s">
        <v>1518</v>
      </c>
      <c r="C5" t="s">
        <v>1518</v>
      </c>
      <c r="D5" t="s">
        <v>1517</v>
      </c>
      <c r="E5"/>
      <c r="F5"/>
      <c r="G5"/>
      <c r="H5" t="s">
        <v>1519</v>
      </c>
      <c r="I5" s="108" t="s">
        <v>266</v>
      </c>
      <c r="J5" t="s">
        <v>1510</v>
      </c>
      <c r="K5">
        <v>5</v>
      </c>
      <c r="L5" t="s">
        <v>264</v>
      </c>
      <c r="M5" t="s">
        <v>1518</v>
      </c>
      <c r="N5" t="s">
        <v>1514</v>
      </c>
      <c r="O5" t="s">
        <v>1519</v>
      </c>
      <c r="P5" t="s">
        <v>1515</v>
      </c>
      <c r="Q5" t="s">
        <v>1516</v>
      </c>
      <c r="R5" t="s">
        <v>1515</v>
      </c>
      <c r="S5">
        <v>4</v>
      </c>
    </row>
    <row r="6" spans="1:19">
      <c r="A6" t="s">
        <v>264</v>
      </c>
      <c r="B6" t="s">
        <v>1520</v>
      </c>
      <c r="C6" t="s">
        <v>1520</v>
      </c>
      <c r="D6" t="s">
        <v>1517</v>
      </c>
      <c r="E6"/>
      <c r="F6"/>
      <c r="G6"/>
      <c r="H6" t="s">
        <v>1519</v>
      </c>
      <c r="I6" s="108" t="s">
        <v>266</v>
      </c>
      <c r="J6" t="s">
        <v>1510</v>
      </c>
      <c r="K6">
        <v>6</v>
      </c>
      <c r="L6" t="s">
        <v>264</v>
      </c>
      <c r="M6" t="s">
        <v>1520</v>
      </c>
      <c r="N6" t="s">
        <v>1514</v>
      </c>
      <c r="O6" t="s">
        <v>1519</v>
      </c>
      <c r="P6" t="s">
        <v>1515</v>
      </c>
      <c r="Q6" t="s">
        <v>1516</v>
      </c>
      <c r="R6" t="s">
        <v>1515</v>
      </c>
      <c r="S6">
        <v>5</v>
      </c>
    </row>
    <row r="7" spans="1:19">
      <c r="A7" t="s">
        <v>264</v>
      </c>
      <c r="B7" t="s">
        <v>1521</v>
      </c>
      <c r="C7" t="s">
        <v>1521</v>
      </c>
      <c r="D7" t="s">
        <v>1520</v>
      </c>
      <c r="E7"/>
      <c r="F7"/>
      <c r="G7"/>
      <c r="H7" t="s">
        <v>1522</v>
      </c>
      <c r="I7" s="108" t="s">
        <v>266</v>
      </c>
      <c r="J7" t="s">
        <v>1510</v>
      </c>
      <c r="K7">
        <v>7</v>
      </c>
      <c r="L7" t="s">
        <v>264</v>
      </c>
      <c r="M7" t="s">
        <v>1521</v>
      </c>
      <c r="N7" t="s">
        <v>1514</v>
      </c>
      <c r="O7" t="s">
        <v>1522</v>
      </c>
      <c r="P7" t="s">
        <v>1515</v>
      </c>
      <c r="Q7" t="s">
        <v>1516</v>
      </c>
      <c r="R7" t="s">
        <v>1515</v>
      </c>
      <c r="S7">
        <v>6</v>
      </c>
    </row>
    <row r="8" spans="1:19">
      <c r="A8" t="s">
        <v>264</v>
      </c>
      <c r="B8" t="s">
        <v>1523</v>
      </c>
      <c r="C8" t="s">
        <v>1523</v>
      </c>
      <c r="D8"/>
      <c r="E8"/>
      <c r="F8"/>
      <c r="G8"/>
      <c r="H8" t="s">
        <v>264</v>
      </c>
      <c r="I8" s="108" t="s">
        <v>266</v>
      </c>
      <c r="J8" t="s">
        <v>1510</v>
      </c>
      <c r="K8">
        <v>8</v>
      </c>
      <c r="L8" t="s">
        <v>264</v>
      </c>
      <c r="M8" t="s">
        <v>1523</v>
      </c>
      <c r="N8" t="s">
        <v>1514</v>
      </c>
      <c r="O8" t="s">
        <v>264</v>
      </c>
      <c r="P8" t="s">
        <v>1515</v>
      </c>
      <c r="Q8" t="s">
        <v>1516</v>
      </c>
      <c r="R8" t="s">
        <v>1515</v>
      </c>
      <c r="S8">
        <v>7</v>
      </c>
    </row>
    <row r="9" spans="1:19">
      <c r="A9" t="s">
        <v>264</v>
      </c>
      <c r="B9" t="s">
        <v>1524</v>
      </c>
      <c r="C9" t="s">
        <v>1524</v>
      </c>
      <c r="D9" t="s">
        <v>1523</v>
      </c>
      <c r="E9"/>
      <c r="F9"/>
      <c r="G9"/>
      <c r="H9" t="s">
        <v>1525</v>
      </c>
      <c r="I9" s="108" t="s">
        <v>266</v>
      </c>
      <c r="J9" t="s">
        <v>1510</v>
      </c>
      <c r="K9">
        <v>9</v>
      </c>
      <c r="L9" t="s">
        <v>264</v>
      </c>
      <c r="M9" t="s">
        <v>1524</v>
      </c>
      <c r="N9" t="s">
        <v>1514</v>
      </c>
      <c r="O9" t="s">
        <v>1525</v>
      </c>
      <c r="P9" t="s">
        <v>1515</v>
      </c>
      <c r="Q9" t="s">
        <v>1516</v>
      </c>
      <c r="R9" t="s">
        <v>1515</v>
      </c>
      <c r="S9">
        <v>8</v>
      </c>
    </row>
    <row r="10" spans="1:19">
      <c r="A10" t="s">
        <v>264</v>
      </c>
      <c r="B10" t="s">
        <v>976</v>
      </c>
      <c r="C10" t="s">
        <v>976</v>
      </c>
      <c r="D10" t="s">
        <v>1523</v>
      </c>
      <c r="E10"/>
      <c r="F10"/>
      <c r="G10"/>
      <c r="H10" t="s">
        <v>1525</v>
      </c>
      <c r="I10" s="108" t="s">
        <v>266</v>
      </c>
      <c r="J10" t="s">
        <v>1510</v>
      </c>
      <c r="K10">
        <v>10</v>
      </c>
      <c r="L10" t="s">
        <v>264</v>
      </c>
      <c r="M10" t="s">
        <v>976</v>
      </c>
      <c r="N10" t="s">
        <v>1514</v>
      </c>
      <c r="O10" t="s">
        <v>1525</v>
      </c>
      <c r="P10" t="s">
        <v>1515</v>
      </c>
      <c r="Q10" t="s">
        <v>1516</v>
      </c>
      <c r="R10" t="s">
        <v>1515</v>
      </c>
      <c r="S10">
        <v>9</v>
      </c>
    </row>
    <row r="11" spans="1:19">
      <c r="A11" t="s">
        <v>264</v>
      </c>
      <c r="B11" t="s">
        <v>1526</v>
      </c>
      <c r="C11" t="s">
        <v>1526</v>
      </c>
      <c r="D11" t="s">
        <v>1523</v>
      </c>
      <c r="E11"/>
      <c r="F11"/>
      <c r="G11"/>
      <c r="H11" t="s">
        <v>1525</v>
      </c>
      <c r="I11" s="108" t="s">
        <v>266</v>
      </c>
      <c r="J11" t="s">
        <v>1510</v>
      </c>
      <c r="K11">
        <v>11</v>
      </c>
      <c r="L11" t="s">
        <v>264</v>
      </c>
      <c r="M11" t="s">
        <v>1526</v>
      </c>
      <c r="N11" t="s">
        <v>1514</v>
      </c>
      <c r="O11" t="s">
        <v>1525</v>
      </c>
      <c r="P11" t="s">
        <v>1515</v>
      </c>
      <c r="Q11" t="s">
        <v>1516</v>
      </c>
      <c r="R11" t="s">
        <v>1515</v>
      </c>
      <c r="S11">
        <v>10</v>
      </c>
    </row>
    <row r="12" spans="1:19">
      <c r="A12" t="s">
        <v>264</v>
      </c>
      <c r="B12" t="s">
        <v>987</v>
      </c>
      <c r="C12" t="s">
        <v>987</v>
      </c>
      <c r="D12" t="s">
        <v>1523</v>
      </c>
      <c r="E12"/>
      <c r="F12"/>
      <c r="G12"/>
      <c r="H12" t="s">
        <v>1525</v>
      </c>
      <c r="I12" s="108" t="s">
        <v>266</v>
      </c>
      <c r="J12" t="s">
        <v>1510</v>
      </c>
      <c r="K12">
        <v>12</v>
      </c>
      <c r="L12" t="s">
        <v>264</v>
      </c>
      <c r="M12" t="s">
        <v>987</v>
      </c>
      <c r="N12" t="s">
        <v>1514</v>
      </c>
      <c r="O12" t="s">
        <v>1525</v>
      </c>
      <c r="P12" t="s">
        <v>1515</v>
      </c>
      <c r="Q12" t="s">
        <v>1516</v>
      </c>
      <c r="R12" t="s">
        <v>1515</v>
      </c>
      <c r="S12">
        <v>11</v>
      </c>
    </row>
    <row r="13" spans="1:19">
      <c r="A13" t="s">
        <v>264</v>
      </c>
      <c r="B13" t="s">
        <v>1527</v>
      </c>
      <c r="C13" t="s">
        <v>1527</v>
      </c>
      <c r="D13"/>
      <c r="E13"/>
      <c r="F13"/>
      <c r="G13"/>
      <c r="H13" t="s">
        <v>264</v>
      </c>
      <c r="I13" s="108" t="s">
        <v>266</v>
      </c>
      <c r="J13" t="s">
        <v>1510</v>
      </c>
      <c r="K13">
        <v>13</v>
      </c>
      <c r="L13" t="s">
        <v>264</v>
      </c>
      <c r="M13" t="s">
        <v>1527</v>
      </c>
      <c r="N13" t="s">
        <v>1514</v>
      </c>
      <c r="O13" t="s">
        <v>264</v>
      </c>
      <c r="P13" t="s">
        <v>1515</v>
      </c>
      <c r="Q13" t="s">
        <v>1516</v>
      </c>
      <c r="R13" t="s">
        <v>1515</v>
      </c>
      <c r="S13">
        <v>12</v>
      </c>
    </row>
    <row r="14" spans="1:19">
      <c r="A14" t="s">
        <v>264</v>
      </c>
      <c r="B14" t="s">
        <v>1528</v>
      </c>
      <c r="C14" t="s">
        <v>1528</v>
      </c>
      <c r="D14" t="s">
        <v>1527</v>
      </c>
      <c r="E14"/>
      <c r="F14"/>
      <c r="G14"/>
      <c r="H14" t="s">
        <v>1529</v>
      </c>
      <c r="I14" s="108" t="s">
        <v>266</v>
      </c>
      <c r="J14" t="s">
        <v>1510</v>
      </c>
      <c r="K14">
        <v>14</v>
      </c>
      <c r="L14" t="s">
        <v>264</v>
      </c>
      <c r="M14" t="s">
        <v>1528</v>
      </c>
      <c r="N14" t="s">
        <v>1514</v>
      </c>
      <c r="O14" t="s">
        <v>1529</v>
      </c>
      <c r="P14" t="s">
        <v>1515</v>
      </c>
      <c r="Q14" t="s">
        <v>1516</v>
      </c>
      <c r="R14" t="s">
        <v>1515</v>
      </c>
      <c r="S14">
        <v>13</v>
      </c>
    </row>
    <row r="15" spans="1:19">
      <c r="A15" t="s">
        <v>264</v>
      </c>
      <c r="B15" t="s">
        <v>1216</v>
      </c>
      <c r="C15" t="s">
        <v>1216</v>
      </c>
      <c r="D15" t="s">
        <v>1527</v>
      </c>
      <c r="E15"/>
      <c r="F15"/>
      <c r="G15"/>
      <c r="H15" t="s">
        <v>1529</v>
      </c>
      <c r="I15" s="108" t="s">
        <v>266</v>
      </c>
      <c r="J15" t="s">
        <v>1510</v>
      </c>
      <c r="K15">
        <v>15</v>
      </c>
      <c r="L15" t="s">
        <v>264</v>
      </c>
      <c r="M15" t="s">
        <v>1530</v>
      </c>
      <c r="N15" t="s">
        <v>1514</v>
      </c>
      <c r="O15" t="s">
        <v>1529</v>
      </c>
      <c r="P15" t="s">
        <v>1515</v>
      </c>
      <c r="Q15" t="s">
        <v>1516</v>
      </c>
      <c r="R15" t="s">
        <v>1515</v>
      </c>
      <c r="S15">
        <v>14</v>
      </c>
    </row>
    <row r="16" spans="1:19">
      <c r="A16" t="s">
        <v>264</v>
      </c>
      <c r="B16" t="s">
        <v>1531</v>
      </c>
      <c r="C16" t="s">
        <v>1531</v>
      </c>
      <c r="D16" t="s">
        <v>1527</v>
      </c>
      <c r="E16"/>
      <c r="F16"/>
      <c r="G16"/>
      <c r="H16" t="s">
        <v>1529</v>
      </c>
      <c r="I16" s="108" t="s">
        <v>266</v>
      </c>
      <c r="J16" t="s">
        <v>1510</v>
      </c>
      <c r="K16">
        <v>15</v>
      </c>
      <c r="L16" t="s">
        <v>264</v>
      </c>
      <c r="M16" t="s">
        <v>1531</v>
      </c>
      <c r="N16" t="s">
        <v>1514</v>
      </c>
      <c r="O16" t="s">
        <v>1529</v>
      </c>
      <c r="P16" t="s">
        <v>1515</v>
      </c>
      <c r="Q16" t="s">
        <v>1516</v>
      </c>
      <c r="R16" t="s">
        <v>1515</v>
      </c>
      <c r="S16">
        <v>14</v>
      </c>
    </row>
    <row r="17" spans="1:19">
      <c r="A17" t="s">
        <v>264</v>
      </c>
      <c r="B17" t="s">
        <v>1532</v>
      </c>
      <c r="C17" t="s">
        <v>1532</v>
      </c>
      <c r="D17" t="s">
        <v>1527</v>
      </c>
      <c r="E17"/>
      <c r="F17"/>
      <c r="G17"/>
      <c r="H17" t="s">
        <v>1529</v>
      </c>
      <c r="I17" s="108" t="s">
        <v>266</v>
      </c>
      <c r="J17" t="s">
        <v>1510</v>
      </c>
      <c r="K17">
        <v>16</v>
      </c>
      <c r="L17" t="s">
        <v>264</v>
      </c>
      <c r="M17" t="s">
        <v>1532</v>
      </c>
      <c r="N17" t="s">
        <v>1514</v>
      </c>
      <c r="O17" t="s">
        <v>1529</v>
      </c>
      <c r="P17" t="s">
        <v>1515</v>
      </c>
      <c r="Q17" t="s">
        <v>1516</v>
      </c>
      <c r="R17" t="s">
        <v>1515</v>
      </c>
      <c r="S17">
        <v>15</v>
      </c>
    </row>
    <row r="18" spans="1:19">
      <c r="A18" t="s">
        <v>264</v>
      </c>
      <c r="B18" t="s">
        <v>1239</v>
      </c>
      <c r="C18" t="s">
        <v>1239</v>
      </c>
      <c r="D18" t="s">
        <v>1527</v>
      </c>
      <c r="E18"/>
      <c r="F18"/>
      <c r="G18"/>
      <c r="H18" t="s">
        <v>1529</v>
      </c>
      <c r="I18" s="108" t="s">
        <v>266</v>
      </c>
      <c r="J18" t="s">
        <v>1510</v>
      </c>
      <c r="K18">
        <v>17</v>
      </c>
      <c r="L18" t="s">
        <v>264</v>
      </c>
      <c r="M18" t="s">
        <v>1239</v>
      </c>
      <c r="N18" t="s">
        <v>1514</v>
      </c>
      <c r="O18" t="s">
        <v>1529</v>
      </c>
      <c r="P18" t="s">
        <v>1515</v>
      </c>
      <c r="Q18" t="s">
        <v>1516</v>
      </c>
      <c r="R18" t="s">
        <v>1515</v>
      </c>
      <c r="S18">
        <v>16</v>
      </c>
    </row>
    <row r="19" spans="1:19">
      <c r="A19" t="s">
        <v>264</v>
      </c>
      <c r="B19" t="s">
        <v>1533</v>
      </c>
      <c r="C19" t="s">
        <v>1533</v>
      </c>
      <c r="D19" t="s">
        <v>1527</v>
      </c>
      <c r="E19"/>
      <c r="F19"/>
      <c r="G19"/>
      <c r="H19" t="s">
        <v>1529</v>
      </c>
      <c r="I19" s="108" t="s">
        <v>266</v>
      </c>
      <c r="J19" t="s">
        <v>1510</v>
      </c>
      <c r="K19">
        <v>18</v>
      </c>
      <c r="L19" t="s">
        <v>264</v>
      </c>
      <c r="M19" t="s">
        <v>1533</v>
      </c>
      <c r="N19" t="s">
        <v>1514</v>
      </c>
      <c r="O19" t="s">
        <v>1529</v>
      </c>
      <c r="P19" t="s">
        <v>1515</v>
      </c>
      <c r="Q19" t="s">
        <v>1516</v>
      </c>
      <c r="R19" t="s">
        <v>1515</v>
      </c>
      <c r="S19">
        <v>17</v>
      </c>
    </row>
    <row r="20" spans="1:19">
      <c r="A20" t="s">
        <v>264</v>
      </c>
      <c r="B20" t="s">
        <v>1209</v>
      </c>
      <c r="C20" t="s">
        <v>1209</v>
      </c>
      <c r="D20" t="s">
        <v>1527</v>
      </c>
      <c r="E20"/>
      <c r="F20"/>
      <c r="G20"/>
      <c r="H20" t="s">
        <v>1529</v>
      </c>
      <c r="I20" s="108" t="s">
        <v>266</v>
      </c>
      <c r="J20" t="s">
        <v>1510</v>
      </c>
      <c r="K20">
        <v>19</v>
      </c>
      <c r="L20" t="s">
        <v>264</v>
      </c>
      <c r="M20" t="s">
        <v>1209</v>
      </c>
      <c r="N20" t="s">
        <v>1514</v>
      </c>
      <c r="O20" t="s">
        <v>1529</v>
      </c>
      <c r="P20" t="s">
        <v>1515</v>
      </c>
      <c r="Q20" t="s">
        <v>1516</v>
      </c>
      <c r="R20" t="s">
        <v>1515</v>
      </c>
      <c r="S20">
        <v>18</v>
      </c>
    </row>
    <row r="21" spans="1:19">
      <c r="A21" t="s">
        <v>264</v>
      </c>
      <c r="B21" t="s">
        <v>1143</v>
      </c>
      <c r="C21" t="s">
        <v>1143</v>
      </c>
      <c r="D21" t="s">
        <v>1527</v>
      </c>
      <c r="E21"/>
      <c r="F21"/>
      <c r="G21"/>
      <c r="H21" t="s">
        <v>1529</v>
      </c>
      <c r="I21" s="108" t="s">
        <v>266</v>
      </c>
      <c r="J21" t="s">
        <v>1510</v>
      </c>
      <c r="K21">
        <v>19</v>
      </c>
      <c r="L21" t="s">
        <v>264</v>
      </c>
      <c r="M21" t="s">
        <v>1143</v>
      </c>
      <c r="N21" t="s">
        <v>1514</v>
      </c>
      <c r="O21" t="s">
        <v>1529</v>
      </c>
      <c r="P21" t="s">
        <v>1515</v>
      </c>
      <c r="Q21" t="s">
        <v>1516</v>
      </c>
      <c r="R21" t="s">
        <v>1515</v>
      </c>
      <c r="S21">
        <v>18</v>
      </c>
    </row>
    <row r="22" spans="1:19">
      <c r="A22" t="s">
        <v>264</v>
      </c>
      <c r="B22" t="s">
        <v>1221</v>
      </c>
      <c r="C22" t="s">
        <v>1221</v>
      </c>
      <c r="D22" t="s">
        <v>1527</v>
      </c>
      <c r="E22"/>
      <c r="F22"/>
      <c r="G22"/>
      <c r="H22" t="s">
        <v>1529</v>
      </c>
      <c r="I22" s="108" t="s">
        <v>266</v>
      </c>
      <c r="J22" t="s">
        <v>1510</v>
      </c>
      <c r="K22">
        <v>20</v>
      </c>
      <c r="L22" t="s">
        <v>264</v>
      </c>
      <c r="M22" t="s">
        <v>1221</v>
      </c>
      <c r="N22" t="s">
        <v>1514</v>
      </c>
      <c r="O22" t="s">
        <v>1529</v>
      </c>
      <c r="P22" t="s">
        <v>1515</v>
      </c>
      <c r="Q22" t="s">
        <v>1516</v>
      </c>
      <c r="R22" t="s">
        <v>1515</v>
      </c>
      <c r="S22">
        <v>19</v>
      </c>
    </row>
    <row r="23" spans="1:19">
      <c r="A23" t="s">
        <v>264</v>
      </c>
      <c r="B23" t="s">
        <v>1534</v>
      </c>
      <c r="C23" t="s">
        <v>1534</v>
      </c>
      <c r="D23" t="s">
        <v>1527</v>
      </c>
      <c r="E23"/>
      <c r="F23"/>
      <c r="G23"/>
      <c r="H23" t="s">
        <v>1529</v>
      </c>
      <c r="I23" s="108" t="s">
        <v>266</v>
      </c>
      <c r="J23" t="s">
        <v>1510</v>
      </c>
      <c r="K23">
        <v>20</v>
      </c>
      <c r="L23" t="s">
        <v>264</v>
      </c>
      <c r="M23" t="s">
        <v>1534</v>
      </c>
      <c r="N23" t="s">
        <v>1514</v>
      </c>
      <c r="O23" t="s">
        <v>1529</v>
      </c>
      <c r="P23" t="s">
        <v>1515</v>
      </c>
      <c r="Q23" t="s">
        <v>1516</v>
      </c>
      <c r="R23" t="s">
        <v>1515</v>
      </c>
      <c r="S23">
        <v>19</v>
      </c>
    </row>
    <row r="24" spans="1:19">
      <c r="A24" t="s">
        <v>264</v>
      </c>
      <c r="B24" t="s">
        <v>1535</v>
      </c>
      <c r="C24" t="s">
        <v>1536</v>
      </c>
      <c r="D24" t="s">
        <v>1527</v>
      </c>
      <c r="E24"/>
      <c r="F24"/>
      <c r="G24"/>
      <c r="H24" t="s">
        <v>1529</v>
      </c>
      <c r="I24" s="108" t="s">
        <v>266</v>
      </c>
      <c r="J24" t="s">
        <v>1510</v>
      </c>
      <c r="K24">
        <v>20</v>
      </c>
      <c r="L24" t="s">
        <v>264</v>
      </c>
      <c r="M24" t="s">
        <v>1534</v>
      </c>
      <c r="N24" t="s">
        <v>1514</v>
      </c>
      <c r="O24" t="s">
        <v>1529</v>
      </c>
      <c r="P24" t="s">
        <v>1515</v>
      </c>
      <c r="Q24" t="s">
        <v>1516</v>
      </c>
      <c r="R24" t="s">
        <v>1515</v>
      </c>
      <c r="S24">
        <v>19</v>
      </c>
    </row>
    <row r="25" spans="1:19">
      <c r="A25" t="s">
        <v>264</v>
      </c>
      <c r="B25" t="s">
        <v>1212</v>
      </c>
      <c r="C25" t="s">
        <v>1212</v>
      </c>
      <c r="D25" t="s">
        <v>1527</v>
      </c>
      <c r="E25"/>
      <c r="F25"/>
      <c r="G25"/>
      <c r="H25" t="s">
        <v>1529</v>
      </c>
      <c r="I25" s="108" t="s">
        <v>266</v>
      </c>
      <c r="J25" t="s">
        <v>1510</v>
      </c>
      <c r="K25">
        <v>20</v>
      </c>
      <c r="L25" t="s">
        <v>264</v>
      </c>
      <c r="M25" t="s">
        <v>1212</v>
      </c>
      <c r="N25" t="s">
        <v>1514</v>
      </c>
      <c r="O25" t="s">
        <v>1529</v>
      </c>
      <c r="P25" t="s">
        <v>1515</v>
      </c>
      <c r="Q25" t="s">
        <v>1516</v>
      </c>
      <c r="R25" t="s">
        <v>1515</v>
      </c>
      <c r="S25">
        <v>19</v>
      </c>
    </row>
    <row r="26" spans="1:19">
      <c r="A26" t="s">
        <v>264</v>
      </c>
      <c r="B26" t="s">
        <v>1537</v>
      </c>
      <c r="C26" t="s">
        <v>1537</v>
      </c>
      <c r="D26" t="s">
        <v>1527</v>
      </c>
      <c r="E26"/>
      <c r="F26"/>
      <c r="G26"/>
      <c r="H26" t="s">
        <v>1529</v>
      </c>
      <c r="I26" s="108" t="s">
        <v>266</v>
      </c>
      <c r="J26" t="s">
        <v>1510</v>
      </c>
      <c r="K26">
        <v>21</v>
      </c>
      <c r="L26" t="s">
        <v>264</v>
      </c>
      <c r="M26" t="s">
        <v>1537</v>
      </c>
      <c r="N26" t="s">
        <v>1514</v>
      </c>
      <c r="O26" t="s">
        <v>1529</v>
      </c>
      <c r="P26" t="s">
        <v>1515</v>
      </c>
      <c r="Q26" t="s">
        <v>1516</v>
      </c>
      <c r="R26" t="s">
        <v>1515</v>
      </c>
      <c r="S26">
        <v>20</v>
      </c>
    </row>
    <row r="27" spans="1:19">
      <c r="A27" t="s">
        <v>264</v>
      </c>
      <c r="B27" t="s">
        <v>1538</v>
      </c>
      <c r="C27" t="s">
        <v>1538</v>
      </c>
      <c r="D27" t="s">
        <v>1527</v>
      </c>
      <c r="E27"/>
      <c r="F27"/>
      <c r="G27"/>
      <c r="H27" t="s">
        <v>1529</v>
      </c>
      <c r="I27" s="108" t="s">
        <v>266</v>
      </c>
      <c r="J27" t="s">
        <v>1510</v>
      </c>
      <c r="K27">
        <v>22</v>
      </c>
      <c r="L27" t="s">
        <v>264</v>
      </c>
      <c r="M27" t="s">
        <v>1538</v>
      </c>
      <c r="N27" t="s">
        <v>1514</v>
      </c>
      <c r="O27" t="s">
        <v>1529</v>
      </c>
      <c r="P27" t="s">
        <v>1515</v>
      </c>
      <c r="Q27" t="s">
        <v>1516</v>
      </c>
      <c r="R27" t="s">
        <v>1515</v>
      </c>
      <c r="S27">
        <v>21</v>
      </c>
    </row>
    <row r="28" spans="1:19">
      <c r="A28" t="s">
        <v>264</v>
      </c>
      <c r="B28" t="s">
        <v>1539</v>
      </c>
      <c r="C28" t="s">
        <v>1539</v>
      </c>
      <c r="D28"/>
      <c r="E28"/>
      <c r="F28"/>
      <c r="G28"/>
      <c r="H28" t="s">
        <v>264</v>
      </c>
      <c r="I28" s="108" t="s">
        <v>266</v>
      </c>
      <c r="J28" t="s">
        <v>1510</v>
      </c>
      <c r="K28">
        <v>23</v>
      </c>
      <c r="L28" t="s">
        <v>264</v>
      </c>
      <c r="M28" t="s">
        <v>1539</v>
      </c>
      <c r="N28" t="s">
        <v>1514</v>
      </c>
      <c r="O28" t="s">
        <v>264</v>
      </c>
      <c r="P28" t="s">
        <v>1515</v>
      </c>
      <c r="Q28" t="s">
        <v>1516</v>
      </c>
      <c r="R28" t="s">
        <v>1515</v>
      </c>
      <c r="S28">
        <v>22</v>
      </c>
    </row>
    <row r="29" spans="1:19">
      <c r="A29" t="s">
        <v>264</v>
      </c>
      <c r="B29" t="s">
        <v>1540</v>
      </c>
      <c r="C29" t="s">
        <v>1540</v>
      </c>
      <c r="D29" t="s">
        <v>1539</v>
      </c>
      <c r="E29"/>
      <c r="F29"/>
      <c r="G29"/>
      <c r="H29" t="s">
        <v>1541</v>
      </c>
      <c r="I29" s="108" t="s">
        <v>266</v>
      </c>
      <c r="J29" t="s">
        <v>1510</v>
      </c>
      <c r="K29">
        <v>24</v>
      </c>
      <c r="L29" t="s">
        <v>264</v>
      </c>
      <c r="M29" t="s">
        <v>1540</v>
      </c>
      <c r="N29" t="s">
        <v>1514</v>
      </c>
      <c r="O29" t="s">
        <v>1542</v>
      </c>
      <c r="P29" t="s">
        <v>1515</v>
      </c>
      <c r="Q29" t="s">
        <v>1516</v>
      </c>
      <c r="R29" t="s">
        <v>1515</v>
      </c>
      <c r="S29">
        <v>23</v>
      </c>
    </row>
    <row r="30" spans="1:19">
      <c r="A30" t="s">
        <v>264</v>
      </c>
      <c r="B30" t="s">
        <v>1543</v>
      </c>
      <c r="C30" t="s">
        <v>1543</v>
      </c>
      <c r="D30" t="s">
        <v>1540</v>
      </c>
      <c r="E30"/>
      <c r="F30"/>
      <c r="G30"/>
      <c r="H30" t="s">
        <v>1544</v>
      </c>
      <c r="I30" s="108" t="s">
        <v>266</v>
      </c>
      <c r="J30" t="s">
        <v>1510</v>
      </c>
      <c r="K30">
        <v>25</v>
      </c>
      <c r="L30" t="s">
        <v>264</v>
      </c>
      <c r="M30" t="s">
        <v>1543</v>
      </c>
      <c r="N30" t="s">
        <v>1514</v>
      </c>
      <c r="O30" t="s">
        <v>1545</v>
      </c>
      <c r="P30" t="s">
        <v>1515</v>
      </c>
      <c r="Q30" t="s">
        <v>1516</v>
      </c>
      <c r="R30" t="s">
        <v>1515</v>
      </c>
      <c r="S30">
        <v>24</v>
      </c>
    </row>
    <row r="31" spans="1:19">
      <c r="A31" t="s">
        <v>264</v>
      </c>
      <c r="B31" t="s">
        <v>1546</v>
      </c>
      <c r="C31" t="s">
        <v>1546</v>
      </c>
      <c r="D31" t="s">
        <v>1543</v>
      </c>
      <c r="E31"/>
      <c r="F31"/>
      <c r="G31"/>
      <c r="H31" t="s">
        <v>1547</v>
      </c>
      <c r="I31" s="108" t="s">
        <v>266</v>
      </c>
      <c r="J31" t="s">
        <v>1510</v>
      </c>
      <c r="K31">
        <v>26</v>
      </c>
      <c r="L31" t="s">
        <v>264</v>
      </c>
      <c r="M31" t="s">
        <v>1546</v>
      </c>
      <c r="N31" t="s">
        <v>1514</v>
      </c>
      <c r="O31" t="s">
        <v>1548</v>
      </c>
      <c r="P31" t="s">
        <v>1515</v>
      </c>
      <c r="Q31" t="s">
        <v>1516</v>
      </c>
      <c r="R31" t="s">
        <v>1515</v>
      </c>
      <c r="S31">
        <v>25</v>
      </c>
    </row>
    <row r="32" spans="1:19">
      <c r="A32" t="s">
        <v>264</v>
      </c>
      <c r="B32" t="s">
        <v>1549</v>
      </c>
      <c r="C32" t="s">
        <v>1549</v>
      </c>
      <c r="D32" t="s">
        <v>1546</v>
      </c>
      <c r="E32"/>
      <c r="F32"/>
      <c r="G32"/>
      <c r="H32" t="s">
        <v>1550</v>
      </c>
      <c r="I32" s="108" t="s">
        <v>266</v>
      </c>
      <c r="J32" t="s">
        <v>1510</v>
      </c>
      <c r="K32">
        <v>27</v>
      </c>
      <c r="L32" t="s">
        <v>264</v>
      </c>
      <c r="M32" t="s">
        <v>1549</v>
      </c>
      <c r="N32" t="s">
        <v>1514</v>
      </c>
      <c r="O32" t="s">
        <v>1551</v>
      </c>
      <c r="P32" t="s">
        <v>1515</v>
      </c>
      <c r="Q32" t="s">
        <v>1516</v>
      </c>
      <c r="R32" t="s">
        <v>1515</v>
      </c>
      <c r="S32">
        <v>26</v>
      </c>
    </row>
    <row r="33" spans="1:19">
      <c r="A33" t="s">
        <v>264</v>
      </c>
      <c r="B33" t="s">
        <v>1552</v>
      </c>
      <c r="C33" t="s">
        <v>1552</v>
      </c>
      <c r="D33" t="s">
        <v>1546</v>
      </c>
      <c r="E33"/>
      <c r="F33"/>
      <c r="G33"/>
      <c r="H33" t="s">
        <v>1550</v>
      </c>
      <c r="I33" s="108" t="s">
        <v>266</v>
      </c>
      <c r="J33" t="s">
        <v>1510</v>
      </c>
      <c r="K33">
        <v>28</v>
      </c>
      <c r="L33" t="s">
        <v>264</v>
      </c>
      <c r="M33" t="s">
        <v>1552</v>
      </c>
      <c r="N33" t="s">
        <v>1514</v>
      </c>
      <c r="O33" t="s">
        <v>1551</v>
      </c>
      <c r="P33" t="s">
        <v>1515</v>
      </c>
      <c r="Q33" t="s">
        <v>1516</v>
      </c>
      <c r="R33" t="s">
        <v>1515</v>
      </c>
      <c r="S33">
        <v>27</v>
      </c>
    </row>
    <row r="34" spans="1:19">
      <c r="A34" t="s">
        <v>264</v>
      </c>
      <c r="B34" t="s">
        <v>1553</v>
      </c>
      <c r="C34" t="s">
        <v>1553</v>
      </c>
      <c r="D34" t="s">
        <v>1543</v>
      </c>
      <c r="E34"/>
      <c r="F34"/>
      <c r="G34"/>
      <c r="H34" t="s">
        <v>1547</v>
      </c>
      <c r="I34" s="108" t="s">
        <v>266</v>
      </c>
      <c r="J34" t="s">
        <v>1510</v>
      </c>
      <c r="K34">
        <v>29</v>
      </c>
      <c r="L34" t="s">
        <v>264</v>
      </c>
      <c r="M34" t="s">
        <v>1553</v>
      </c>
      <c r="N34" t="s">
        <v>1514</v>
      </c>
      <c r="O34" t="s">
        <v>1548</v>
      </c>
      <c r="P34" t="s">
        <v>1515</v>
      </c>
      <c r="Q34" t="s">
        <v>1516</v>
      </c>
      <c r="R34" t="s">
        <v>1515</v>
      </c>
      <c r="S34">
        <v>28</v>
      </c>
    </row>
    <row r="35" spans="1:19">
      <c r="A35" t="s">
        <v>264</v>
      </c>
      <c r="B35" t="s">
        <v>1554</v>
      </c>
      <c r="C35" t="s">
        <v>1554</v>
      </c>
      <c r="D35" t="s">
        <v>1553</v>
      </c>
      <c r="E35"/>
      <c r="F35"/>
      <c r="G35"/>
      <c r="H35" t="s">
        <v>1555</v>
      </c>
      <c r="I35" s="108" t="s">
        <v>266</v>
      </c>
      <c r="J35" t="s">
        <v>1510</v>
      </c>
      <c r="K35">
        <v>30</v>
      </c>
      <c r="L35" t="s">
        <v>264</v>
      </c>
      <c r="M35" t="s">
        <v>1554</v>
      </c>
      <c r="N35" t="s">
        <v>1514</v>
      </c>
      <c r="O35" t="s">
        <v>1556</v>
      </c>
      <c r="P35" t="s">
        <v>1515</v>
      </c>
      <c r="Q35" t="s">
        <v>1516</v>
      </c>
      <c r="R35" t="s">
        <v>1515</v>
      </c>
      <c r="S35">
        <v>29</v>
      </c>
    </row>
    <row r="36" spans="1:19">
      <c r="A36" t="s">
        <v>264</v>
      </c>
      <c r="B36" t="s">
        <v>1557</v>
      </c>
      <c r="C36" t="s">
        <v>1557</v>
      </c>
      <c r="D36" t="s">
        <v>1553</v>
      </c>
      <c r="E36"/>
      <c r="F36"/>
      <c r="G36"/>
      <c r="H36" t="s">
        <v>1555</v>
      </c>
      <c r="I36" s="108" t="s">
        <v>266</v>
      </c>
      <c r="J36" t="s">
        <v>1510</v>
      </c>
      <c r="K36">
        <v>31</v>
      </c>
      <c r="L36" t="s">
        <v>264</v>
      </c>
      <c r="M36" t="s">
        <v>1558</v>
      </c>
      <c r="N36" t="s">
        <v>1514</v>
      </c>
      <c r="O36" t="s">
        <v>1556</v>
      </c>
      <c r="P36" t="s">
        <v>1515</v>
      </c>
      <c r="Q36" t="s">
        <v>1516</v>
      </c>
      <c r="R36" t="s">
        <v>1515</v>
      </c>
      <c r="S36">
        <v>30</v>
      </c>
    </row>
    <row r="37" spans="1:19">
      <c r="A37" t="s">
        <v>264</v>
      </c>
      <c r="B37" t="s">
        <v>1559</v>
      </c>
      <c r="C37" t="s">
        <v>1559</v>
      </c>
      <c r="D37" t="s">
        <v>1540</v>
      </c>
      <c r="E37"/>
      <c r="F37"/>
      <c r="G37"/>
      <c r="H37" t="s">
        <v>1544</v>
      </c>
      <c r="I37" s="108" t="s">
        <v>266</v>
      </c>
      <c r="J37" t="s">
        <v>1510</v>
      </c>
      <c r="K37">
        <v>32</v>
      </c>
      <c r="L37" t="s">
        <v>264</v>
      </c>
      <c r="M37" t="s">
        <v>1559</v>
      </c>
      <c r="N37" t="s">
        <v>1514</v>
      </c>
      <c r="O37" t="s">
        <v>1545</v>
      </c>
      <c r="P37" t="s">
        <v>1515</v>
      </c>
      <c r="Q37" t="s">
        <v>1516</v>
      </c>
      <c r="R37" t="s">
        <v>1515</v>
      </c>
      <c r="S37">
        <v>31</v>
      </c>
    </row>
    <row r="38" spans="1:19">
      <c r="A38" t="s">
        <v>264</v>
      </c>
      <c r="B38" t="s">
        <v>1560</v>
      </c>
      <c r="C38" t="s">
        <v>1560</v>
      </c>
      <c r="D38" t="s">
        <v>1559</v>
      </c>
      <c r="E38"/>
      <c r="F38"/>
      <c r="G38"/>
      <c r="H38" t="s">
        <v>1561</v>
      </c>
      <c r="I38" s="108" t="s">
        <v>266</v>
      </c>
      <c r="J38" t="s">
        <v>1510</v>
      </c>
      <c r="K38">
        <v>33</v>
      </c>
      <c r="L38" t="s">
        <v>264</v>
      </c>
      <c r="M38" t="s">
        <v>1560</v>
      </c>
      <c r="N38" t="s">
        <v>1514</v>
      </c>
      <c r="O38" t="s">
        <v>1562</v>
      </c>
      <c r="P38" t="s">
        <v>1515</v>
      </c>
      <c r="Q38" t="s">
        <v>1516</v>
      </c>
      <c r="R38" t="s">
        <v>1515</v>
      </c>
      <c r="S38">
        <v>32</v>
      </c>
    </row>
    <row r="39" spans="1:19">
      <c r="A39" t="s">
        <v>264</v>
      </c>
      <c r="B39" t="s">
        <v>1563</v>
      </c>
      <c r="C39" t="s">
        <v>1563</v>
      </c>
      <c r="D39" t="s">
        <v>1560</v>
      </c>
      <c r="E39"/>
      <c r="F39"/>
      <c r="G39"/>
      <c r="H39" t="s">
        <v>1564</v>
      </c>
      <c r="I39" s="108" t="s">
        <v>266</v>
      </c>
      <c r="J39" t="s">
        <v>1510</v>
      </c>
      <c r="K39">
        <v>34</v>
      </c>
      <c r="L39" t="s">
        <v>264</v>
      </c>
      <c r="M39" t="s">
        <v>1563</v>
      </c>
      <c r="N39" t="s">
        <v>1514</v>
      </c>
      <c r="O39" t="s">
        <v>1565</v>
      </c>
      <c r="P39" t="s">
        <v>1515</v>
      </c>
      <c r="Q39" t="s">
        <v>1516</v>
      </c>
      <c r="R39" t="s">
        <v>1515</v>
      </c>
      <c r="S39">
        <v>33</v>
      </c>
    </row>
    <row r="40" spans="1:19">
      <c r="A40" t="s">
        <v>264</v>
      </c>
      <c r="B40" t="s">
        <v>1566</v>
      </c>
      <c r="C40" t="s">
        <v>1566</v>
      </c>
      <c r="D40" t="s">
        <v>1560</v>
      </c>
      <c r="E40"/>
      <c r="F40"/>
      <c r="G40"/>
      <c r="H40" t="s">
        <v>1564</v>
      </c>
      <c r="I40" s="108" t="s">
        <v>266</v>
      </c>
      <c r="J40" t="s">
        <v>1510</v>
      </c>
      <c r="K40">
        <v>35</v>
      </c>
      <c r="L40" t="s">
        <v>264</v>
      </c>
      <c r="M40" t="s">
        <v>1566</v>
      </c>
      <c r="N40" t="s">
        <v>1514</v>
      </c>
      <c r="O40" t="s">
        <v>1565</v>
      </c>
      <c r="P40" t="s">
        <v>1515</v>
      </c>
      <c r="Q40" t="s">
        <v>1516</v>
      </c>
      <c r="R40" t="s">
        <v>1515</v>
      </c>
      <c r="S40">
        <v>34</v>
      </c>
    </row>
    <row r="41" spans="1:19">
      <c r="A41" t="s">
        <v>264</v>
      </c>
      <c r="B41" t="s">
        <v>1567</v>
      </c>
      <c r="C41" t="s">
        <v>1567</v>
      </c>
      <c r="D41" t="s">
        <v>1559</v>
      </c>
      <c r="E41"/>
      <c r="F41"/>
      <c r="G41"/>
      <c r="H41" t="s">
        <v>1561</v>
      </c>
      <c r="I41" s="108" t="s">
        <v>266</v>
      </c>
      <c r="J41" t="s">
        <v>1510</v>
      </c>
      <c r="K41">
        <v>36</v>
      </c>
      <c r="L41" t="s">
        <v>264</v>
      </c>
      <c r="M41" t="s">
        <v>1567</v>
      </c>
      <c r="N41" t="s">
        <v>1514</v>
      </c>
      <c r="O41" t="s">
        <v>1562</v>
      </c>
      <c r="P41" t="s">
        <v>1515</v>
      </c>
      <c r="Q41" t="s">
        <v>1516</v>
      </c>
      <c r="R41" t="s">
        <v>1515</v>
      </c>
      <c r="S41">
        <v>35</v>
      </c>
    </row>
    <row r="42" spans="1:19">
      <c r="A42" t="s">
        <v>264</v>
      </c>
      <c r="B42" t="s">
        <v>1568</v>
      </c>
      <c r="C42" t="s">
        <v>1568</v>
      </c>
      <c r="D42" t="s">
        <v>1559</v>
      </c>
      <c r="E42"/>
      <c r="F42"/>
      <c r="G42"/>
      <c r="H42" t="s">
        <v>1561</v>
      </c>
      <c r="I42" s="108" t="s">
        <v>266</v>
      </c>
      <c r="J42" t="s">
        <v>1510</v>
      </c>
      <c r="K42">
        <v>37</v>
      </c>
      <c r="L42" t="s">
        <v>264</v>
      </c>
      <c r="M42" t="s">
        <v>1568</v>
      </c>
      <c r="N42" t="s">
        <v>1514</v>
      </c>
      <c r="O42" t="s">
        <v>1562</v>
      </c>
      <c r="P42" t="s">
        <v>1515</v>
      </c>
      <c r="Q42" t="s">
        <v>1516</v>
      </c>
      <c r="R42" t="s">
        <v>1515</v>
      </c>
      <c r="S42">
        <v>36</v>
      </c>
    </row>
    <row r="43" spans="1:19">
      <c r="A43" t="s">
        <v>264</v>
      </c>
      <c r="B43" t="s">
        <v>1569</v>
      </c>
      <c r="C43" t="s">
        <v>1569</v>
      </c>
      <c r="D43" t="s">
        <v>1568</v>
      </c>
      <c r="E43"/>
      <c r="F43"/>
      <c r="G43"/>
      <c r="H43" t="s">
        <v>1570</v>
      </c>
      <c r="I43" s="108" t="s">
        <v>266</v>
      </c>
      <c r="J43" t="s">
        <v>1510</v>
      </c>
      <c r="K43">
        <v>38</v>
      </c>
      <c r="L43" t="s">
        <v>264</v>
      </c>
      <c r="M43" t="s">
        <v>1569</v>
      </c>
      <c r="N43" t="s">
        <v>1514</v>
      </c>
      <c r="O43" t="s">
        <v>1571</v>
      </c>
      <c r="P43" t="s">
        <v>1515</v>
      </c>
      <c r="Q43" t="s">
        <v>1516</v>
      </c>
      <c r="R43" t="s">
        <v>1515</v>
      </c>
      <c r="S43">
        <v>37</v>
      </c>
    </row>
    <row r="44" spans="1:19">
      <c r="A44" t="s">
        <v>264</v>
      </c>
      <c r="B44" t="s">
        <v>1572</v>
      </c>
      <c r="C44" t="s">
        <v>1572</v>
      </c>
      <c r="D44" t="s">
        <v>1568</v>
      </c>
      <c r="E44"/>
      <c r="F44"/>
      <c r="G44"/>
      <c r="H44" t="s">
        <v>1570</v>
      </c>
      <c r="I44" s="108" t="s">
        <v>266</v>
      </c>
      <c r="J44" t="s">
        <v>1510</v>
      </c>
      <c r="K44">
        <v>39</v>
      </c>
      <c r="L44" t="s">
        <v>264</v>
      </c>
      <c r="M44" t="s">
        <v>1572</v>
      </c>
      <c r="N44" t="s">
        <v>1514</v>
      </c>
      <c r="O44" t="s">
        <v>1571</v>
      </c>
      <c r="P44" t="s">
        <v>1515</v>
      </c>
      <c r="Q44" t="s">
        <v>1516</v>
      </c>
      <c r="R44" t="s">
        <v>1515</v>
      </c>
      <c r="S44">
        <v>38</v>
      </c>
    </row>
    <row r="45" spans="1:19">
      <c r="A45" t="s">
        <v>264</v>
      </c>
      <c r="B45" t="s">
        <v>1573</v>
      </c>
      <c r="C45" t="s">
        <v>1573</v>
      </c>
      <c r="D45" t="s">
        <v>1559</v>
      </c>
      <c r="E45"/>
      <c r="F45"/>
      <c r="G45"/>
      <c r="H45" t="s">
        <v>1561</v>
      </c>
      <c r="I45" s="108" t="s">
        <v>266</v>
      </c>
      <c r="J45" t="s">
        <v>1510</v>
      </c>
      <c r="K45">
        <v>40</v>
      </c>
      <c r="L45" t="s">
        <v>264</v>
      </c>
      <c r="M45" t="s">
        <v>1573</v>
      </c>
      <c r="N45" t="s">
        <v>1514</v>
      </c>
      <c r="O45" t="s">
        <v>1562</v>
      </c>
      <c r="P45" t="s">
        <v>1515</v>
      </c>
      <c r="Q45" t="s">
        <v>1516</v>
      </c>
      <c r="R45" t="s">
        <v>1515</v>
      </c>
      <c r="S45">
        <v>39</v>
      </c>
    </row>
    <row r="46" spans="1:19">
      <c r="A46" t="s">
        <v>264</v>
      </c>
      <c r="B46" t="s">
        <v>1574</v>
      </c>
      <c r="C46" t="s">
        <v>1574</v>
      </c>
      <c r="D46" t="s">
        <v>1540</v>
      </c>
      <c r="E46"/>
      <c r="F46"/>
      <c r="G46"/>
      <c r="H46" t="s">
        <v>1544</v>
      </c>
      <c r="I46" s="108" t="s">
        <v>266</v>
      </c>
      <c r="J46" t="s">
        <v>1510</v>
      </c>
      <c r="K46">
        <v>41</v>
      </c>
      <c r="L46" t="s">
        <v>264</v>
      </c>
      <c r="M46" t="s">
        <v>1574</v>
      </c>
      <c r="N46" t="s">
        <v>1514</v>
      </c>
      <c r="O46" t="s">
        <v>1545</v>
      </c>
      <c r="P46" t="s">
        <v>1515</v>
      </c>
      <c r="Q46" t="s">
        <v>1516</v>
      </c>
      <c r="R46" t="s">
        <v>1515</v>
      </c>
      <c r="S46">
        <v>40</v>
      </c>
    </row>
    <row r="47" spans="1:19">
      <c r="A47" t="s">
        <v>264</v>
      </c>
      <c r="B47" t="s">
        <v>1575</v>
      </c>
      <c r="C47" t="s">
        <v>1575</v>
      </c>
      <c r="D47" t="s">
        <v>1574</v>
      </c>
      <c r="E47"/>
      <c r="F47"/>
      <c r="G47"/>
      <c r="H47" t="s">
        <v>1576</v>
      </c>
      <c r="I47" s="108" t="s">
        <v>266</v>
      </c>
      <c r="J47" t="s">
        <v>1510</v>
      </c>
      <c r="K47">
        <v>42</v>
      </c>
      <c r="L47" t="s">
        <v>264</v>
      </c>
      <c r="M47" t="s">
        <v>1575</v>
      </c>
      <c r="N47" t="s">
        <v>1514</v>
      </c>
      <c r="O47" t="s">
        <v>1577</v>
      </c>
      <c r="P47" t="s">
        <v>1515</v>
      </c>
      <c r="Q47" t="s">
        <v>1516</v>
      </c>
      <c r="R47" t="s">
        <v>1515</v>
      </c>
      <c r="S47">
        <v>41</v>
      </c>
    </row>
    <row r="48" spans="1:19">
      <c r="A48" t="s">
        <v>264</v>
      </c>
      <c r="B48" t="s">
        <v>1578</v>
      </c>
      <c r="C48" t="s">
        <v>1578</v>
      </c>
      <c r="D48" t="s">
        <v>1575</v>
      </c>
      <c r="E48"/>
      <c r="F48"/>
      <c r="G48"/>
      <c r="H48" t="s">
        <v>1579</v>
      </c>
      <c r="I48" s="108" t="s">
        <v>266</v>
      </c>
      <c r="J48" t="s">
        <v>1510</v>
      </c>
      <c r="K48">
        <v>43</v>
      </c>
      <c r="L48" t="s">
        <v>264</v>
      </c>
      <c r="M48" t="s">
        <v>1578</v>
      </c>
      <c r="N48" t="s">
        <v>1514</v>
      </c>
      <c r="O48" t="s">
        <v>1580</v>
      </c>
      <c r="P48" t="s">
        <v>1515</v>
      </c>
      <c r="Q48" t="s">
        <v>1516</v>
      </c>
      <c r="R48" t="s">
        <v>1515</v>
      </c>
      <c r="S48">
        <v>42</v>
      </c>
    </row>
    <row r="49" spans="1:19">
      <c r="A49" t="s">
        <v>264</v>
      </c>
      <c r="B49" t="s">
        <v>1581</v>
      </c>
      <c r="C49" t="s">
        <v>1581</v>
      </c>
      <c r="D49" t="s">
        <v>1575</v>
      </c>
      <c r="E49"/>
      <c r="F49"/>
      <c r="G49"/>
      <c r="H49" t="s">
        <v>1579</v>
      </c>
      <c r="I49" s="108" t="s">
        <v>266</v>
      </c>
      <c r="J49" t="s">
        <v>1510</v>
      </c>
      <c r="K49">
        <v>44</v>
      </c>
      <c r="L49" t="s">
        <v>264</v>
      </c>
      <c r="M49" t="s">
        <v>1581</v>
      </c>
      <c r="N49" t="s">
        <v>1514</v>
      </c>
      <c r="O49" t="s">
        <v>1580</v>
      </c>
      <c r="P49" t="s">
        <v>1515</v>
      </c>
      <c r="Q49" t="s">
        <v>1516</v>
      </c>
      <c r="R49" t="s">
        <v>1515</v>
      </c>
      <c r="S49">
        <v>43</v>
      </c>
    </row>
    <row r="50" spans="1:19">
      <c r="A50" t="s">
        <v>264</v>
      </c>
      <c r="B50" t="s">
        <v>1582</v>
      </c>
      <c r="C50" t="s">
        <v>1582</v>
      </c>
      <c r="D50" t="s">
        <v>1575</v>
      </c>
      <c r="E50"/>
      <c r="F50"/>
      <c r="G50"/>
      <c r="H50" t="s">
        <v>1579</v>
      </c>
      <c r="I50" s="108" t="s">
        <v>266</v>
      </c>
      <c r="J50" t="s">
        <v>1510</v>
      </c>
      <c r="K50">
        <v>45</v>
      </c>
      <c r="L50" t="s">
        <v>264</v>
      </c>
      <c r="M50" t="s">
        <v>1582</v>
      </c>
      <c r="N50" t="s">
        <v>1514</v>
      </c>
      <c r="O50" t="s">
        <v>1580</v>
      </c>
      <c r="P50" t="s">
        <v>1515</v>
      </c>
      <c r="Q50" t="s">
        <v>1516</v>
      </c>
      <c r="R50" t="s">
        <v>1515</v>
      </c>
      <c r="S50">
        <v>44</v>
      </c>
    </row>
    <row r="51" spans="1:19">
      <c r="A51" t="s">
        <v>264</v>
      </c>
      <c r="B51" t="s">
        <v>1583</v>
      </c>
      <c r="C51" t="s">
        <v>1583</v>
      </c>
      <c r="D51" t="s">
        <v>1575</v>
      </c>
      <c r="E51"/>
      <c r="F51"/>
      <c r="G51"/>
      <c r="H51" t="s">
        <v>1579</v>
      </c>
      <c r="I51" s="108" t="s">
        <v>266</v>
      </c>
      <c r="J51" t="s">
        <v>1510</v>
      </c>
      <c r="K51">
        <v>46</v>
      </c>
      <c r="L51" t="s">
        <v>264</v>
      </c>
      <c r="M51" t="s">
        <v>1583</v>
      </c>
      <c r="N51" t="s">
        <v>1514</v>
      </c>
      <c r="O51" t="s">
        <v>1580</v>
      </c>
      <c r="P51" t="s">
        <v>1515</v>
      </c>
      <c r="Q51" t="s">
        <v>1516</v>
      </c>
      <c r="R51" t="s">
        <v>1515</v>
      </c>
      <c r="S51">
        <v>45</v>
      </c>
    </row>
    <row r="52" spans="1:19">
      <c r="A52" t="s">
        <v>264</v>
      </c>
      <c r="B52" t="s">
        <v>1584</v>
      </c>
      <c r="C52" t="s">
        <v>1584</v>
      </c>
      <c r="D52" t="s">
        <v>1574</v>
      </c>
      <c r="E52"/>
      <c r="F52"/>
      <c r="G52"/>
      <c r="H52" t="s">
        <v>1576</v>
      </c>
      <c r="I52" s="108" t="s">
        <v>266</v>
      </c>
      <c r="J52" t="s">
        <v>1510</v>
      </c>
      <c r="K52">
        <v>47</v>
      </c>
      <c r="L52" t="s">
        <v>264</v>
      </c>
      <c r="M52" t="s">
        <v>1584</v>
      </c>
      <c r="N52" t="s">
        <v>1514</v>
      </c>
      <c r="O52" t="s">
        <v>1577</v>
      </c>
      <c r="P52" t="s">
        <v>1515</v>
      </c>
      <c r="Q52" t="s">
        <v>1516</v>
      </c>
      <c r="R52" t="s">
        <v>1515</v>
      </c>
      <c r="S52">
        <v>46</v>
      </c>
    </row>
    <row r="53" spans="1:19">
      <c r="A53" t="s">
        <v>264</v>
      </c>
      <c r="B53" t="s">
        <v>1585</v>
      </c>
      <c r="C53" t="s">
        <v>1585</v>
      </c>
      <c r="D53" t="s">
        <v>1584</v>
      </c>
      <c r="E53"/>
      <c r="F53"/>
      <c r="G53"/>
      <c r="H53" t="s">
        <v>1586</v>
      </c>
      <c r="I53" s="108" t="s">
        <v>266</v>
      </c>
      <c r="J53" t="s">
        <v>1510</v>
      </c>
      <c r="K53">
        <v>48</v>
      </c>
      <c r="L53" t="s">
        <v>264</v>
      </c>
      <c r="M53" t="s">
        <v>1585</v>
      </c>
      <c r="N53" t="s">
        <v>1514</v>
      </c>
      <c r="O53" t="s">
        <v>1587</v>
      </c>
      <c r="P53" t="s">
        <v>1515</v>
      </c>
      <c r="Q53" t="s">
        <v>1516</v>
      </c>
      <c r="R53" t="s">
        <v>1515</v>
      </c>
      <c r="S53">
        <v>47</v>
      </c>
    </row>
    <row r="54" spans="1:19">
      <c r="A54" t="s">
        <v>264</v>
      </c>
      <c r="B54" t="s">
        <v>1588</v>
      </c>
      <c r="C54" t="s">
        <v>1588</v>
      </c>
      <c r="D54" t="s">
        <v>1584</v>
      </c>
      <c r="E54"/>
      <c r="F54"/>
      <c r="G54"/>
      <c r="H54" t="s">
        <v>1586</v>
      </c>
      <c r="I54" s="108" t="s">
        <v>266</v>
      </c>
      <c r="J54" t="s">
        <v>1510</v>
      </c>
      <c r="K54">
        <v>49</v>
      </c>
      <c r="L54" t="s">
        <v>264</v>
      </c>
      <c r="M54" t="s">
        <v>1589</v>
      </c>
      <c r="N54" t="s">
        <v>1514</v>
      </c>
      <c r="O54" t="s">
        <v>1587</v>
      </c>
      <c r="P54" t="s">
        <v>1515</v>
      </c>
      <c r="Q54" t="s">
        <v>1516</v>
      </c>
      <c r="R54" t="s">
        <v>1515</v>
      </c>
      <c r="S54">
        <v>48</v>
      </c>
    </row>
    <row r="55" spans="1:19">
      <c r="A55" t="s">
        <v>264</v>
      </c>
      <c r="B55" t="s">
        <v>1590</v>
      </c>
      <c r="C55" t="s">
        <v>1590</v>
      </c>
      <c r="D55" t="s">
        <v>1574</v>
      </c>
      <c r="E55"/>
      <c r="F55"/>
      <c r="G55"/>
      <c r="H55" t="s">
        <v>1576</v>
      </c>
      <c r="I55" s="108" t="s">
        <v>266</v>
      </c>
      <c r="J55" t="s">
        <v>1510</v>
      </c>
      <c r="K55">
        <v>50</v>
      </c>
      <c r="L55" t="s">
        <v>264</v>
      </c>
      <c r="M55" t="s">
        <v>1590</v>
      </c>
      <c r="N55" t="s">
        <v>1514</v>
      </c>
      <c r="O55" t="s">
        <v>1577</v>
      </c>
      <c r="P55" t="s">
        <v>1515</v>
      </c>
      <c r="Q55" t="s">
        <v>1516</v>
      </c>
      <c r="R55" t="s">
        <v>1515</v>
      </c>
      <c r="S55">
        <v>49</v>
      </c>
    </row>
    <row r="56" spans="1:19">
      <c r="A56" t="s">
        <v>264</v>
      </c>
      <c r="B56" t="s">
        <v>1591</v>
      </c>
      <c r="C56" t="s">
        <v>1591</v>
      </c>
      <c r="D56" t="s">
        <v>1590</v>
      </c>
      <c r="E56"/>
      <c r="F56"/>
      <c r="G56"/>
      <c r="H56" t="s">
        <v>1592</v>
      </c>
      <c r="I56" s="108" t="s">
        <v>266</v>
      </c>
      <c r="J56" t="s">
        <v>1510</v>
      </c>
      <c r="K56">
        <v>51</v>
      </c>
      <c r="L56" t="s">
        <v>264</v>
      </c>
      <c r="M56" t="s">
        <v>1591</v>
      </c>
      <c r="N56" t="s">
        <v>1514</v>
      </c>
      <c r="O56" t="s">
        <v>1593</v>
      </c>
      <c r="P56" t="s">
        <v>1515</v>
      </c>
      <c r="Q56" t="s">
        <v>1516</v>
      </c>
      <c r="R56" t="s">
        <v>1515</v>
      </c>
      <c r="S56">
        <v>50</v>
      </c>
    </row>
    <row r="57" spans="1:19">
      <c r="A57" t="s">
        <v>264</v>
      </c>
      <c r="B57" t="s">
        <v>1594</v>
      </c>
      <c r="C57" t="s">
        <v>1595</v>
      </c>
      <c r="D57" t="s">
        <v>1590</v>
      </c>
      <c r="E57"/>
      <c r="F57"/>
      <c r="G57"/>
      <c r="H57" t="s">
        <v>1592</v>
      </c>
      <c r="I57" s="108" t="s">
        <v>266</v>
      </c>
      <c r="J57" t="s">
        <v>1510</v>
      </c>
      <c r="K57">
        <v>52</v>
      </c>
      <c r="L57" t="s">
        <v>264</v>
      </c>
      <c r="M57" t="s">
        <v>1596</v>
      </c>
      <c r="N57" t="s">
        <v>1514</v>
      </c>
      <c r="O57" t="s">
        <v>1593</v>
      </c>
      <c r="P57" t="s">
        <v>1515</v>
      </c>
      <c r="Q57" t="s">
        <v>1516</v>
      </c>
      <c r="R57" t="s">
        <v>1515</v>
      </c>
      <c r="S57">
        <v>51</v>
      </c>
    </row>
    <row r="58" spans="1:19">
      <c r="A58" t="s">
        <v>264</v>
      </c>
      <c r="B58" t="s">
        <v>1597</v>
      </c>
      <c r="C58" t="s">
        <v>1597</v>
      </c>
      <c r="D58" t="s">
        <v>1574</v>
      </c>
      <c r="E58"/>
      <c r="F58"/>
      <c r="G58"/>
      <c r="H58" t="s">
        <v>1576</v>
      </c>
      <c r="I58" s="108" t="s">
        <v>266</v>
      </c>
      <c r="J58" t="s">
        <v>1510</v>
      </c>
      <c r="K58">
        <v>53</v>
      </c>
      <c r="L58" t="s">
        <v>264</v>
      </c>
      <c r="M58" t="s">
        <v>1597</v>
      </c>
      <c r="N58" t="s">
        <v>1514</v>
      </c>
      <c r="O58" t="s">
        <v>1577</v>
      </c>
      <c r="P58" t="s">
        <v>1515</v>
      </c>
      <c r="Q58" t="s">
        <v>1516</v>
      </c>
      <c r="R58" t="s">
        <v>1515</v>
      </c>
      <c r="S58">
        <v>52</v>
      </c>
    </row>
    <row r="59" spans="1:19">
      <c r="A59" t="s">
        <v>264</v>
      </c>
      <c r="B59" t="s">
        <v>1598</v>
      </c>
      <c r="C59" t="s">
        <v>1598</v>
      </c>
      <c r="D59" t="s">
        <v>1599</v>
      </c>
      <c r="E59"/>
      <c r="F59"/>
      <c r="G59"/>
      <c r="H59" t="s">
        <v>1600</v>
      </c>
      <c r="I59" s="108" t="s">
        <v>266</v>
      </c>
      <c r="J59" t="s">
        <v>1510</v>
      </c>
      <c r="K59">
        <v>54</v>
      </c>
      <c r="L59" t="s">
        <v>264</v>
      </c>
      <c r="M59" t="s">
        <v>1598</v>
      </c>
      <c r="N59" t="s">
        <v>1514</v>
      </c>
      <c r="O59" t="s">
        <v>1601</v>
      </c>
      <c r="P59" t="s">
        <v>1515</v>
      </c>
      <c r="Q59" t="s">
        <v>1516</v>
      </c>
      <c r="R59" t="s">
        <v>1515</v>
      </c>
      <c r="S59">
        <v>53</v>
      </c>
    </row>
    <row r="60" spans="1:19">
      <c r="A60" t="s">
        <v>264</v>
      </c>
      <c r="B60" t="s">
        <v>1602</v>
      </c>
      <c r="C60" t="s">
        <v>1602</v>
      </c>
      <c r="D60" t="s">
        <v>1599</v>
      </c>
      <c r="E60"/>
      <c r="F60"/>
      <c r="G60"/>
      <c r="H60" t="s">
        <v>1600</v>
      </c>
      <c r="I60" s="108" t="s">
        <v>266</v>
      </c>
      <c r="J60" t="s">
        <v>1510</v>
      </c>
      <c r="K60">
        <v>55</v>
      </c>
      <c r="L60" t="s">
        <v>264</v>
      </c>
      <c r="M60" t="s">
        <v>1602</v>
      </c>
      <c r="N60" t="s">
        <v>1514</v>
      </c>
      <c r="O60" t="s">
        <v>1601</v>
      </c>
      <c r="P60" t="s">
        <v>1515</v>
      </c>
      <c r="Q60" t="s">
        <v>1516</v>
      </c>
      <c r="R60" t="s">
        <v>1515</v>
      </c>
      <c r="S60">
        <v>54</v>
      </c>
    </row>
    <row r="61" spans="1:19">
      <c r="A61" t="s">
        <v>264</v>
      </c>
      <c r="B61" t="s">
        <v>1603</v>
      </c>
      <c r="C61" t="s">
        <v>1603</v>
      </c>
      <c r="D61" t="s">
        <v>1599</v>
      </c>
      <c r="E61"/>
      <c r="F61"/>
      <c r="G61"/>
      <c r="H61" t="s">
        <v>1600</v>
      </c>
      <c r="I61" s="108" t="s">
        <v>266</v>
      </c>
      <c r="J61" t="s">
        <v>1510</v>
      </c>
      <c r="K61">
        <v>56</v>
      </c>
      <c r="L61" t="s">
        <v>264</v>
      </c>
      <c r="M61" t="s">
        <v>1603</v>
      </c>
      <c r="N61" t="s">
        <v>1514</v>
      </c>
      <c r="O61" t="s">
        <v>1601</v>
      </c>
      <c r="P61" t="s">
        <v>1515</v>
      </c>
      <c r="Q61" t="s">
        <v>1516</v>
      </c>
      <c r="R61" t="s">
        <v>1515</v>
      </c>
      <c r="S61">
        <v>55</v>
      </c>
    </row>
    <row r="62" spans="1:19">
      <c r="A62" t="s">
        <v>264</v>
      </c>
      <c r="B62" t="s">
        <v>1604</v>
      </c>
      <c r="C62" t="s">
        <v>1604</v>
      </c>
      <c r="D62" t="s">
        <v>1574</v>
      </c>
      <c r="E62"/>
      <c r="F62"/>
      <c r="G62"/>
      <c r="H62" t="s">
        <v>1576</v>
      </c>
      <c r="I62" s="108" t="s">
        <v>266</v>
      </c>
      <c r="J62" t="s">
        <v>1510</v>
      </c>
      <c r="K62">
        <v>57</v>
      </c>
      <c r="L62" t="s">
        <v>264</v>
      </c>
      <c r="M62" t="s">
        <v>1604</v>
      </c>
      <c r="N62" t="s">
        <v>1514</v>
      </c>
      <c r="O62" t="s">
        <v>1577</v>
      </c>
      <c r="P62" t="s">
        <v>1515</v>
      </c>
      <c r="Q62" t="s">
        <v>1516</v>
      </c>
      <c r="R62" t="s">
        <v>1515</v>
      </c>
      <c r="S62">
        <v>56</v>
      </c>
    </row>
    <row r="63" spans="1:19">
      <c r="A63" t="s">
        <v>264</v>
      </c>
      <c r="B63" t="s">
        <v>1605</v>
      </c>
      <c r="C63" t="s">
        <v>1605</v>
      </c>
      <c r="D63" t="s">
        <v>1604</v>
      </c>
      <c r="E63"/>
      <c r="F63"/>
      <c r="G63"/>
      <c r="H63" t="s">
        <v>1606</v>
      </c>
      <c r="I63" s="108" t="s">
        <v>266</v>
      </c>
      <c r="J63" t="s">
        <v>1510</v>
      </c>
      <c r="K63">
        <v>58</v>
      </c>
      <c r="L63" t="s">
        <v>264</v>
      </c>
      <c r="M63" t="s">
        <v>1607</v>
      </c>
      <c r="N63" t="s">
        <v>1514</v>
      </c>
      <c r="O63" t="s">
        <v>1608</v>
      </c>
      <c r="P63" t="s">
        <v>1515</v>
      </c>
      <c r="Q63" t="s">
        <v>1516</v>
      </c>
      <c r="R63" t="s">
        <v>1515</v>
      </c>
      <c r="S63">
        <v>57</v>
      </c>
    </row>
    <row r="64" spans="1:19">
      <c r="A64" t="s">
        <v>264</v>
      </c>
      <c r="B64" t="s">
        <v>1609</v>
      </c>
      <c r="C64" t="s">
        <v>1609</v>
      </c>
      <c r="D64" t="s">
        <v>1604</v>
      </c>
      <c r="E64"/>
      <c r="F64"/>
      <c r="G64"/>
      <c r="H64" t="s">
        <v>1606</v>
      </c>
      <c r="I64" s="108" t="s">
        <v>266</v>
      </c>
      <c r="J64" t="s">
        <v>1510</v>
      </c>
      <c r="K64">
        <v>59</v>
      </c>
      <c r="L64" t="s">
        <v>264</v>
      </c>
      <c r="M64" t="s">
        <v>1609</v>
      </c>
      <c r="N64" t="s">
        <v>1514</v>
      </c>
      <c r="O64" t="s">
        <v>1608</v>
      </c>
      <c r="P64" t="s">
        <v>1515</v>
      </c>
      <c r="Q64" t="s">
        <v>1516</v>
      </c>
      <c r="R64" t="s">
        <v>1515</v>
      </c>
      <c r="S64">
        <v>58</v>
      </c>
    </row>
    <row r="65" spans="1:19">
      <c r="A65" t="s">
        <v>264</v>
      </c>
      <c r="B65" t="s">
        <v>1610</v>
      </c>
      <c r="C65" t="s">
        <v>1610</v>
      </c>
      <c r="D65" t="s">
        <v>1604</v>
      </c>
      <c r="E65"/>
      <c r="F65"/>
      <c r="G65"/>
      <c r="H65" t="s">
        <v>1606</v>
      </c>
      <c r="I65" s="108" t="s">
        <v>266</v>
      </c>
      <c r="J65" t="s">
        <v>1510</v>
      </c>
      <c r="K65">
        <v>60</v>
      </c>
      <c r="L65" t="s">
        <v>264</v>
      </c>
      <c r="M65" t="s">
        <v>1610</v>
      </c>
      <c r="N65" t="s">
        <v>1514</v>
      </c>
      <c r="O65" t="s">
        <v>1608</v>
      </c>
      <c r="P65" t="s">
        <v>1515</v>
      </c>
      <c r="Q65" t="s">
        <v>1516</v>
      </c>
      <c r="R65" t="s">
        <v>1515</v>
      </c>
      <c r="S65">
        <v>59</v>
      </c>
    </row>
    <row r="66" spans="1:19">
      <c r="A66" t="s">
        <v>264</v>
      </c>
      <c r="B66" t="s">
        <v>1611</v>
      </c>
      <c r="C66" t="s">
        <v>1611</v>
      </c>
      <c r="D66" t="s">
        <v>1604</v>
      </c>
      <c r="E66"/>
      <c r="F66"/>
      <c r="G66"/>
      <c r="H66" t="s">
        <v>1606</v>
      </c>
      <c r="I66" s="108" t="s">
        <v>266</v>
      </c>
      <c r="J66" t="s">
        <v>1510</v>
      </c>
      <c r="K66">
        <v>61</v>
      </c>
      <c r="L66" t="s">
        <v>264</v>
      </c>
      <c r="M66" t="s">
        <v>1611</v>
      </c>
      <c r="N66" t="s">
        <v>1514</v>
      </c>
      <c r="O66" t="s">
        <v>1608</v>
      </c>
      <c r="P66" t="s">
        <v>1515</v>
      </c>
      <c r="Q66" t="s">
        <v>1516</v>
      </c>
      <c r="R66" t="s">
        <v>1515</v>
      </c>
      <c r="S66">
        <v>60</v>
      </c>
    </row>
    <row r="67" spans="1:19">
      <c r="A67" t="s">
        <v>264</v>
      </c>
      <c r="B67" t="s">
        <v>1612</v>
      </c>
      <c r="C67" t="s">
        <v>1612</v>
      </c>
      <c r="D67" t="s">
        <v>1604</v>
      </c>
      <c r="E67"/>
      <c r="F67"/>
      <c r="G67"/>
      <c r="H67" t="s">
        <v>1606</v>
      </c>
      <c r="I67" s="108" t="s">
        <v>266</v>
      </c>
      <c r="J67" t="s">
        <v>1510</v>
      </c>
      <c r="K67">
        <v>62</v>
      </c>
      <c r="L67" t="s">
        <v>264</v>
      </c>
      <c r="M67" t="s">
        <v>1612</v>
      </c>
      <c r="N67" t="s">
        <v>1514</v>
      </c>
      <c r="O67" t="s">
        <v>1608</v>
      </c>
      <c r="P67" t="s">
        <v>1515</v>
      </c>
      <c r="Q67" t="s">
        <v>1516</v>
      </c>
      <c r="R67" t="s">
        <v>1515</v>
      </c>
      <c r="S67">
        <v>61</v>
      </c>
    </row>
    <row r="68" spans="1:19">
      <c r="A68" t="s">
        <v>264</v>
      </c>
      <c r="B68" t="s">
        <v>1613</v>
      </c>
      <c r="C68" t="s">
        <v>1613</v>
      </c>
      <c r="D68" t="s">
        <v>1604</v>
      </c>
      <c r="E68"/>
      <c r="F68"/>
      <c r="G68"/>
      <c r="H68" t="s">
        <v>1606</v>
      </c>
      <c r="I68" s="108" t="s">
        <v>266</v>
      </c>
      <c r="J68" t="s">
        <v>1510</v>
      </c>
      <c r="K68">
        <v>63</v>
      </c>
      <c r="L68" t="s">
        <v>264</v>
      </c>
      <c r="M68" t="s">
        <v>1613</v>
      </c>
      <c r="N68" t="s">
        <v>1514</v>
      </c>
      <c r="O68" t="s">
        <v>1608</v>
      </c>
      <c r="P68" t="s">
        <v>1515</v>
      </c>
      <c r="Q68" t="s">
        <v>1516</v>
      </c>
      <c r="R68" t="s">
        <v>1515</v>
      </c>
      <c r="S68">
        <v>62</v>
      </c>
    </row>
    <row r="69" spans="1:19">
      <c r="A69" t="s">
        <v>264</v>
      </c>
      <c r="B69" t="s">
        <v>1614</v>
      </c>
      <c r="C69" t="s">
        <v>1614</v>
      </c>
      <c r="D69" t="s">
        <v>1540</v>
      </c>
      <c r="E69"/>
      <c r="F69"/>
      <c r="G69"/>
      <c r="H69" t="s">
        <v>1544</v>
      </c>
      <c r="I69" s="108" t="s">
        <v>266</v>
      </c>
      <c r="J69" t="s">
        <v>1510</v>
      </c>
      <c r="K69">
        <v>64</v>
      </c>
      <c r="L69" t="s">
        <v>264</v>
      </c>
      <c r="M69" t="s">
        <v>1614</v>
      </c>
      <c r="N69" t="s">
        <v>1514</v>
      </c>
      <c r="O69" t="s">
        <v>1545</v>
      </c>
      <c r="P69" t="s">
        <v>1515</v>
      </c>
      <c r="Q69" t="s">
        <v>1516</v>
      </c>
      <c r="R69" t="s">
        <v>1515</v>
      </c>
      <c r="S69">
        <v>63</v>
      </c>
    </row>
    <row r="70" spans="1:19">
      <c r="A70" t="s">
        <v>264</v>
      </c>
      <c r="B70" t="s">
        <v>1615</v>
      </c>
      <c r="C70" t="s">
        <v>1615</v>
      </c>
      <c r="D70" t="s">
        <v>1614</v>
      </c>
      <c r="E70"/>
      <c r="F70"/>
      <c r="G70"/>
      <c r="H70" t="s">
        <v>1616</v>
      </c>
      <c r="I70" s="108" t="s">
        <v>266</v>
      </c>
      <c r="J70" t="s">
        <v>1510</v>
      </c>
      <c r="K70">
        <v>65</v>
      </c>
      <c r="L70" t="s">
        <v>264</v>
      </c>
      <c r="M70" t="s">
        <v>1615</v>
      </c>
      <c r="N70" t="s">
        <v>1514</v>
      </c>
      <c r="O70" t="s">
        <v>1617</v>
      </c>
      <c r="P70" t="s">
        <v>1515</v>
      </c>
      <c r="Q70" t="s">
        <v>1516</v>
      </c>
      <c r="R70" t="s">
        <v>1515</v>
      </c>
      <c r="S70">
        <v>64</v>
      </c>
    </row>
    <row r="71" spans="1:19">
      <c r="A71" t="s">
        <v>264</v>
      </c>
      <c r="B71" t="s">
        <v>1618</v>
      </c>
      <c r="C71" t="s">
        <v>1618</v>
      </c>
      <c r="D71" t="s">
        <v>1614</v>
      </c>
      <c r="E71"/>
      <c r="F71"/>
      <c r="G71"/>
      <c r="H71" t="s">
        <v>1616</v>
      </c>
      <c r="I71" s="108" t="s">
        <v>266</v>
      </c>
      <c r="J71" t="s">
        <v>1510</v>
      </c>
      <c r="K71">
        <v>66</v>
      </c>
      <c r="L71" t="s">
        <v>264</v>
      </c>
      <c r="M71" t="s">
        <v>1618</v>
      </c>
      <c r="N71" t="s">
        <v>1514</v>
      </c>
      <c r="O71" t="s">
        <v>1617</v>
      </c>
      <c r="P71" t="s">
        <v>1515</v>
      </c>
      <c r="Q71" t="s">
        <v>1516</v>
      </c>
      <c r="R71" t="s">
        <v>1515</v>
      </c>
      <c r="S71">
        <v>65</v>
      </c>
    </row>
    <row r="72" spans="1:19">
      <c r="A72" t="s">
        <v>264</v>
      </c>
      <c r="B72" t="s">
        <v>1619</v>
      </c>
      <c r="C72" t="s">
        <v>1619</v>
      </c>
      <c r="D72" t="s">
        <v>1614</v>
      </c>
      <c r="E72"/>
      <c r="F72"/>
      <c r="G72"/>
      <c r="H72" t="s">
        <v>1616</v>
      </c>
      <c r="I72" s="108" t="s">
        <v>266</v>
      </c>
      <c r="J72" t="s">
        <v>1510</v>
      </c>
      <c r="K72">
        <v>67</v>
      </c>
      <c r="L72" t="s">
        <v>264</v>
      </c>
      <c r="M72" t="s">
        <v>1619</v>
      </c>
      <c r="N72" t="s">
        <v>1514</v>
      </c>
      <c r="O72" t="s">
        <v>1617</v>
      </c>
      <c r="P72" t="s">
        <v>1515</v>
      </c>
      <c r="Q72" t="s">
        <v>1516</v>
      </c>
      <c r="R72" t="s">
        <v>1515</v>
      </c>
      <c r="S72">
        <v>66</v>
      </c>
    </row>
    <row r="73" spans="1:19">
      <c r="A73" t="s">
        <v>264</v>
      </c>
      <c r="B73" t="s">
        <v>1619</v>
      </c>
      <c r="C73" t="s">
        <v>1619</v>
      </c>
      <c r="D73" t="s">
        <v>1614</v>
      </c>
      <c r="E73"/>
      <c r="F73"/>
      <c r="G73"/>
      <c r="H73" t="s">
        <v>1616</v>
      </c>
      <c r="I73" s="108" t="s">
        <v>266</v>
      </c>
      <c r="J73" t="s">
        <v>1510</v>
      </c>
      <c r="K73">
        <v>68</v>
      </c>
      <c r="L73" t="s">
        <v>264</v>
      </c>
      <c r="M73" t="s">
        <v>1619</v>
      </c>
      <c r="N73" t="s">
        <v>1514</v>
      </c>
      <c r="O73" t="s">
        <v>1617</v>
      </c>
      <c r="P73" t="s">
        <v>1515</v>
      </c>
      <c r="Q73" t="s">
        <v>1516</v>
      </c>
      <c r="R73" t="s">
        <v>1515</v>
      </c>
      <c r="S73">
        <v>67</v>
      </c>
    </row>
    <row r="74" spans="1:19">
      <c r="A74" t="s">
        <v>264</v>
      </c>
      <c r="B74" t="s">
        <v>1620</v>
      </c>
      <c r="C74" t="s">
        <v>1620</v>
      </c>
      <c r="D74" t="s">
        <v>1539</v>
      </c>
      <c r="E74"/>
      <c r="F74"/>
      <c r="G74"/>
      <c r="H74" t="s">
        <v>1541</v>
      </c>
      <c r="I74" s="108" t="s">
        <v>266</v>
      </c>
      <c r="J74" t="s">
        <v>1510</v>
      </c>
      <c r="K74">
        <v>69</v>
      </c>
      <c r="L74" t="s">
        <v>264</v>
      </c>
      <c r="M74" t="s">
        <v>1620</v>
      </c>
      <c r="N74" t="s">
        <v>1514</v>
      </c>
      <c r="O74" t="s">
        <v>1542</v>
      </c>
      <c r="P74" t="s">
        <v>1515</v>
      </c>
      <c r="Q74" t="s">
        <v>1516</v>
      </c>
      <c r="R74" t="s">
        <v>1515</v>
      </c>
      <c r="S74">
        <v>68</v>
      </c>
    </row>
    <row r="75" spans="1:19">
      <c r="A75" t="s">
        <v>264</v>
      </c>
      <c r="B75" t="s">
        <v>1621</v>
      </c>
      <c r="C75" t="s">
        <v>1621</v>
      </c>
      <c r="D75" t="s">
        <v>1539</v>
      </c>
      <c r="E75"/>
      <c r="F75"/>
      <c r="G75"/>
      <c r="H75" t="s">
        <v>1541</v>
      </c>
      <c r="I75" s="108" t="s">
        <v>266</v>
      </c>
      <c r="J75" t="s">
        <v>1510</v>
      </c>
      <c r="K75">
        <v>70</v>
      </c>
      <c r="L75" t="s">
        <v>264</v>
      </c>
      <c r="M75" t="s">
        <v>1621</v>
      </c>
      <c r="N75" t="s">
        <v>1514</v>
      </c>
      <c r="O75" t="s">
        <v>1542</v>
      </c>
      <c r="P75" t="s">
        <v>1515</v>
      </c>
      <c r="Q75" t="s">
        <v>1516</v>
      </c>
      <c r="R75" t="s">
        <v>1515</v>
      </c>
      <c r="S75">
        <v>69</v>
      </c>
    </row>
    <row r="76" spans="1:19">
      <c r="A76" t="s">
        <v>264</v>
      </c>
      <c r="B76" t="s">
        <v>1622</v>
      </c>
      <c r="C76" t="s">
        <v>1622</v>
      </c>
      <c r="D76" t="s">
        <v>1621</v>
      </c>
      <c r="E76"/>
      <c r="F76"/>
      <c r="G76"/>
      <c r="H76" t="s">
        <v>1623</v>
      </c>
      <c r="I76" s="108" t="s">
        <v>266</v>
      </c>
      <c r="J76" t="s">
        <v>1510</v>
      </c>
      <c r="K76">
        <v>71</v>
      </c>
      <c r="L76" t="s">
        <v>264</v>
      </c>
      <c r="M76" t="s">
        <v>1622</v>
      </c>
      <c r="N76" t="s">
        <v>1514</v>
      </c>
      <c r="O76" t="s">
        <v>1624</v>
      </c>
      <c r="P76" t="s">
        <v>1515</v>
      </c>
      <c r="Q76" t="s">
        <v>1516</v>
      </c>
      <c r="R76" t="s">
        <v>1515</v>
      </c>
      <c r="S76">
        <v>70</v>
      </c>
    </row>
    <row r="77" spans="1:19">
      <c r="A77" t="s">
        <v>264</v>
      </c>
      <c r="B77" t="s">
        <v>264</v>
      </c>
      <c r="C77" t="s">
        <v>264</v>
      </c>
      <c r="D77"/>
      <c r="E77"/>
      <c r="F77"/>
      <c r="G77" t="s">
        <v>264</v>
      </c>
      <c r="H77"/>
      <c r="I77" s="108" t="s">
        <v>266</v>
      </c>
      <c r="J77" t="s">
        <v>1625</v>
      </c>
      <c r="K77">
        <v>2</v>
      </c>
      <c r="L77" t="s">
        <v>264</v>
      </c>
      <c r="M77" t="s">
        <v>264</v>
      </c>
      <c r="N77" t="s">
        <v>1514</v>
      </c>
      <c r="O77" t="s">
        <v>1515</v>
      </c>
      <c r="P77" t="s">
        <v>264</v>
      </c>
      <c r="Q77" t="s">
        <v>1516</v>
      </c>
      <c r="R77" t="s">
        <v>1515</v>
      </c>
      <c r="S77">
        <v>71</v>
      </c>
    </row>
    <row r="78" spans="1:19">
      <c r="A78" t="s">
        <v>264</v>
      </c>
      <c r="B78" t="s">
        <v>1513</v>
      </c>
      <c r="C78" t="s">
        <v>1513</v>
      </c>
      <c r="D78"/>
      <c r="E78"/>
      <c r="F78"/>
      <c r="G78"/>
      <c r="H78" t="s">
        <v>264</v>
      </c>
      <c r="I78" s="108" t="s">
        <v>266</v>
      </c>
      <c r="J78" t="s">
        <v>1625</v>
      </c>
      <c r="K78">
        <v>3</v>
      </c>
      <c r="L78" t="s">
        <v>264</v>
      </c>
      <c r="M78" t="s">
        <v>1513</v>
      </c>
      <c r="N78" t="s">
        <v>1514</v>
      </c>
      <c r="O78" t="s">
        <v>264</v>
      </c>
      <c r="P78" t="s">
        <v>1515</v>
      </c>
      <c r="Q78" t="s">
        <v>1516</v>
      </c>
      <c r="R78" t="s">
        <v>1515</v>
      </c>
      <c r="S78">
        <v>72</v>
      </c>
    </row>
    <row r="79" spans="1:19">
      <c r="A79" t="s">
        <v>264</v>
      </c>
      <c r="B79" t="s">
        <v>1517</v>
      </c>
      <c r="C79" t="s">
        <v>1517</v>
      </c>
      <c r="D79"/>
      <c r="E79"/>
      <c r="F79"/>
      <c r="G79"/>
      <c r="H79" t="s">
        <v>264</v>
      </c>
      <c r="I79" s="108" t="s">
        <v>266</v>
      </c>
      <c r="J79" t="s">
        <v>1625</v>
      </c>
      <c r="K79">
        <v>4</v>
      </c>
      <c r="L79" t="s">
        <v>264</v>
      </c>
      <c r="M79" t="s">
        <v>1517</v>
      </c>
      <c r="N79" t="s">
        <v>1514</v>
      </c>
      <c r="O79" t="s">
        <v>264</v>
      </c>
      <c r="P79" t="s">
        <v>1515</v>
      </c>
      <c r="Q79" t="s">
        <v>1516</v>
      </c>
      <c r="R79" t="s">
        <v>1515</v>
      </c>
      <c r="S79">
        <v>73</v>
      </c>
    </row>
    <row r="80" spans="1:19">
      <c r="A80" t="s">
        <v>264</v>
      </c>
      <c r="B80" t="s">
        <v>1518</v>
      </c>
      <c r="C80" t="s">
        <v>1518</v>
      </c>
      <c r="D80" t="s">
        <v>1517</v>
      </c>
      <c r="E80"/>
      <c r="F80"/>
      <c r="G80"/>
      <c r="H80" t="s">
        <v>1519</v>
      </c>
      <c r="I80" s="108" t="s">
        <v>266</v>
      </c>
      <c r="J80" t="s">
        <v>1625</v>
      </c>
      <c r="K80">
        <v>5</v>
      </c>
      <c r="L80" t="s">
        <v>264</v>
      </c>
      <c r="M80" t="s">
        <v>1518</v>
      </c>
      <c r="N80" t="s">
        <v>1514</v>
      </c>
      <c r="O80" t="s">
        <v>1519</v>
      </c>
      <c r="P80" t="s">
        <v>1515</v>
      </c>
      <c r="Q80" t="s">
        <v>1516</v>
      </c>
      <c r="R80" t="s">
        <v>1515</v>
      </c>
      <c r="S80">
        <v>74</v>
      </c>
    </row>
    <row r="81" spans="1:19">
      <c r="A81" t="s">
        <v>264</v>
      </c>
      <c r="B81" t="s">
        <v>1520</v>
      </c>
      <c r="C81" t="s">
        <v>1520</v>
      </c>
      <c r="D81" t="s">
        <v>1517</v>
      </c>
      <c r="E81"/>
      <c r="F81"/>
      <c r="G81"/>
      <c r="H81" t="s">
        <v>1519</v>
      </c>
      <c r="I81" s="108" t="s">
        <v>266</v>
      </c>
      <c r="J81" t="s">
        <v>1625</v>
      </c>
      <c r="K81">
        <v>6</v>
      </c>
      <c r="L81" t="s">
        <v>264</v>
      </c>
      <c r="M81" t="s">
        <v>1520</v>
      </c>
      <c r="N81" t="s">
        <v>1514</v>
      </c>
      <c r="O81" t="s">
        <v>1519</v>
      </c>
      <c r="P81" t="s">
        <v>1515</v>
      </c>
      <c r="Q81" t="s">
        <v>1516</v>
      </c>
      <c r="R81" t="s">
        <v>1515</v>
      </c>
      <c r="S81">
        <v>75</v>
      </c>
    </row>
    <row r="82" spans="1:19">
      <c r="A82" t="s">
        <v>264</v>
      </c>
      <c r="B82" t="s">
        <v>1521</v>
      </c>
      <c r="C82" t="s">
        <v>1521</v>
      </c>
      <c r="D82" t="s">
        <v>1520</v>
      </c>
      <c r="E82"/>
      <c r="F82"/>
      <c r="G82"/>
      <c r="H82" t="s">
        <v>1522</v>
      </c>
      <c r="I82" s="108" t="s">
        <v>266</v>
      </c>
      <c r="J82" t="s">
        <v>1625</v>
      </c>
      <c r="K82">
        <v>7</v>
      </c>
      <c r="L82" t="s">
        <v>264</v>
      </c>
      <c r="M82" t="s">
        <v>1521</v>
      </c>
      <c r="N82" t="s">
        <v>1514</v>
      </c>
      <c r="O82" t="s">
        <v>1522</v>
      </c>
      <c r="P82" t="s">
        <v>1515</v>
      </c>
      <c r="Q82" t="s">
        <v>1516</v>
      </c>
      <c r="R82" t="s">
        <v>1515</v>
      </c>
      <c r="S82">
        <v>76</v>
      </c>
    </row>
    <row r="83" spans="1:19">
      <c r="A83" t="s">
        <v>264</v>
      </c>
      <c r="B83" t="s">
        <v>1523</v>
      </c>
      <c r="C83" t="s">
        <v>1523</v>
      </c>
      <c r="D83"/>
      <c r="E83"/>
      <c r="F83"/>
      <c r="G83"/>
      <c r="H83" t="s">
        <v>264</v>
      </c>
      <c r="I83" s="108" t="s">
        <v>266</v>
      </c>
      <c r="J83" t="s">
        <v>1625</v>
      </c>
      <c r="K83">
        <v>8</v>
      </c>
      <c r="L83" t="s">
        <v>264</v>
      </c>
      <c r="M83" t="s">
        <v>1523</v>
      </c>
      <c r="N83" t="s">
        <v>1514</v>
      </c>
      <c r="O83" t="s">
        <v>264</v>
      </c>
      <c r="P83" t="s">
        <v>1515</v>
      </c>
      <c r="Q83" t="s">
        <v>1516</v>
      </c>
      <c r="R83" t="s">
        <v>1515</v>
      </c>
      <c r="S83">
        <v>77</v>
      </c>
    </row>
    <row r="84" spans="1:19">
      <c r="A84" t="s">
        <v>264</v>
      </c>
      <c r="B84" t="s">
        <v>1524</v>
      </c>
      <c r="C84" t="s">
        <v>1524</v>
      </c>
      <c r="D84" t="s">
        <v>1523</v>
      </c>
      <c r="E84"/>
      <c r="F84"/>
      <c r="G84"/>
      <c r="H84" t="s">
        <v>1525</v>
      </c>
      <c r="I84" s="108" t="s">
        <v>266</v>
      </c>
      <c r="J84" t="s">
        <v>1625</v>
      </c>
      <c r="K84">
        <v>9</v>
      </c>
      <c r="L84" t="s">
        <v>264</v>
      </c>
      <c r="M84" t="s">
        <v>1524</v>
      </c>
      <c r="N84" t="s">
        <v>1514</v>
      </c>
      <c r="O84" t="s">
        <v>1525</v>
      </c>
      <c r="P84" t="s">
        <v>1515</v>
      </c>
      <c r="Q84" t="s">
        <v>1516</v>
      </c>
      <c r="R84" t="s">
        <v>1515</v>
      </c>
      <c r="S84">
        <v>78</v>
      </c>
    </row>
    <row r="85" spans="1:19">
      <c r="A85" t="s">
        <v>264</v>
      </c>
      <c r="B85" t="s">
        <v>976</v>
      </c>
      <c r="C85" t="s">
        <v>976</v>
      </c>
      <c r="D85" t="s">
        <v>1523</v>
      </c>
      <c r="E85"/>
      <c r="F85"/>
      <c r="G85"/>
      <c r="H85" t="s">
        <v>1525</v>
      </c>
      <c r="I85" s="108" t="s">
        <v>266</v>
      </c>
      <c r="J85" t="s">
        <v>1625</v>
      </c>
      <c r="K85">
        <v>10</v>
      </c>
      <c r="L85" t="s">
        <v>264</v>
      </c>
      <c r="M85" t="s">
        <v>976</v>
      </c>
      <c r="N85" t="s">
        <v>1514</v>
      </c>
      <c r="O85" t="s">
        <v>1525</v>
      </c>
      <c r="P85" t="s">
        <v>1515</v>
      </c>
      <c r="Q85" t="s">
        <v>1516</v>
      </c>
      <c r="R85" t="s">
        <v>1515</v>
      </c>
      <c r="S85">
        <v>79</v>
      </c>
    </row>
    <row r="86" spans="1:19">
      <c r="A86" t="s">
        <v>264</v>
      </c>
      <c r="B86" t="s">
        <v>1526</v>
      </c>
      <c r="C86" t="s">
        <v>1526</v>
      </c>
      <c r="D86" t="s">
        <v>1523</v>
      </c>
      <c r="E86"/>
      <c r="F86"/>
      <c r="G86"/>
      <c r="H86" t="s">
        <v>1525</v>
      </c>
      <c r="I86" s="108" t="s">
        <v>266</v>
      </c>
      <c r="J86" t="s">
        <v>1625</v>
      </c>
      <c r="K86">
        <v>11</v>
      </c>
      <c r="L86" t="s">
        <v>264</v>
      </c>
      <c r="M86" t="s">
        <v>1526</v>
      </c>
      <c r="N86" t="s">
        <v>1514</v>
      </c>
      <c r="O86" t="s">
        <v>1525</v>
      </c>
      <c r="P86" t="s">
        <v>1515</v>
      </c>
      <c r="Q86" t="s">
        <v>1516</v>
      </c>
      <c r="R86" t="s">
        <v>1515</v>
      </c>
      <c r="S86">
        <v>80</v>
      </c>
    </row>
    <row r="87" spans="1:19">
      <c r="A87" t="s">
        <v>264</v>
      </c>
      <c r="B87" t="s">
        <v>987</v>
      </c>
      <c r="C87" t="s">
        <v>987</v>
      </c>
      <c r="D87" t="s">
        <v>1523</v>
      </c>
      <c r="E87"/>
      <c r="F87"/>
      <c r="G87"/>
      <c r="H87" t="s">
        <v>1525</v>
      </c>
      <c r="I87" s="108" t="s">
        <v>266</v>
      </c>
      <c r="J87" t="s">
        <v>1625</v>
      </c>
      <c r="K87">
        <v>12</v>
      </c>
      <c r="L87" t="s">
        <v>264</v>
      </c>
      <c r="M87" t="s">
        <v>987</v>
      </c>
      <c r="N87" t="s">
        <v>1514</v>
      </c>
      <c r="O87" t="s">
        <v>1525</v>
      </c>
      <c r="P87" t="s">
        <v>1515</v>
      </c>
      <c r="Q87" t="s">
        <v>1516</v>
      </c>
      <c r="R87" t="s">
        <v>1515</v>
      </c>
      <c r="S87">
        <v>81</v>
      </c>
    </row>
    <row r="88" spans="1:19">
      <c r="A88" t="s">
        <v>264</v>
      </c>
      <c r="B88" t="s">
        <v>1527</v>
      </c>
      <c r="C88" t="s">
        <v>1527</v>
      </c>
      <c r="D88"/>
      <c r="E88"/>
      <c r="F88"/>
      <c r="G88"/>
      <c r="H88" t="s">
        <v>264</v>
      </c>
      <c r="I88" s="108" t="s">
        <v>266</v>
      </c>
      <c r="J88" t="s">
        <v>1625</v>
      </c>
      <c r="K88">
        <v>13</v>
      </c>
      <c r="L88" t="s">
        <v>264</v>
      </c>
      <c r="M88" t="s">
        <v>1527</v>
      </c>
      <c r="N88" t="s">
        <v>1514</v>
      </c>
      <c r="O88" t="s">
        <v>264</v>
      </c>
      <c r="P88" t="s">
        <v>1515</v>
      </c>
      <c r="Q88" t="s">
        <v>1516</v>
      </c>
      <c r="R88" t="s">
        <v>1515</v>
      </c>
      <c r="S88">
        <v>82</v>
      </c>
    </row>
    <row r="89" spans="1:19">
      <c r="A89" t="s">
        <v>264</v>
      </c>
      <c r="B89" t="s">
        <v>1528</v>
      </c>
      <c r="C89" t="s">
        <v>1528</v>
      </c>
      <c r="D89" t="s">
        <v>1527</v>
      </c>
      <c r="E89"/>
      <c r="F89"/>
      <c r="G89"/>
      <c r="H89" t="s">
        <v>1529</v>
      </c>
      <c r="I89" s="108" t="s">
        <v>266</v>
      </c>
      <c r="J89" t="s">
        <v>1625</v>
      </c>
      <c r="K89">
        <v>14</v>
      </c>
      <c r="L89" t="s">
        <v>264</v>
      </c>
      <c r="M89" t="s">
        <v>1528</v>
      </c>
      <c r="N89" t="s">
        <v>1514</v>
      </c>
      <c r="O89" t="s">
        <v>1529</v>
      </c>
      <c r="P89" t="s">
        <v>1515</v>
      </c>
      <c r="Q89" t="s">
        <v>1516</v>
      </c>
      <c r="R89" t="s">
        <v>1515</v>
      </c>
      <c r="S89">
        <v>83</v>
      </c>
    </row>
    <row r="90" spans="1:19">
      <c r="A90" t="s">
        <v>264</v>
      </c>
      <c r="B90" t="s">
        <v>1530</v>
      </c>
      <c r="C90" t="s">
        <v>1530</v>
      </c>
      <c r="D90" t="s">
        <v>1527</v>
      </c>
      <c r="E90"/>
      <c r="F90"/>
      <c r="G90"/>
      <c r="H90" t="s">
        <v>1529</v>
      </c>
      <c r="I90" s="108" t="s">
        <v>266</v>
      </c>
      <c r="J90" t="s">
        <v>1625</v>
      </c>
      <c r="K90">
        <v>15</v>
      </c>
      <c r="L90" t="s">
        <v>264</v>
      </c>
      <c r="M90" t="s">
        <v>1530</v>
      </c>
      <c r="N90" t="s">
        <v>1514</v>
      </c>
      <c r="O90" t="s">
        <v>1529</v>
      </c>
      <c r="P90" t="s">
        <v>1515</v>
      </c>
      <c r="Q90" t="s">
        <v>1516</v>
      </c>
      <c r="R90" t="s">
        <v>1515</v>
      </c>
      <c r="S90">
        <v>84</v>
      </c>
    </row>
    <row r="91" spans="1:19">
      <c r="A91" t="s">
        <v>264</v>
      </c>
      <c r="B91" t="s">
        <v>1532</v>
      </c>
      <c r="C91" t="s">
        <v>1532</v>
      </c>
      <c r="D91" t="s">
        <v>1527</v>
      </c>
      <c r="E91"/>
      <c r="F91"/>
      <c r="G91"/>
      <c r="H91" t="s">
        <v>1529</v>
      </c>
      <c r="I91" s="108" t="s">
        <v>266</v>
      </c>
      <c r="J91" t="s">
        <v>1625</v>
      </c>
      <c r="K91">
        <v>16</v>
      </c>
      <c r="L91" t="s">
        <v>264</v>
      </c>
      <c r="M91" t="s">
        <v>1532</v>
      </c>
      <c r="N91" t="s">
        <v>1514</v>
      </c>
      <c r="O91" t="s">
        <v>1529</v>
      </c>
      <c r="P91" t="s">
        <v>1515</v>
      </c>
      <c r="Q91" t="s">
        <v>1516</v>
      </c>
      <c r="R91" t="s">
        <v>1515</v>
      </c>
      <c r="S91">
        <v>85</v>
      </c>
    </row>
    <row r="92" spans="1:19">
      <c r="A92" t="s">
        <v>264</v>
      </c>
      <c r="B92" t="s">
        <v>1239</v>
      </c>
      <c r="C92" t="s">
        <v>1239</v>
      </c>
      <c r="D92" t="s">
        <v>1527</v>
      </c>
      <c r="E92"/>
      <c r="F92"/>
      <c r="G92"/>
      <c r="H92" t="s">
        <v>1529</v>
      </c>
      <c r="I92" s="108" t="s">
        <v>266</v>
      </c>
      <c r="J92" t="s">
        <v>1625</v>
      </c>
      <c r="K92">
        <v>17</v>
      </c>
      <c r="L92" t="s">
        <v>264</v>
      </c>
      <c r="M92" t="s">
        <v>1239</v>
      </c>
      <c r="N92" t="s">
        <v>1514</v>
      </c>
      <c r="O92" t="s">
        <v>1529</v>
      </c>
      <c r="P92" t="s">
        <v>1515</v>
      </c>
      <c r="Q92" t="s">
        <v>1516</v>
      </c>
      <c r="R92" t="s">
        <v>1515</v>
      </c>
      <c r="S92">
        <v>86</v>
      </c>
    </row>
    <row r="93" spans="1:19">
      <c r="A93" t="s">
        <v>264</v>
      </c>
      <c r="B93" t="s">
        <v>1533</v>
      </c>
      <c r="C93" t="s">
        <v>1533</v>
      </c>
      <c r="D93" t="s">
        <v>1527</v>
      </c>
      <c r="E93"/>
      <c r="F93"/>
      <c r="G93"/>
      <c r="H93" t="s">
        <v>1529</v>
      </c>
      <c r="I93" s="108" t="s">
        <v>266</v>
      </c>
      <c r="J93" t="s">
        <v>1625</v>
      </c>
      <c r="K93">
        <v>18</v>
      </c>
      <c r="L93" t="s">
        <v>264</v>
      </c>
      <c r="M93" t="s">
        <v>1533</v>
      </c>
      <c r="N93" t="s">
        <v>1514</v>
      </c>
      <c r="O93" t="s">
        <v>1529</v>
      </c>
      <c r="P93" t="s">
        <v>1515</v>
      </c>
      <c r="Q93" t="s">
        <v>1516</v>
      </c>
      <c r="R93" t="s">
        <v>1515</v>
      </c>
      <c r="S93">
        <v>87</v>
      </c>
    </row>
    <row r="94" spans="1:19">
      <c r="A94" t="s">
        <v>264</v>
      </c>
      <c r="B94" t="s">
        <v>1143</v>
      </c>
      <c r="C94" t="s">
        <v>1143</v>
      </c>
      <c r="D94" t="s">
        <v>1527</v>
      </c>
      <c r="E94"/>
      <c r="F94"/>
      <c r="G94"/>
      <c r="H94" t="s">
        <v>1529</v>
      </c>
      <c r="I94" s="108" t="s">
        <v>266</v>
      </c>
      <c r="J94" t="s">
        <v>1625</v>
      </c>
      <c r="K94">
        <v>19</v>
      </c>
      <c r="L94" t="s">
        <v>264</v>
      </c>
      <c r="M94" t="s">
        <v>1143</v>
      </c>
      <c r="N94" t="s">
        <v>1514</v>
      </c>
      <c r="O94" t="s">
        <v>1529</v>
      </c>
      <c r="P94" t="s">
        <v>1515</v>
      </c>
      <c r="Q94" t="s">
        <v>1516</v>
      </c>
      <c r="R94" t="s">
        <v>1515</v>
      </c>
      <c r="S94">
        <v>88</v>
      </c>
    </row>
    <row r="95" spans="1:19">
      <c r="A95" t="s">
        <v>264</v>
      </c>
      <c r="B95" t="s">
        <v>1212</v>
      </c>
      <c r="C95" t="s">
        <v>1212</v>
      </c>
      <c r="D95" t="s">
        <v>1527</v>
      </c>
      <c r="E95"/>
      <c r="F95"/>
      <c r="G95"/>
      <c r="H95" t="s">
        <v>1529</v>
      </c>
      <c r="I95" s="108" t="s">
        <v>266</v>
      </c>
      <c r="J95" t="s">
        <v>1625</v>
      </c>
      <c r="K95">
        <v>20</v>
      </c>
      <c r="L95" t="s">
        <v>264</v>
      </c>
      <c r="M95" t="s">
        <v>1212</v>
      </c>
      <c r="N95" t="s">
        <v>1514</v>
      </c>
      <c r="O95" t="s">
        <v>1529</v>
      </c>
      <c r="P95" t="s">
        <v>1515</v>
      </c>
      <c r="Q95" t="s">
        <v>1516</v>
      </c>
      <c r="R95" t="s">
        <v>1515</v>
      </c>
      <c r="S95">
        <v>89</v>
      </c>
    </row>
    <row r="96" spans="1:19">
      <c r="A96" t="s">
        <v>264</v>
      </c>
      <c r="B96" t="s">
        <v>1537</v>
      </c>
      <c r="C96" t="s">
        <v>1537</v>
      </c>
      <c r="D96" t="s">
        <v>1527</v>
      </c>
      <c r="E96"/>
      <c r="F96"/>
      <c r="G96"/>
      <c r="H96" t="s">
        <v>1529</v>
      </c>
      <c r="I96" s="108" t="s">
        <v>266</v>
      </c>
      <c r="J96" t="s">
        <v>1625</v>
      </c>
      <c r="K96">
        <v>21</v>
      </c>
      <c r="L96" t="s">
        <v>264</v>
      </c>
      <c r="M96" t="s">
        <v>1537</v>
      </c>
      <c r="N96" t="s">
        <v>1514</v>
      </c>
      <c r="O96" t="s">
        <v>1529</v>
      </c>
      <c r="P96" t="s">
        <v>1515</v>
      </c>
      <c r="Q96" t="s">
        <v>1516</v>
      </c>
      <c r="R96" t="s">
        <v>1515</v>
      </c>
      <c r="S96">
        <v>90</v>
      </c>
    </row>
    <row r="97" spans="1:19">
      <c r="A97" t="s">
        <v>264</v>
      </c>
      <c r="B97" t="s">
        <v>1538</v>
      </c>
      <c r="C97" t="s">
        <v>1538</v>
      </c>
      <c r="D97" t="s">
        <v>1527</v>
      </c>
      <c r="E97"/>
      <c r="F97"/>
      <c r="G97"/>
      <c r="H97" t="s">
        <v>1529</v>
      </c>
      <c r="I97" s="108" t="s">
        <v>266</v>
      </c>
      <c r="J97" t="s">
        <v>1625</v>
      </c>
      <c r="K97">
        <v>22</v>
      </c>
      <c r="L97" t="s">
        <v>264</v>
      </c>
      <c r="M97" t="s">
        <v>1538</v>
      </c>
      <c r="N97" t="s">
        <v>1514</v>
      </c>
      <c r="O97" t="s">
        <v>1529</v>
      </c>
      <c r="P97" t="s">
        <v>1515</v>
      </c>
      <c r="Q97" t="s">
        <v>1516</v>
      </c>
      <c r="R97" t="s">
        <v>1515</v>
      </c>
      <c r="S97">
        <v>91</v>
      </c>
    </row>
    <row r="98" spans="1:19">
      <c r="A98" t="s">
        <v>264</v>
      </c>
      <c r="B98" t="s">
        <v>1539</v>
      </c>
      <c r="C98" t="s">
        <v>1539</v>
      </c>
      <c r="D98"/>
      <c r="E98"/>
      <c r="F98"/>
      <c r="G98"/>
      <c r="H98" t="s">
        <v>264</v>
      </c>
      <c r="I98" s="108" t="s">
        <v>266</v>
      </c>
      <c r="J98" t="s">
        <v>1625</v>
      </c>
      <c r="K98">
        <v>23</v>
      </c>
      <c r="L98" t="s">
        <v>264</v>
      </c>
      <c r="M98" t="s">
        <v>1539</v>
      </c>
      <c r="N98" t="s">
        <v>1514</v>
      </c>
      <c r="O98" t="s">
        <v>264</v>
      </c>
      <c r="P98" t="s">
        <v>1515</v>
      </c>
      <c r="Q98" t="s">
        <v>1516</v>
      </c>
      <c r="R98" t="s">
        <v>1515</v>
      </c>
      <c r="S98">
        <v>92</v>
      </c>
    </row>
    <row r="99" spans="1:19">
      <c r="A99" t="s">
        <v>264</v>
      </c>
      <c r="B99" t="s">
        <v>1540</v>
      </c>
      <c r="C99" t="s">
        <v>1540</v>
      </c>
      <c r="D99" t="s">
        <v>1539</v>
      </c>
      <c r="E99"/>
      <c r="F99"/>
      <c r="G99"/>
      <c r="H99" t="s">
        <v>1541</v>
      </c>
      <c r="I99" s="108" t="s">
        <v>266</v>
      </c>
      <c r="J99" t="s">
        <v>1625</v>
      </c>
      <c r="K99">
        <v>24</v>
      </c>
      <c r="L99" t="s">
        <v>264</v>
      </c>
      <c r="M99" t="s">
        <v>1540</v>
      </c>
      <c r="N99" t="s">
        <v>1514</v>
      </c>
      <c r="O99" t="s">
        <v>1542</v>
      </c>
      <c r="P99" t="s">
        <v>1515</v>
      </c>
      <c r="Q99" t="s">
        <v>1516</v>
      </c>
      <c r="R99" t="s">
        <v>1515</v>
      </c>
      <c r="S99">
        <v>93</v>
      </c>
    </row>
    <row r="100" spans="1:19">
      <c r="A100" t="s">
        <v>264</v>
      </c>
      <c r="B100" t="s">
        <v>1543</v>
      </c>
      <c r="C100" t="s">
        <v>1543</v>
      </c>
      <c r="D100" t="s">
        <v>1540</v>
      </c>
      <c r="E100"/>
      <c r="F100"/>
      <c r="G100"/>
      <c r="H100" t="s">
        <v>1544</v>
      </c>
      <c r="I100" s="108" t="s">
        <v>266</v>
      </c>
      <c r="J100" t="s">
        <v>1625</v>
      </c>
      <c r="K100">
        <v>25</v>
      </c>
      <c r="L100" t="s">
        <v>264</v>
      </c>
      <c r="M100" t="s">
        <v>1543</v>
      </c>
      <c r="N100" t="s">
        <v>1514</v>
      </c>
      <c r="O100" t="s">
        <v>1545</v>
      </c>
      <c r="P100" t="s">
        <v>1515</v>
      </c>
      <c r="Q100" t="s">
        <v>1516</v>
      </c>
      <c r="R100" t="s">
        <v>1515</v>
      </c>
      <c r="S100">
        <v>94</v>
      </c>
    </row>
    <row r="101" spans="1:19">
      <c r="A101" t="s">
        <v>264</v>
      </c>
      <c r="B101" t="s">
        <v>1546</v>
      </c>
      <c r="C101" t="s">
        <v>1546</v>
      </c>
      <c r="D101" t="s">
        <v>1543</v>
      </c>
      <c r="E101"/>
      <c r="F101"/>
      <c r="G101"/>
      <c r="H101" t="s">
        <v>1547</v>
      </c>
      <c r="I101" s="108" t="s">
        <v>266</v>
      </c>
      <c r="J101" t="s">
        <v>1625</v>
      </c>
      <c r="K101">
        <v>26</v>
      </c>
      <c r="L101" t="s">
        <v>264</v>
      </c>
      <c r="M101" t="s">
        <v>1546</v>
      </c>
      <c r="N101" t="s">
        <v>1514</v>
      </c>
      <c r="O101" t="s">
        <v>1548</v>
      </c>
      <c r="P101" t="s">
        <v>1515</v>
      </c>
      <c r="Q101" t="s">
        <v>1516</v>
      </c>
      <c r="R101" t="s">
        <v>1515</v>
      </c>
      <c r="S101">
        <v>95</v>
      </c>
    </row>
    <row r="102" spans="1:19">
      <c r="A102" t="s">
        <v>264</v>
      </c>
      <c r="B102" t="s">
        <v>1549</v>
      </c>
      <c r="C102" t="s">
        <v>1549</v>
      </c>
      <c r="D102" t="s">
        <v>1546</v>
      </c>
      <c r="E102"/>
      <c r="F102"/>
      <c r="G102"/>
      <c r="H102" t="s">
        <v>1550</v>
      </c>
      <c r="I102" s="108" t="s">
        <v>266</v>
      </c>
      <c r="J102" t="s">
        <v>1625</v>
      </c>
      <c r="K102">
        <v>27</v>
      </c>
      <c r="L102" t="s">
        <v>264</v>
      </c>
      <c r="M102" t="s">
        <v>1549</v>
      </c>
      <c r="N102" t="s">
        <v>1514</v>
      </c>
      <c r="O102" t="s">
        <v>1551</v>
      </c>
      <c r="P102" t="s">
        <v>1515</v>
      </c>
      <c r="Q102" t="s">
        <v>1516</v>
      </c>
      <c r="R102" t="s">
        <v>1515</v>
      </c>
      <c r="S102">
        <v>96</v>
      </c>
    </row>
    <row r="103" spans="1:19">
      <c r="A103" t="s">
        <v>264</v>
      </c>
      <c r="B103" t="s">
        <v>1552</v>
      </c>
      <c r="C103" t="s">
        <v>1552</v>
      </c>
      <c r="D103" t="s">
        <v>1546</v>
      </c>
      <c r="E103"/>
      <c r="F103"/>
      <c r="G103"/>
      <c r="H103" t="s">
        <v>1550</v>
      </c>
      <c r="I103" s="108" t="s">
        <v>266</v>
      </c>
      <c r="J103" t="s">
        <v>1625</v>
      </c>
      <c r="K103">
        <v>28</v>
      </c>
      <c r="L103" t="s">
        <v>264</v>
      </c>
      <c r="M103" t="s">
        <v>1552</v>
      </c>
      <c r="N103" t="s">
        <v>1514</v>
      </c>
      <c r="O103" t="s">
        <v>1551</v>
      </c>
      <c r="P103" t="s">
        <v>1515</v>
      </c>
      <c r="Q103" t="s">
        <v>1516</v>
      </c>
      <c r="R103" t="s">
        <v>1515</v>
      </c>
      <c r="S103">
        <v>97</v>
      </c>
    </row>
    <row r="104" spans="1:19">
      <c r="A104" t="s">
        <v>264</v>
      </c>
      <c r="B104" t="s">
        <v>1553</v>
      </c>
      <c r="C104" t="s">
        <v>1553</v>
      </c>
      <c r="D104" t="s">
        <v>1543</v>
      </c>
      <c r="E104"/>
      <c r="F104"/>
      <c r="G104"/>
      <c r="H104" t="s">
        <v>1547</v>
      </c>
      <c r="I104" s="108" t="s">
        <v>266</v>
      </c>
      <c r="J104" t="s">
        <v>1625</v>
      </c>
      <c r="K104">
        <v>29</v>
      </c>
      <c r="L104" t="s">
        <v>264</v>
      </c>
      <c r="M104" t="s">
        <v>1553</v>
      </c>
      <c r="N104" t="s">
        <v>1514</v>
      </c>
      <c r="O104" t="s">
        <v>1548</v>
      </c>
      <c r="P104" t="s">
        <v>1515</v>
      </c>
      <c r="Q104" t="s">
        <v>1516</v>
      </c>
      <c r="R104" t="s">
        <v>1515</v>
      </c>
      <c r="S104">
        <v>98</v>
      </c>
    </row>
    <row r="105" spans="1:19">
      <c r="A105" t="s">
        <v>264</v>
      </c>
      <c r="B105" t="s">
        <v>1554</v>
      </c>
      <c r="C105" t="s">
        <v>1554</v>
      </c>
      <c r="D105" t="s">
        <v>1553</v>
      </c>
      <c r="E105"/>
      <c r="F105"/>
      <c r="G105"/>
      <c r="H105" t="s">
        <v>1555</v>
      </c>
      <c r="I105" s="108" t="s">
        <v>266</v>
      </c>
      <c r="J105" t="s">
        <v>1625</v>
      </c>
      <c r="K105">
        <v>30</v>
      </c>
      <c r="L105" t="s">
        <v>264</v>
      </c>
      <c r="M105" t="s">
        <v>1554</v>
      </c>
      <c r="N105" t="s">
        <v>1514</v>
      </c>
      <c r="O105" t="s">
        <v>1556</v>
      </c>
      <c r="P105" t="s">
        <v>1515</v>
      </c>
      <c r="Q105" t="s">
        <v>1516</v>
      </c>
      <c r="R105" t="s">
        <v>1515</v>
      </c>
      <c r="S105">
        <v>99</v>
      </c>
    </row>
    <row r="106" spans="1:19">
      <c r="A106" t="s">
        <v>264</v>
      </c>
      <c r="B106" t="s">
        <v>1557</v>
      </c>
      <c r="C106" t="s">
        <v>1557</v>
      </c>
      <c r="D106" t="s">
        <v>1553</v>
      </c>
      <c r="E106"/>
      <c r="F106"/>
      <c r="G106"/>
      <c r="H106" t="s">
        <v>1555</v>
      </c>
      <c r="I106" s="108" t="s">
        <v>266</v>
      </c>
      <c r="J106" t="s">
        <v>1625</v>
      </c>
      <c r="K106">
        <v>31</v>
      </c>
      <c r="L106" t="s">
        <v>264</v>
      </c>
      <c r="M106" t="s">
        <v>1558</v>
      </c>
      <c r="N106" t="s">
        <v>1514</v>
      </c>
      <c r="O106" t="s">
        <v>1556</v>
      </c>
      <c r="P106" t="s">
        <v>1515</v>
      </c>
      <c r="Q106" t="s">
        <v>1516</v>
      </c>
      <c r="R106" t="s">
        <v>1515</v>
      </c>
      <c r="S106">
        <v>100</v>
      </c>
    </row>
    <row r="107" spans="1:19">
      <c r="A107" t="s">
        <v>264</v>
      </c>
      <c r="B107" t="s">
        <v>1559</v>
      </c>
      <c r="C107" t="s">
        <v>1559</v>
      </c>
      <c r="D107" t="s">
        <v>1540</v>
      </c>
      <c r="E107"/>
      <c r="F107"/>
      <c r="G107"/>
      <c r="H107" t="s">
        <v>1544</v>
      </c>
      <c r="I107" s="108" t="s">
        <v>266</v>
      </c>
      <c r="J107" t="s">
        <v>1625</v>
      </c>
      <c r="K107">
        <v>32</v>
      </c>
      <c r="L107" t="s">
        <v>264</v>
      </c>
      <c r="M107" t="s">
        <v>1559</v>
      </c>
      <c r="N107" t="s">
        <v>1514</v>
      </c>
      <c r="O107" t="s">
        <v>1545</v>
      </c>
      <c r="P107" t="s">
        <v>1515</v>
      </c>
      <c r="Q107" t="s">
        <v>1516</v>
      </c>
      <c r="R107" t="s">
        <v>1515</v>
      </c>
      <c r="S107">
        <v>101</v>
      </c>
    </row>
    <row r="108" spans="1:19">
      <c r="A108" t="s">
        <v>264</v>
      </c>
      <c r="B108" t="s">
        <v>1560</v>
      </c>
      <c r="C108" t="s">
        <v>1560</v>
      </c>
      <c r="D108" t="s">
        <v>1559</v>
      </c>
      <c r="E108"/>
      <c r="F108"/>
      <c r="G108"/>
      <c r="H108" t="s">
        <v>1561</v>
      </c>
      <c r="I108" s="108" t="s">
        <v>266</v>
      </c>
      <c r="J108" t="s">
        <v>1625</v>
      </c>
      <c r="K108">
        <v>33</v>
      </c>
      <c r="L108" t="s">
        <v>264</v>
      </c>
      <c r="M108" t="s">
        <v>1560</v>
      </c>
      <c r="N108" t="s">
        <v>1514</v>
      </c>
      <c r="O108" t="s">
        <v>1562</v>
      </c>
      <c r="P108" t="s">
        <v>1515</v>
      </c>
      <c r="Q108" t="s">
        <v>1516</v>
      </c>
      <c r="R108" t="s">
        <v>1515</v>
      </c>
      <c r="S108">
        <v>102</v>
      </c>
    </row>
    <row r="109" spans="1:19">
      <c r="A109" t="s">
        <v>264</v>
      </c>
      <c r="B109" t="s">
        <v>1563</v>
      </c>
      <c r="C109" t="s">
        <v>1563</v>
      </c>
      <c r="D109" t="s">
        <v>1560</v>
      </c>
      <c r="E109"/>
      <c r="F109"/>
      <c r="G109"/>
      <c r="H109" t="s">
        <v>1564</v>
      </c>
      <c r="I109" s="108" t="s">
        <v>266</v>
      </c>
      <c r="J109" t="s">
        <v>1625</v>
      </c>
      <c r="K109">
        <v>34</v>
      </c>
      <c r="L109" t="s">
        <v>264</v>
      </c>
      <c r="M109" t="s">
        <v>1563</v>
      </c>
      <c r="N109" t="s">
        <v>1514</v>
      </c>
      <c r="O109" t="s">
        <v>1565</v>
      </c>
      <c r="P109" t="s">
        <v>1515</v>
      </c>
      <c r="Q109" t="s">
        <v>1516</v>
      </c>
      <c r="R109" t="s">
        <v>1515</v>
      </c>
      <c r="S109">
        <v>103</v>
      </c>
    </row>
    <row r="110" spans="1:19">
      <c r="A110" t="s">
        <v>264</v>
      </c>
      <c r="B110" t="s">
        <v>1566</v>
      </c>
      <c r="C110" t="s">
        <v>1566</v>
      </c>
      <c r="D110" t="s">
        <v>1560</v>
      </c>
      <c r="E110"/>
      <c r="F110"/>
      <c r="G110"/>
      <c r="H110" t="s">
        <v>1564</v>
      </c>
      <c r="I110" s="108" t="s">
        <v>266</v>
      </c>
      <c r="J110" t="s">
        <v>1625</v>
      </c>
      <c r="K110">
        <v>35</v>
      </c>
      <c r="L110" t="s">
        <v>264</v>
      </c>
      <c r="M110" t="s">
        <v>1566</v>
      </c>
      <c r="N110" t="s">
        <v>1514</v>
      </c>
      <c r="O110" t="s">
        <v>1565</v>
      </c>
      <c r="P110" t="s">
        <v>1515</v>
      </c>
      <c r="Q110" t="s">
        <v>1516</v>
      </c>
      <c r="R110" t="s">
        <v>1515</v>
      </c>
      <c r="S110">
        <v>104</v>
      </c>
    </row>
    <row r="111" spans="1:19">
      <c r="A111" t="s">
        <v>264</v>
      </c>
      <c r="B111" t="s">
        <v>1567</v>
      </c>
      <c r="C111" t="s">
        <v>1567</v>
      </c>
      <c r="D111" t="s">
        <v>1559</v>
      </c>
      <c r="E111"/>
      <c r="F111"/>
      <c r="G111"/>
      <c r="H111" t="s">
        <v>1561</v>
      </c>
      <c r="I111" s="108" t="s">
        <v>266</v>
      </c>
      <c r="J111" t="s">
        <v>1625</v>
      </c>
      <c r="K111">
        <v>36</v>
      </c>
      <c r="L111" t="s">
        <v>264</v>
      </c>
      <c r="M111" t="s">
        <v>1567</v>
      </c>
      <c r="N111" t="s">
        <v>1514</v>
      </c>
      <c r="O111" t="s">
        <v>1562</v>
      </c>
      <c r="P111" t="s">
        <v>1515</v>
      </c>
      <c r="Q111" t="s">
        <v>1516</v>
      </c>
      <c r="R111" t="s">
        <v>1515</v>
      </c>
      <c r="S111">
        <v>105</v>
      </c>
    </row>
    <row r="112" spans="1:19">
      <c r="A112" t="s">
        <v>264</v>
      </c>
      <c r="B112" t="s">
        <v>1568</v>
      </c>
      <c r="C112" t="s">
        <v>1568</v>
      </c>
      <c r="D112" t="s">
        <v>1559</v>
      </c>
      <c r="E112"/>
      <c r="F112"/>
      <c r="G112"/>
      <c r="H112" t="s">
        <v>1561</v>
      </c>
      <c r="I112" s="108" t="s">
        <v>266</v>
      </c>
      <c r="J112" t="s">
        <v>1625</v>
      </c>
      <c r="K112">
        <v>37</v>
      </c>
      <c r="L112" t="s">
        <v>264</v>
      </c>
      <c r="M112" t="s">
        <v>1568</v>
      </c>
      <c r="N112" t="s">
        <v>1514</v>
      </c>
      <c r="O112" t="s">
        <v>1562</v>
      </c>
      <c r="P112" t="s">
        <v>1515</v>
      </c>
      <c r="Q112" t="s">
        <v>1516</v>
      </c>
      <c r="R112" t="s">
        <v>1515</v>
      </c>
      <c r="S112">
        <v>106</v>
      </c>
    </row>
    <row r="113" spans="1:19">
      <c r="A113" t="s">
        <v>264</v>
      </c>
      <c r="B113" t="s">
        <v>1569</v>
      </c>
      <c r="C113" t="s">
        <v>1569</v>
      </c>
      <c r="D113" t="s">
        <v>1568</v>
      </c>
      <c r="E113"/>
      <c r="F113"/>
      <c r="G113"/>
      <c r="H113" t="s">
        <v>1570</v>
      </c>
      <c r="I113" s="108" t="s">
        <v>266</v>
      </c>
      <c r="J113" t="s">
        <v>1625</v>
      </c>
      <c r="K113">
        <v>38</v>
      </c>
      <c r="L113" t="s">
        <v>264</v>
      </c>
      <c r="M113" t="s">
        <v>1569</v>
      </c>
      <c r="N113" t="s">
        <v>1514</v>
      </c>
      <c r="O113" t="s">
        <v>1571</v>
      </c>
      <c r="P113" t="s">
        <v>1515</v>
      </c>
      <c r="Q113" t="s">
        <v>1516</v>
      </c>
      <c r="R113" t="s">
        <v>1515</v>
      </c>
      <c r="S113">
        <v>107</v>
      </c>
    </row>
    <row r="114" spans="1:19">
      <c r="A114" t="s">
        <v>264</v>
      </c>
      <c r="B114" t="s">
        <v>1572</v>
      </c>
      <c r="C114" t="s">
        <v>1572</v>
      </c>
      <c r="D114" t="s">
        <v>1568</v>
      </c>
      <c r="E114"/>
      <c r="F114"/>
      <c r="G114"/>
      <c r="H114" t="s">
        <v>1570</v>
      </c>
      <c r="I114" s="108" t="s">
        <v>266</v>
      </c>
      <c r="J114" t="s">
        <v>1625</v>
      </c>
      <c r="K114">
        <v>39</v>
      </c>
      <c r="L114" t="s">
        <v>264</v>
      </c>
      <c r="M114" t="s">
        <v>1572</v>
      </c>
      <c r="N114" t="s">
        <v>1514</v>
      </c>
      <c r="O114" t="s">
        <v>1571</v>
      </c>
      <c r="P114" t="s">
        <v>1515</v>
      </c>
      <c r="Q114" t="s">
        <v>1516</v>
      </c>
      <c r="R114" t="s">
        <v>1515</v>
      </c>
      <c r="S114">
        <v>108</v>
      </c>
    </row>
    <row r="115" spans="1:19">
      <c r="A115" t="s">
        <v>264</v>
      </c>
      <c r="B115" t="s">
        <v>1573</v>
      </c>
      <c r="C115" t="s">
        <v>1573</v>
      </c>
      <c r="D115" t="s">
        <v>1559</v>
      </c>
      <c r="E115"/>
      <c r="F115"/>
      <c r="G115"/>
      <c r="H115" t="s">
        <v>1561</v>
      </c>
      <c r="I115" s="108" t="s">
        <v>266</v>
      </c>
      <c r="J115" t="s">
        <v>1625</v>
      </c>
      <c r="K115">
        <v>40</v>
      </c>
      <c r="L115" t="s">
        <v>264</v>
      </c>
      <c r="M115" t="s">
        <v>1573</v>
      </c>
      <c r="N115" t="s">
        <v>1514</v>
      </c>
      <c r="O115" t="s">
        <v>1562</v>
      </c>
      <c r="P115" t="s">
        <v>1515</v>
      </c>
      <c r="Q115" t="s">
        <v>1516</v>
      </c>
      <c r="R115" t="s">
        <v>1515</v>
      </c>
      <c r="S115">
        <v>109</v>
      </c>
    </row>
    <row r="116" spans="1:19">
      <c r="A116" t="s">
        <v>264</v>
      </c>
      <c r="B116" t="s">
        <v>1574</v>
      </c>
      <c r="C116" t="s">
        <v>1574</v>
      </c>
      <c r="D116" t="s">
        <v>1540</v>
      </c>
      <c r="E116"/>
      <c r="F116"/>
      <c r="G116"/>
      <c r="H116" t="s">
        <v>1544</v>
      </c>
      <c r="I116" s="108" t="s">
        <v>266</v>
      </c>
      <c r="J116" t="s">
        <v>1625</v>
      </c>
      <c r="K116">
        <v>41</v>
      </c>
      <c r="L116" t="s">
        <v>264</v>
      </c>
      <c r="M116" t="s">
        <v>1574</v>
      </c>
      <c r="N116" t="s">
        <v>1514</v>
      </c>
      <c r="O116" t="s">
        <v>1545</v>
      </c>
      <c r="P116" t="s">
        <v>1515</v>
      </c>
      <c r="Q116" t="s">
        <v>1516</v>
      </c>
      <c r="R116" t="s">
        <v>1515</v>
      </c>
      <c r="S116">
        <v>110</v>
      </c>
    </row>
    <row r="117" spans="1:19">
      <c r="A117" t="s">
        <v>264</v>
      </c>
      <c r="B117" t="s">
        <v>1575</v>
      </c>
      <c r="C117" t="s">
        <v>1575</v>
      </c>
      <c r="D117" t="s">
        <v>1574</v>
      </c>
      <c r="E117"/>
      <c r="F117"/>
      <c r="G117"/>
      <c r="H117" t="s">
        <v>1576</v>
      </c>
      <c r="I117" s="108" t="s">
        <v>266</v>
      </c>
      <c r="J117" t="s">
        <v>1625</v>
      </c>
      <c r="K117">
        <v>42</v>
      </c>
      <c r="L117" t="s">
        <v>264</v>
      </c>
      <c r="M117" t="s">
        <v>1575</v>
      </c>
      <c r="N117" t="s">
        <v>1514</v>
      </c>
      <c r="O117" t="s">
        <v>1577</v>
      </c>
      <c r="P117" t="s">
        <v>1515</v>
      </c>
      <c r="Q117" t="s">
        <v>1516</v>
      </c>
      <c r="R117" t="s">
        <v>1515</v>
      </c>
      <c r="S117">
        <v>111</v>
      </c>
    </row>
    <row r="118" spans="1:19">
      <c r="A118" t="s">
        <v>264</v>
      </c>
      <c r="B118" t="s">
        <v>1578</v>
      </c>
      <c r="C118" t="s">
        <v>1578</v>
      </c>
      <c r="D118" t="s">
        <v>1575</v>
      </c>
      <c r="E118"/>
      <c r="F118"/>
      <c r="G118"/>
      <c r="H118" t="s">
        <v>1579</v>
      </c>
      <c r="I118" s="108" t="s">
        <v>266</v>
      </c>
      <c r="J118" t="s">
        <v>1625</v>
      </c>
      <c r="K118">
        <v>43</v>
      </c>
      <c r="L118" t="s">
        <v>264</v>
      </c>
      <c r="M118" t="s">
        <v>1578</v>
      </c>
      <c r="N118" t="s">
        <v>1514</v>
      </c>
      <c r="O118" t="s">
        <v>1580</v>
      </c>
      <c r="P118" t="s">
        <v>1515</v>
      </c>
      <c r="Q118" t="s">
        <v>1516</v>
      </c>
      <c r="R118" t="s">
        <v>1515</v>
      </c>
      <c r="S118">
        <v>112</v>
      </c>
    </row>
    <row r="119" spans="1:19">
      <c r="A119" t="s">
        <v>264</v>
      </c>
      <c r="B119" t="s">
        <v>1581</v>
      </c>
      <c r="C119" t="s">
        <v>1581</v>
      </c>
      <c r="D119" t="s">
        <v>1575</v>
      </c>
      <c r="E119"/>
      <c r="F119"/>
      <c r="G119"/>
      <c r="H119" t="s">
        <v>1579</v>
      </c>
      <c r="I119" s="108" t="s">
        <v>266</v>
      </c>
      <c r="J119" t="s">
        <v>1625</v>
      </c>
      <c r="K119">
        <v>44</v>
      </c>
      <c r="L119" t="s">
        <v>264</v>
      </c>
      <c r="M119" t="s">
        <v>1581</v>
      </c>
      <c r="N119" t="s">
        <v>1514</v>
      </c>
      <c r="O119" t="s">
        <v>1580</v>
      </c>
      <c r="P119" t="s">
        <v>1515</v>
      </c>
      <c r="Q119" t="s">
        <v>1516</v>
      </c>
      <c r="R119" t="s">
        <v>1515</v>
      </c>
      <c r="S119">
        <v>113</v>
      </c>
    </row>
    <row r="120" spans="1:19">
      <c r="A120" t="s">
        <v>264</v>
      </c>
      <c r="B120" t="s">
        <v>1582</v>
      </c>
      <c r="C120" t="s">
        <v>1582</v>
      </c>
      <c r="D120" t="s">
        <v>1575</v>
      </c>
      <c r="E120"/>
      <c r="F120"/>
      <c r="G120"/>
      <c r="H120" t="s">
        <v>1579</v>
      </c>
      <c r="I120" s="108" t="s">
        <v>266</v>
      </c>
      <c r="J120" t="s">
        <v>1625</v>
      </c>
      <c r="K120">
        <v>45</v>
      </c>
      <c r="L120" t="s">
        <v>264</v>
      </c>
      <c r="M120" t="s">
        <v>1582</v>
      </c>
      <c r="N120" t="s">
        <v>1514</v>
      </c>
      <c r="O120" t="s">
        <v>1580</v>
      </c>
      <c r="P120" t="s">
        <v>1515</v>
      </c>
      <c r="Q120" t="s">
        <v>1516</v>
      </c>
      <c r="R120" t="s">
        <v>1515</v>
      </c>
      <c r="S120">
        <v>114</v>
      </c>
    </row>
    <row r="121" spans="1:19">
      <c r="A121" t="s">
        <v>264</v>
      </c>
      <c r="B121" t="s">
        <v>1583</v>
      </c>
      <c r="C121" t="s">
        <v>1583</v>
      </c>
      <c r="D121" t="s">
        <v>1575</v>
      </c>
      <c r="E121"/>
      <c r="F121"/>
      <c r="G121"/>
      <c r="H121" t="s">
        <v>1579</v>
      </c>
      <c r="I121" s="108" t="s">
        <v>266</v>
      </c>
      <c r="J121" t="s">
        <v>1625</v>
      </c>
      <c r="K121">
        <v>46</v>
      </c>
      <c r="L121" t="s">
        <v>264</v>
      </c>
      <c r="M121" t="s">
        <v>1583</v>
      </c>
      <c r="N121" t="s">
        <v>1514</v>
      </c>
      <c r="O121" t="s">
        <v>1580</v>
      </c>
      <c r="P121" t="s">
        <v>1515</v>
      </c>
      <c r="Q121" t="s">
        <v>1516</v>
      </c>
      <c r="R121" t="s">
        <v>1515</v>
      </c>
      <c r="S121">
        <v>115</v>
      </c>
    </row>
    <row r="122" spans="1:19">
      <c r="A122" t="s">
        <v>264</v>
      </c>
      <c r="B122" t="s">
        <v>1584</v>
      </c>
      <c r="C122" t="s">
        <v>1584</v>
      </c>
      <c r="D122" t="s">
        <v>1574</v>
      </c>
      <c r="E122"/>
      <c r="F122"/>
      <c r="G122"/>
      <c r="H122" t="s">
        <v>1576</v>
      </c>
      <c r="I122" s="108" t="s">
        <v>266</v>
      </c>
      <c r="J122" t="s">
        <v>1625</v>
      </c>
      <c r="K122">
        <v>47</v>
      </c>
      <c r="L122" t="s">
        <v>264</v>
      </c>
      <c r="M122" t="s">
        <v>1584</v>
      </c>
      <c r="N122" t="s">
        <v>1514</v>
      </c>
      <c r="O122" t="s">
        <v>1577</v>
      </c>
      <c r="P122" t="s">
        <v>1515</v>
      </c>
      <c r="Q122" t="s">
        <v>1516</v>
      </c>
      <c r="R122" t="s">
        <v>1515</v>
      </c>
      <c r="S122">
        <v>116</v>
      </c>
    </row>
    <row r="123" spans="1:19">
      <c r="A123" t="s">
        <v>264</v>
      </c>
      <c r="B123" t="s">
        <v>1585</v>
      </c>
      <c r="C123" t="s">
        <v>1585</v>
      </c>
      <c r="D123" t="s">
        <v>1584</v>
      </c>
      <c r="E123"/>
      <c r="F123"/>
      <c r="G123"/>
      <c r="H123" t="s">
        <v>1586</v>
      </c>
      <c r="I123" s="108" t="s">
        <v>266</v>
      </c>
      <c r="J123" t="s">
        <v>1625</v>
      </c>
      <c r="K123">
        <v>48</v>
      </c>
      <c r="L123" t="s">
        <v>264</v>
      </c>
      <c r="M123" t="s">
        <v>1585</v>
      </c>
      <c r="N123" t="s">
        <v>1514</v>
      </c>
      <c r="O123" t="s">
        <v>1587</v>
      </c>
      <c r="P123" t="s">
        <v>1515</v>
      </c>
      <c r="Q123" t="s">
        <v>1516</v>
      </c>
      <c r="R123" t="s">
        <v>1515</v>
      </c>
      <c r="S123">
        <v>117</v>
      </c>
    </row>
    <row r="124" spans="1:19">
      <c r="A124" t="s">
        <v>264</v>
      </c>
      <c r="B124" t="s">
        <v>1588</v>
      </c>
      <c r="C124" t="s">
        <v>1588</v>
      </c>
      <c r="D124" t="s">
        <v>1584</v>
      </c>
      <c r="E124"/>
      <c r="F124"/>
      <c r="G124"/>
      <c r="H124" t="s">
        <v>1586</v>
      </c>
      <c r="I124" s="108" t="s">
        <v>266</v>
      </c>
      <c r="J124" t="s">
        <v>1625</v>
      </c>
      <c r="K124">
        <v>49</v>
      </c>
      <c r="L124" t="s">
        <v>264</v>
      </c>
      <c r="M124" t="s">
        <v>1589</v>
      </c>
      <c r="N124" t="s">
        <v>1514</v>
      </c>
      <c r="O124" t="s">
        <v>1587</v>
      </c>
      <c r="P124" t="s">
        <v>1515</v>
      </c>
      <c r="Q124" t="s">
        <v>1516</v>
      </c>
      <c r="R124" t="s">
        <v>1515</v>
      </c>
      <c r="S124">
        <v>118</v>
      </c>
    </row>
    <row r="125" spans="1:19">
      <c r="A125" t="s">
        <v>264</v>
      </c>
      <c r="B125" t="s">
        <v>1590</v>
      </c>
      <c r="C125" t="s">
        <v>1590</v>
      </c>
      <c r="D125" t="s">
        <v>1574</v>
      </c>
      <c r="E125"/>
      <c r="F125"/>
      <c r="G125"/>
      <c r="H125" t="s">
        <v>1576</v>
      </c>
      <c r="I125" s="108" t="s">
        <v>266</v>
      </c>
      <c r="J125" t="s">
        <v>1625</v>
      </c>
      <c r="K125">
        <v>50</v>
      </c>
      <c r="L125" t="s">
        <v>264</v>
      </c>
      <c r="M125" t="s">
        <v>1590</v>
      </c>
      <c r="N125" t="s">
        <v>1514</v>
      </c>
      <c r="O125" t="s">
        <v>1577</v>
      </c>
      <c r="P125" t="s">
        <v>1515</v>
      </c>
      <c r="Q125" t="s">
        <v>1516</v>
      </c>
      <c r="R125" t="s">
        <v>1515</v>
      </c>
      <c r="S125">
        <v>119</v>
      </c>
    </row>
    <row r="126" spans="1:19">
      <c r="A126" t="s">
        <v>264</v>
      </c>
      <c r="B126" t="s">
        <v>1591</v>
      </c>
      <c r="C126" t="s">
        <v>1591</v>
      </c>
      <c r="D126" t="s">
        <v>1590</v>
      </c>
      <c r="E126"/>
      <c r="F126"/>
      <c r="G126"/>
      <c r="H126" t="s">
        <v>1592</v>
      </c>
      <c r="I126" s="108" t="s">
        <v>266</v>
      </c>
      <c r="J126" t="s">
        <v>1625</v>
      </c>
      <c r="K126">
        <v>51</v>
      </c>
      <c r="L126" t="s">
        <v>264</v>
      </c>
      <c r="M126" t="s">
        <v>1591</v>
      </c>
      <c r="N126" t="s">
        <v>1514</v>
      </c>
      <c r="O126" t="s">
        <v>1593</v>
      </c>
      <c r="P126" t="s">
        <v>1515</v>
      </c>
      <c r="Q126" t="s">
        <v>1516</v>
      </c>
      <c r="R126" t="s">
        <v>1515</v>
      </c>
      <c r="S126">
        <v>120</v>
      </c>
    </row>
    <row r="127" spans="1:19">
      <c r="A127" t="s">
        <v>264</v>
      </c>
      <c r="B127" t="s">
        <v>1595</v>
      </c>
      <c r="C127" t="s">
        <v>1595</v>
      </c>
      <c r="D127" t="s">
        <v>1590</v>
      </c>
      <c r="E127"/>
      <c r="F127"/>
      <c r="G127"/>
      <c r="H127" t="s">
        <v>1592</v>
      </c>
      <c r="I127" s="108" t="s">
        <v>266</v>
      </c>
      <c r="J127" t="s">
        <v>1625</v>
      </c>
      <c r="K127">
        <v>52</v>
      </c>
      <c r="L127" t="s">
        <v>264</v>
      </c>
      <c r="M127" t="s">
        <v>1596</v>
      </c>
      <c r="N127" t="s">
        <v>1514</v>
      </c>
      <c r="O127" t="s">
        <v>1593</v>
      </c>
      <c r="P127" t="s">
        <v>1515</v>
      </c>
      <c r="Q127" t="s">
        <v>1516</v>
      </c>
      <c r="R127" t="s">
        <v>1515</v>
      </c>
      <c r="S127">
        <v>121</v>
      </c>
    </row>
    <row r="128" spans="1:19">
      <c r="A128" t="s">
        <v>264</v>
      </c>
      <c r="B128" t="s">
        <v>1599</v>
      </c>
      <c r="C128" t="s">
        <v>1599</v>
      </c>
      <c r="D128" t="s">
        <v>1574</v>
      </c>
      <c r="E128"/>
      <c r="F128"/>
      <c r="G128"/>
      <c r="H128" t="s">
        <v>1576</v>
      </c>
      <c r="I128" s="108" t="s">
        <v>266</v>
      </c>
      <c r="J128" t="s">
        <v>1625</v>
      </c>
      <c r="K128">
        <v>53</v>
      </c>
      <c r="L128" t="s">
        <v>264</v>
      </c>
      <c r="M128" t="s">
        <v>1599</v>
      </c>
      <c r="N128" t="s">
        <v>1514</v>
      </c>
      <c r="O128" t="s">
        <v>1577</v>
      </c>
      <c r="P128" t="s">
        <v>1515</v>
      </c>
      <c r="Q128" t="s">
        <v>1516</v>
      </c>
      <c r="R128" t="s">
        <v>1515</v>
      </c>
      <c r="S128">
        <v>122</v>
      </c>
    </row>
    <row r="129" spans="1:19">
      <c r="A129" t="s">
        <v>264</v>
      </c>
      <c r="B129" t="s">
        <v>1598</v>
      </c>
      <c r="C129" t="s">
        <v>1598</v>
      </c>
      <c r="D129" t="s">
        <v>1599</v>
      </c>
      <c r="E129"/>
      <c r="F129"/>
      <c r="G129"/>
      <c r="H129" t="s">
        <v>1600</v>
      </c>
      <c r="I129" s="108" t="s">
        <v>266</v>
      </c>
      <c r="J129" t="s">
        <v>1625</v>
      </c>
      <c r="K129">
        <v>54</v>
      </c>
      <c r="L129" t="s">
        <v>264</v>
      </c>
      <c r="M129" t="s">
        <v>1598</v>
      </c>
      <c r="N129" t="s">
        <v>1514</v>
      </c>
      <c r="O129" t="s">
        <v>1601</v>
      </c>
      <c r="P129" t="s">
        <v>1515</v>
      </c>
      <c r="Q129" t="s">
        <v>1516</v>
      </c>
      <c r="R129" t="s">
        <v>1515</v>
      </c>
      <c r="S129">
        <v>123</v>
      </c>
    </row>
    <row r="130" spans="1:19">
      <c r="A130" t="s">
        <v>264</v>
      </c>
      <c r="B130" t="s">
        <v>1602</v>
      </c>
      <c r="C130" t="s">
        <v>1602</v>
      </c>
      <c r="D130" t="s">
        <v>1599</v>
      </c>
      <c r="E130"/>
      <c r="F130"/>
      <c r="G130"/>
      <c r="H130" t="s">
        <v>1600</v>
      </c>
      <c r="I130" s="108" t="s">
        <v>266</v>
      </c>
      <c r="J130" t="s">
        <v>1625</v>
      </c>
      <c r="K130">
        <v>55</v>
      </c>
      <c r="L130" t="s">
        <v>264</v>
      </c>
      <c r="M130" t="s">
        <v>1602</v>
      </c>
      <c r="N130" t="s">
        <v>1514</v>
      </c>
      <c r="O130" t="s">
        <v>1601</v>
      </c>
      <c r="P130" t="s">
        <v>1515</v>
      </c>
      <c r="Q130" t="s">
        <v>1516</v>
      </c>
      <c r="R130" t="s">
        <v>1515</v>
      </c>
      <c r="S130">
        <v>124</v>
      </c>
    </row>
    <row r="131" spans="1:19">
      <c r="A131" t="s">
        <v>264</v>
      </c>
      <c r="B131" t="s">
        <v>1603</v>
      </c>
      <c r="C131" t="s">
        <v>1603</v>
      </c>
      <c r="D131" t="s">
        <v>1599</v>
      </c>
      <c r="E131"/>
      <c r="F131"/>
      <c r="G131"/>
      <c r="H131" t="s">
        <v>1600</v>
      </c>
      <c r="I131" s="108" t="s">
        <v>266</v>
      </c>
      <c r="J131" t="s">
        <v>1625</v>
      </c>
      <c r="K131">
        <v>56</v>
      </c>
      <c r="L131" t="s">
        <v>264</v>
      </c>
      <c r="M131" t="s">
        <v>1603</v>
      </c>
      <c r="N131" t="s">
        <v>1514</v>
      </c>
      <c r="O131" t="s">
        <v>1601</v>
      </c>
      <c r="P131" t="s">
        <v>1515</v>
      </c>
      <c r="Q131" t="s">
        <v>1516</v>
      </c>
      <c r="R131" t="s">
        <v>1515</v>
      </c>
      <c r="S131">
        <v>125</v>
      </c>
    </row>
    <row r="132" spans="1:19">
      <c r="A132" t="s">
        <v>264</v>
      </c>
      <c r="B132" t="s">
        <v>1604</v>
      </c>
      <c r="C132" t="s">
        <v>1604</v>
      </c>
      <c r="D132" t="s">
        <v>1574</v>
      </c>
      <c r="E132"/>
      <c r="F132"/>
      <c r="G132"/>
      <c r="H132" t="s">
        <v>1576</v>
      </c>
      <c r="I132" s="108" t="s">
        <v>266</v>
      </c>
      <c r="J132" t="s">
        <v>1625</v>
      </c>
      <c r="K132">
        <v>57</v>
      </c>
      <c r="L132" t="s">
        <v>264</v>
      </c>
      <c r="M132" t="s">
        <v>1604</v>
      </c>
      <c r="N132" t="s">
        <v>1514</v>
      </c>
      <c r="O132" t="s">
        <v>1577</v>
      </c>
      <c r="P132" t="s">
        <v>1515</v>
      </c>
      <c r="Q132" t="s">
        <v>1516</v>
      </c>
      <c r="R132" t="s">
        <v>1515</v>
      </c>
      <c r="S132">
        <v>126</v>
      </c>
    </row>
    <row r="133" spans="1:19">
      <c r="A133" t="s">
        <v>264</v>
      </c>
      <c r="B133" t="s">
        <v>1605</v>
      </c>
      <c r="C133" t="s">
        <v>1605</v>
      </c>
      <c r="D133" t="s">
        <v>1604</v>
      </c>
      <c r="E133"/>
      <c r="F133"/>
      <c r="G133"/>
      <c r="H133" t="s">
        <v>1606</v>
      </c>
      <c r="I133" s="108" t="s">
        <v>266</v>
      </c>
      <c r="J133" t="s">
        <v>1625</v>
      </c>
      <c r="K133">
        <v>58</v>
      </c>
      <c r="L133" t="s">
        <v>264</v>
      </c>
      <c r="M133" t="s">
        <v>1607</v>
      </c>
      <c r="N133" t="s">
        <v>1514</v>
      </c>
      <c r="O133" t="s">
        <v>1608</v>
      </c>
      <c r="P133" t="s">
        <v>1515</v>
      </c>
      <c r="Q133" t="s">
        <v>1516</v>
      </c>
      <c r="R133" t="s">
        <v>1515</v>
      </c>
      <c r="S133">
        <v>127</v>
      </c>
    </row>
    <row r="134" spans="1:19">
      <c r="A134" t="s">
        <v>264</v>
      </c>
      <c r="B134" t="s">
        <v>1609</v>
      </c>
      <c r="C134" t="s">
        <v>1609</v>
      </c>
      <c r="D134" t="s">
        <v>1604</v>
      </c>
      <c r="E134"/>
      <c r="F134"/>
      <c r="G134"/>
      <c r="H134" t="s">
        <v>1606</v>
      </c>
      <c r="I134" s="108" t="s">
        <v>266</v>
      </c>
      <c r="J134" t="s">
        <v>1625</v>
      </c>
      <c r="K134">
        <v>59</v>
      </c>
      <c r="L134" t="s">
        <v>264</v>
      </c>
      <c r="M134" t="s">
        <v>1609</v>
      </c>
      <c r="N134" t="s">
        <v>1514</v>
      </c>
      <c r="O134" t="s">
        <v>1608</v>
      </c>
      <c r="P134" t="s">
        <v>1515</v>
      </c>
      <c r="Q134" t="s">
        <v>1516</v>
      </c>
      <c r="R134" t="s">
        <v>1515</v>
      </c>
      <c r="S134">
        <v>128</v>
      </c>
    </row>
    <row r="135" spans="1:19">
      <c r="A135" t="s">
        <v>264</v>
      </c>
      <c r="B135" t="s">
        <v>1610</v>
      </c>
      <c r="C135" t="s">
        <v>1610</v>
      </c>
      <c r="D135" t="s">
        <v>1604</v>
      </c>
      <c r="E135"/>
      <c r="F135"/>
      <c r="G135"/>
      <c r="H135" t="s">
        <v>1606</v>
      </c>
      <c r="I135" s="108" t="s">
        <v>266</v>
      </c>
      <c r="J135" t="s">
        <v>1625</v>
      </c>
      <c r="K135">
        <v>60</v>
      </c>
      <c r="L135" t="s">
        <v>264</v>
      </c>
      <c r="M135" t="s">
        <v>1610</v>
      </c>
      <c r="N135" t="s">
        <v>1514</v>
      </c>
      <c r="O135" t="s">
        <v>1608</v>
      </c>
      <c r="P135" t="s">
        <v>1515</v>
      </c>
      <c r="Q135" t="s">
        <v>1516</v>
      </c>
      <c r="R135" t="s">
        <v>1515</v>
      </c>
      <c r="S135">
        <v>129</v>
      </c>
    </row>
    <row r="136" spans="1:19">
      <c r="A136" t="s">
        <v>264</v>
      </c>
      <c r="B136" t="s">
        <v>1611</v>
      </c>
      <c r="C136" t="s">
        <v>1611</v>
      </c>
      <c r="D136" t="s">
        <v>1604</v>
      </c>
      <c r="E136"/>
      <c r="F136"/>
      <c r="G136"/>
      <c r="H136" t="s">
        <v>1606</v>
      </c>
      <c r="I136" s="108" t="s">
        <v>266</v>
      </c>
      <c r="J136" t="s">
        <v>1625</v>
      </c>
      <c r="K136">
        <v>61</v>
      </c>
      <c r="L136" t="s">
        <v>264</v>
      </c>
      <c r="M136" t="s">
        <v>1611</v>
      </c>
      <c r="N136" t="s">
        <v>1514</v>
      </c>
      <c r="O136" t="s">
        <v>1608</v>
      </c>
      <c r="P136" t="s">
        <v>1515</v>
      </c>
      <c r="Q136" t="s">
        <v>1516</v>
      </c>
      <c r="R136" t="s">
        <v>1515</v>
      </c>
      <c r="S136">
        <v>130</v>
      </c>
    </row>
    <row r="137" spans="1:19">
      <c r="A137" t="s">
        <v>264</v>
      </c>
      <c r="B137" t="s">
        <v>1612</v>
      </c>
      <c r="C137" t="s">
        <v>1612</v>
      </c>
      <c r="D137" t="s">
        <v>1604</v>
      </c>
      <c r="E137"/>
      <c r="F137"/>
      <c r="G137"/>
      <c r="H137" t="s">
        <v>1606</v>
      </c>
      <c r="I137" s="108" t="s">
        <v>266</v>
      </c>
      <c r="J137" t="s">
        <v>1625</v>
      </c>
      <c r="K137">
        <v>62</v>
      </c>
      <c r="L137" t="s">
        <v>264</v>
      </c>
      <c r="M137" t="s">
        <v>1612</v>
      </c>
      <c r="N137" t="s">
        <v>1514</v>
      </c>
      <c r="O137" t="s">
        <v>1608</v>
      </c>
      <c r="P137" t="s">
        <v>1515</v>
      </c>
      <c r="Q137" t="s">
        <v>1516</v>
      </c>
      <c r="R137" t="s">
        <v>1515</v>
      </c>
      <c r="S137">
        <v>131</v>
      </c>
    </row>
    <row r="138" spans="1:19">
      <c r="A138" t="s">
        <v>264</v>
      </c>
      <c r="B138" t="s">
        <v>1613</v>
      </c>
      <c r="C138" t="s">
        <v>1613</v>
      </c>
      <c r="D138" t="s">
        <v>1604</v>
      </c>
      <c r="E138"/>
      <c r="F138"/>
      <c r="G138"/>
      <c r="H138" t="s">
        <v>1606</v>
      </c>
      <c r="I138" s="108" t="s">
        <v>266</v>
      </c>
      <c r="J138" t="s">
        <v>1625</v>
      </c>
      <c r="K138">
        <v>63</v>
      </c>
      <c r="L138" t="s">
        <v>264</v>
      </c>
      <c r="M138" t="s">
        <v>1613</v>
      </c>
      <c r="N138" t="s">
        <v>1514</v>
      </c>
      <c r="O138" t="s">
        <v>1608</v>
      </c>
      <c r="P138" t="s">
        <v>1515</v>
      </c>
      <c r="Q138" t="s">
        <v>1516</v>
      </c>
      <c r="R138" t="s">
        <v>1515</v>
      </c>
      <c r="S138">
        <v>132</v>
      </c>
    </row>
    <row r="139" spans="1:19">
      <c r="A139" t="s">
        <v>264</v>
      </c>
      <c r="B139" t="s">
        <v>1614</v>
      </c>
      <c r="C139" t="s">
        <v>1614</v>
      </c>
      <c r="D139" t="s">
        <v>1540</v>
      </c>
      <c r="E139"/>
      <c r="F139"/>
      <c r="G139"/>
      <c r="H139" t="s">
        <v>1544</v>
      </c>
      <c r="I139" s="108" t="s">
        <v>266</v>
      </c>
      <c r="J139" t="s">
        <v>1625</v>
      </c>
      <c r="K139">
        <v>64</v>
      </c>
      <c r="L139" t="s">
        <v>264</v>
      </c>
      <c r="M139" t="s">
        <v>1614</v>
      </c>
      <c r="N139" t="s">
        <v>1514</v>
      </c>
      <c r="O139" t="s">
        <v>1545</v>
      </c>
      <c r="P139" t="s">
        <v>1515</v>
      </c>
      <c r="Q139" t="s">
        <v>1516</v>
      </c>
      <c r="R139" t="s">
        <v>1515</v>
      </c>
      <c r="S139">
        <v>133</v>
      </c>
    </row>
    <row r="140" spans="1:19">
      <c r="A140" t="s">
        <v>264</v>
      </c>
      <c r="B140" t="s">
        <v>1615</v>
      </c>
      <c r="C140" t="s">
        <v>1615</v>
      </c>
      <c r="D140" t="s">
        <v>1614</v>
      </c>
      <c r="E140"/>
      <c r="F140"/>
      <c r="G140"/>
      <c r="H140" t="s">
        <v>1616</v>
      </c>
      <c r="I140" s="108" t="s">
        <v>266</v>
      </c>
      <c r="J140" t="s">
        <v>1625</v>
      </c>
      <c r="K140">
        <v>65</v>
      </c>
      <c r="L140" t="s">
        <v>264</v>
      </c>
      <c r="M140" t="s">
        <v>1615</v>
      </c>
      <c r="N140" t="s">
        <v>1514</v>
      </c>
      <c r="O140" t="s">
        <v>1617</v>
      </c>
      <c r="P140" t="s">
        <v>1515</v>
      </c>
      <c r="Q140" t="s">
        <v>1516</v>
      </c>
      <c r="R140" t="s">
        <v>1515</v>
      </c>
      <c r="S140">
        <v>134</v>
      </c>
    </row>
    <row r="141" spans="1:19">
      <c r="A141" t="s">
        <v>264</v>
      </c>
      <c r="B141" t="s">
        <v>1618</v>
      </c>
      <c r="C141" t="s">
        <v>1618</v>
      </c>
      <c r="D141" t="s">
        <v>1614</v>
      </c>
      <c r="E141"/>
      <c r="F141"/>
      <c r="G141"/>
      <c r="H141" t="s">
        <v>1616</v>
      </c>
      <c r="I141" s="108" t="s">
        <v>266</v>
      </c>
      <c r="J141" t="s">
        <v>1625</v>
      </c>
      <c r="K141">
        <v>66</v>
      </c>
      <c r="L141" t="s">
        <v>264</v>
      </c>
      <c r="M141" t="s">
        <v>1618</v>
      </c>
      <c r="N141" t="s">
        <v>1514</v>
      </c>
      <c r="O141" t="s">
        <v>1617</v>
      </c>
      <c r="P141" t="s">
        <v>1515</v>
      </c>
      <c r="Q141" t="s">
        <v>1516</v>
      </c>
      <c r="R141" t="s">
        <v>1515</v>
      </c>
      <c r="S141">
        <v>135</v>
      </c>
    </row>
    <row r="142" spans="1:19">
      <c r="A142" t="s">
        <v>264</v>
      </c>
      <c r="B142" t="s">
        <v>1619</v>
      </c>
      <c r="C142" t="s">
        <v>1619</v>
      </c>
      <c r="D142" t="s">
        <v>1614</v>
      </c>
      <c r="E142"/>
      <c r="F142"/>
      <c r="G142"/>
      <c r="H142" t="s">
        <v>1616</v>
      </c>
      <c r="I142" s="108" t="s">
        <v>266</v>
      </c>
      <c r="J142" t="s">
        <v>1625</v>
      </c>
      <c r="K142">
        <v>67</v>
      </c>
      <c r="L142" t="s">
        <v>264</v>
      </c>
      <c r="M142" t="s">
        <v>1619</v>
      </c>
      <c r="N142" t="s">
        <v>1514</v>
      </c>
      <c r="O142" t="s">
        <v>1617</v>
      </c>
      <c r="P142" t="s">
        <v>1515</v>
      </c>
      <c r="Q142" t="s">
        <v>1516</v>
      </c>
      <c r="R142" t="s">
        <v>1515</v>
      </c>
      <c r="S142">
        <v>136</v>
      </c>
    </row>
    <row r="143" spans="1:19">
      <c r="A143" t="s">
        <v>264</v>
      </c>
      <c r="B143" t="s">
        <v>1619</v>
      </c>
      <c r="C143" t="s">
        <v>1619</v>
      </c>
      <c r="D143" t="s">
        <v>1614</v>
      </c>
      <c r="E143"/>
      <c r="F143"/>
      <c r="G143"/>
      <c r="H143" t="s">
        <v>1616</v>
      </c>
      <c r="I143" s="108" t="s">
        <v>266</v>
      </c>
      <c r="J143" t="s">
        <v>1625</v>
      </c>
      <c r="K143">
        <v>68</v>
      </c>
      <c r="L143" t="s">
        <v>264</v>
      </c>
      <c r="M143" t="s">
        <v>1619</v>
      </c>
      <c r="N143" t="s">
        <v>1514</v>
      </c>
      <c r="O143" t="s">
        <v>1617</v>
      </c>
      <c r="P143" t="s">
        <v>1515</v>
      </c>
      <c r="Q143" t="s">
        <v>1516</v>
      </c>
      <c r="R143" t="s">
        <v>1515</v>
      </c>
      <c r="S143">
        <v>137</v>
      </c>
    </row>
    <row r="144" spans="1:19">
      <c r="A144" t="s">
        <v>264</v>
      </c>
      <c r="B144" t="s">
        <v>1620</v>
      </c>
      <c r="C144" t="s">
        <v>1620</v>
      </c>
      <c r="D144" t="s">
        <v>1539</v>
      </c>
      <c r="E144"/>
      <c r="F144"/>
      <c r="G144"/>
      <c r="H144" t="s">
        <v>1541</v>
      </c>
      <c r="I144" s="108" t="s">
        <v>266</v>
      </c>
      <c r="J144" t="s">
        <v>1625</v>
      </c>
      <c r="K144">
        <v>69</v>
      </c>
      <c r="L144" t="s">
        <v>264</v>
      </c>
      <c r="M144" t="s">
        <v>1620</v>
      </c>
      <c r="N144" t="s">
        <v>1514</v>
      </c>
      <c r="O144" t="s">
        <v>1542</v>
      </c>
      <c r="P144" t="s">
        <v>1515</v>
      </c>
      <c r="Q144" t="s">
        <v>1516</v>
      </c>
      <c r="R144" t="s">
        <v>1515</v>
      </c>
      <c r="S144">
        <v>138</v>
      </c>
    </row>
    <row r="145" spans="1:19">
      <c r="A145" t="s">
        <v>264</v>
      </c>
      <c r="B145" t="s">
        <v>1621</v>
      </c>
      <c r="C145" t="s">
        <v>1621</v>
      </c>
      <c r="D145" t="s">
        <v>1539</v>
      </c>
      <c r="E145"/>
      <c r="F145"/>
      <c r="G145"/>
      <c r="H145" t="s">
        <v>1541</v>
      </c>
      <c r="I145" s="108" t="s">
        <v>266</v>
      </c>
      <c r="J145" t="s">
        <v>1625</v>
      </c>
      <c r="K145">
        <v>70</v>
      </c>
      <c r="L145" t="s">
        <v>264</v>
      </c>
      <c r="M145" t="s">
        <v>1621</v>
      </c>
      <c r="N145" t="s">
        <v>1514</v>
      </c>
      <c r="O145" t="s">
        <v>1542</v>
      </c>
      <c r="P145" t="s">
        <v>1515</v>
      </c>
      <c r="Q145" t="s">
        <v>1516</v>
      </c>
      <c r="R145" t="s">
        <v>1515</v>
      </c>
      <c r="S145">
        <v>139</v>
      </c>
    </row>
    <row r="146" spans="1:19">
      <c r="A146" t="s">
        <v>264</v>
      </c>
      <c r="B146" t="s">
        <v>1622</v>
      </c>
      <c r="C146" t="s">
        <v>1622</v>
      </c>
      <c r="D146" t="s">
        <v>1621</v>
      </c>
      <c r="E146"/>
      <c r="F146"/>
      <c r="G146"/>
      <c r="H146" t="s">
        <v>1623</v>
      </c>
      <c r="I146" s="108" t="s">
        <v>266</v>
      </c>
      <c r="J146" t="s">
        <v>1625</v>
      </c>
      <c r="K146">
        <v>71</v>
      </c>
      <c r="L146" t="s">
        <v>264</v>
      </c>
      <c r="M146" t="s">
        <v>1622</v>
      </c>
      <c r="N146" t="s">
        <v>1514</v>
      </c>
      <c r="O146" t="s">
        <v>1624</v>
      </c>
      <c r="P146" t="s">
        <v>1515</v>
      </c>
      <c r="Q146" t="s">
        <v>1516</v>
      </c>
      <c r="R146" t="s">
        <v>1515</v>
      </c>
      <c r="S146">
        <v>140</v>
      </c>
    </row>
    <row r="147" spans="1:19">
      <c r="A147"/>
      <c r="B147"/>
      <c r="C147"/>
      <c r="D147"/>
      <c r="E147"/>
      <c r="F147"/>
      <c r="G147"/>
      <c r="H147"/>
      <c r="I147"/>
      <c r="J147"/>
      <c r="K147"/>
      <c r="L147">
        <v>0</v>
      </c>
      <c r="M147" t="s">
        <v>1515</v>
      </c>
      <c r="N147" t="s">
        <v>1514</v>
      </c>
      <c r="O147" t="s">
        <v>1515</v>
      </c>
      <c r="P147" t="s">
        <v>1515</v>
      </c>
      <c r="Q147" t="s">
        <v>1516</v>
      </c>
      <c r="R147" t="s">
        <v>1515</v>
      </c>
      <c r="S147">
        <v>141</v>
      </c>
    </row>
    <row r="148" spans="1:19">
      <c r="A148"/>
      <c r="B148"/>
      <c r="C148"/>
      <c r="D148"/>
      <c r="E148"/>
      <c r="F148"/>
      <c r="G148"/>
      <c r="H148"/>
      <c r="I148"/>
      <c r="J148"/>
      <c r="K148"/>
      <c r="L148"/>
      <c r="M148"/>
      <c r="N148"/>
      <c r="O148"/>
      <c r="P148"/>
      <c r="Q148"/>
      <c r="R148"/>
    </row>
    <row r="149" spans="1:19">
      <c r="A149"/>
      <c r="B149"/>
      <c r="C149"/>
      <c r="D149"/>
      <c r="E149"/>
      <c r="F149"/>
      <c r="G149"/>
      <c r="H149"/>
      <c r="I149"/>
      <c r="J149"/>
      <c r="K149"/>
      <c r="L149"/>
      <c r="M149"/>
      <c r="N149"/>
      <c r="O149"/>
      <c r="P149"/>
      <c r="Q149"/>
      <c r="R149"/>
    </row>
    <row r="150" spans="1:19">
      <c r="A150"/>
      <c r="B150"/>
      <c r="C150"/>
      <c r="D150"/>
      <c r="E150"/>
      <c r="F150"/>
      <c r="G150"/>
      <c r="H150"/>
      <c r="I150"/>
      <c r="J150"/>
      <c r="K150"/>
      <c r="L150"/>
      <c r="M150"/>
      <c r="N150"/>
      <c r="O150"/>
      <c r="P150"/>
      <c r="Q150"/>
      <c r="R150"/>
    </row>
    <row r="151" spans="1:19">
      <c r="A151"/>
      <c r="B151"/>
      <c r="C151"/>
      <c r="D151"/>
      <c r="E151"/>
      <c r="F151"/>
      <c r="G151"/>
      <c r="H151"/>
      <c r="I151"/>
      <c r="J151"/>
      <c r="K151"/>
      <c r="L151"/>
      <c r="M151"/>
      <c r="N151"/>
      <c r="O151"/>
      <c r="P151"/>
      <c r="Q151"/>
      <c r="R151"/>
    </row>
    <row r="152" spans="1:19">
      <c r="A152"/>
      <c r="B152"/>
      <c r="C152"/>
      <c r="D152"/>
      <c r="E152"/>
      <c r="F152"/>
      <c r="G152"/>
      <c r="H152"/>
      <c r="I152"/>
      <c r="J152"/>
      <c r="K152"/>
      <c r="L152"/>
      <c r="M152"/>
      <c r="N152"/>
      <c r="O152"/>
      <c r="P152"/>
      <c r="Q152"/>
      <c r="R152"/>
    </row>
    <row r="153" spans="1:19">
      <c r="A153"/>
      <c r="B153"/>
      <c r="C153"/>
      <c r="D153"/>
      <c r="E153"/>
      <c r="F153"/>
      <c r="G153"/>
      <c r="H153"/>
      <c r="I153"/>
      <c r="J153"/>
      <c r="K153"/>
      <c r="L153"/>
      <c r="M153"/>
      <c r="N153"/>
      <c r="O153"/>
      <c r="P153"/>
      <c r="Q153"/>
      <c r="R153"/>
    </row>
    <row r="154" spans="1:19">
      <c r="A154"/>
      <c r="B154"/>
      <c r="C154"/>
      <c r="D154"/>
      <c r="E154"/>
      <c r="F154"/>
      <c r="G154"/>
      <c r="H154"/>
      <c r="I154"/>
      <c r="J154"/>
      <c r="K154"/>
      <c r="L154"/>
      <c r="M154"/>
      <c r="N154"/>
      <c r="O154"/>
      <c r="P154"/>
      <c r="Q154"/>
      <c r="R154"/>
    </row>
    <row r="155" spans="1:19">
      <c r="A155"/>
      <c r="B155"/>
      <c r="C155"/>
      <c r="D155"/>
      <c r="E155"/>
      <c r="F155"/>
      <c r="G155"/>
      <c r="H155"/>
      <c r="I155"/>
      <c r="J155"/>
      <c r="K155"/>
      <c r="L155"/>
      <c r="M155"/>
      <c r="N155"/>
      <c r="O155"/>
      <c r="P155"/>
      <c r="Q155"/>
      <c r="R155"/>
    </row>
    <row r="156" spans="1:19">
      <c r="A156"/>
      <c r="B156"/>
      <c r="C156"/>
      <c r="D156"/>
      <c r="E156"/>
      <c r="F156"/>
      <c r="G156"/>
      <c r="H156"/>
      <c r="I156"/>
      <c r="J156"/>
      <c r="K156"/>
      <c r="L156"/>
      <c r="M156"/>
      <c r="N156"/>
      <c r="O156"/>
      <c r="P156"/>
      <c r="Q156"/>
      <c r="R156"/>
    </row>
    <row r="157" spans="1:19">
      <c r="A157"/>
      <c r="B157"/>
      <c r="C157"/>
      <c r="D157"/>
      <c r="E157"/>
      <c r="F157"/>
      <c r="G157"/>
      <c r="H157"/>
      <c r="I157"/>
      <c r="J157"/>
      <c r="K157"/>
      <c r="L157"/>
      <c r="M157"/>
      <c r="N157"/>
      <c r="O157"/>
      <c r="P157"/>
      <c r="Q157"/>
      <c r="R157"/>
    </row>
    <row r="158" spans="1:19">
      <c r="A158"/>
      <c r="B158"/>
      <c r="C158"/>
      <c r="D158"/>
      <c r="E158"/>
      <c r="F158"/>
      <c r="G158"/>
      <c r="H158"/>
      <c r="I158"/>
      <c r="J158"/>
      <c r="K158"/>
      <c r="L158"/>
      <c r="M158"/>
      <c r="N158"/>
      <c r="O158"/>
      <c r="P158"/>
      <c r="Q158"/>
      <c r="R158"/>
    </row>
    <row r="159" spans="1:19">
      <c r="A159"/>
      <c r="B159"/>
      <c r="C159"/>
      <c r="D159"/>
      <c r="E159"/>
      <c r="F159"/>
      <c r="G159"/>
      <c r="H159"/>
      <c r="I159"/>
      <c r="J159"/>
      <c r="K159"/>
      <c r="L159"/>
      <c r="M159"/>
      <c r="N159"/>
      <c r="O159"/>
      <c r="P159"/>
      <c r="Q159"/>
      <c r="R159"/>
    </row>
    <row r="160" spans="1:19">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I285"/>
      <c r="J285"/>
      <c r="K285"/>
      <c r="L285"/>
      <c r="M285"/>
      <c r="N285"/>
      <c r="O285"/>
      <c r="P285"/>
      <c r="Q285"/>
      <c r="R285"/>
    </row>
  </sheetData>
  <sheetProtection formatCells="0" formatColumns="0" formatRows="0" insertRows="0" deleteRows="0" sort="0" autoFilter="0"/>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1">
    <tabColor rgb="FF00B0F0"/>
  </sheetPr>
  <dimension ref="B3:J150"/>
  <sheetViews>
    <sheetView zoomScale="55" zoomScaleNormal="55" workbookViewId="0">
      <selection activeCell="E32" sqref="E32"/>
    </sheetView>
  </sheetViews>
  <sheetFormatPr defaultColWidth="8.5546875" defaultRowHeight="15.75"/>
  <cols>
    <col min="2" max="2" width="11.109375" bestFit="1" customWidth="1"/>
    <col min="3" max="3" width="14" bestFit="1" customWidth="1"/>
    <col min="4" max="4" width="56.5546875" bestFit="1" customWidth="1"/>
    <col min="5" max="5" width="14.5546875" customWidth="1"/>
    <col min="6" max="6" width="70.109375" bestFit="1" customWidth="1"/>
    <col min="7" max="8" width="15.109375" bestFit="1" customWidth="1"/>
    <col min="9" max="9" width="17.88671875" bestFit="1" customWidth="1"/>
    <col min="10" max="10" width="6" bestFit="1" customWidth="1"/>
  </cols>
  <sheetData>
    <row r="3" spans="2:10">
      <c r="B3" s="112" t="s">
        <v>952</v>
      </c>
      <c r="C3" t="s">
        <v>264</v>
      </c>
    </row>
    <row r="5" spans="2:10">
      <c r="B5" s="112" t="s">
        <v>1626</v>
      </c>
    </row>
    <row r="6" spans="2:10">
      <c r="B6" s="112" t="s">
        <v>1627</v>
      </c>
      <c r="C6" s="112" t="s">
        <v>1628</v>
      </c>
      <c r="D6" s="112" t="s">
        <v>1629</v>
      </c>
      <c r="E6" s="112" t="s">
        <v>1630</v>
      </c>
      <c r="F6" s="112" t="s">
        <v>938</v>
      </c>
      <c r="G6" s="112" t="s">
        <v>939</v>
      </c>
      <c r="H6" s="112" t="s">
        <v>940</v>
      </c>
      <c r="I6" s="112" t="s">
        <v>1631</v>
      </c>
      <c r="J6" t="s">
        <v>1142</v>
      </c>
    </row>
    <row r="7" spans="2:10">
      <c r="B7">
        <v>1</v>
      </c>
      <c r="C7" t="s">
        <v>264</v>
      </c>
      <c r="D7" t="s">
        <v>264</v>
      </c>
      <c r="E7" t="s">
        <v>1514</v>
      </c>
      <c r="G7" t="s">
        <v>264</v>
      </c>
      <c r="H7" t="s">
        <v>1516</v>
      </c>
      <c r="J7">
        <v>1</v>
      </c>
    </row>
    <row r="8" spans="2:10">
      <c r="B8">
        <v>2</v>
      </c>
      <c r="C8" t="s">
        <v>264</v>
      </c>
      <c r="D8" t="s">
        <v>1513</v>
      </c>
      <c r="E8" t="s">
        <v>1514</v>
      </c>
      <c r="F8" t="s">
        <v>264</v>
      </c>
      <c r="H8" t="s">
        <v>1516</v>
      </c>
      <c r="J8">
        <v>1</v>
      </c>
    </row>
    <row r="9" spans="2:10">
      <c r="B9">
        <v>3</v>
      </c>
      <c r="C9" t="s">
        <v>264</v>
      </c>
      <c r="D9" t="s">
        <v>1517</v>
      </c>
      <c r="E9" t="s">
        <v>1514</v>
      </c>
      <c r="F9" t="s">
        <v>264</v>
      </c>
      <c r="H9" t="s">
        <v>1516</v>
      </c>
      <c r="J9">
        <v>1</v>
      </c>
    </row>
    <row r="10" spans="2:10">
      <c r="B10">
        <v>4</v>
      </c>
      <c r="C10" t="s">
        <v>264</v>
      </c>
      <c r="D10" t="s">
        <v>1518</v>
      </c>
      <c r="E10" t="s">
        <v>1514</v>
      </c>
      <c r="F10" t="s">
        <v>1519</v>
      </c>
      <c r="H10" t="s">
        <v>1516</v>
      </c>
      <c r="J10">
        <v>1</v>
      </c>
    </row>
    <row r="11" spans="2:10">
      <c r="B11">
        <v>5</v>
      </c>
      <c r="C11" t="s">
        <v>264</v>
      </c>
      <c r="D11" t="s">
        <v>1520</v>
      </c>
      <c r="E11" t="s">
        <v>1514</v>
      </c>
      <c r="F11" t="s">
        <v>1519</v>
      </c>
      <c r="H11" t="s">
        <v>1516</v>
      </c>
      <c r="J11">
        <v>1</v>
      </c>
    </row>
    <row r="12" spans="2:10">
      <c r="B12">
        <v>6</v>
      </c>
      <c r="C12" t="s">
        <v>264</v>
      </c>
      <c r="D12" t="s">
        <v>1521</v>
      </c>
      <c r="E12" t="s">
        <v>1514</v>
      </c>
      <c r="F12" t="s">
        <v>1522</v>
      </c>
      <c r="H12" t="s">
        <v>1516</v>
      </c>
      <c r="J12">
        <v>1</v>
      </c>
    </row>
    <row r="13" spans="2:10">
      <c r="B13">
        <v>7</v>
      </c>
      <c r="C13" t="s">
        <v>264</v>
      </c>
      <c r="D13" t="s">
        <v>1523</v>
      </c>
      <c r="E13" t="s">
        <v>1514</v>
      </c>
      <c r="F13" t="s">
        <v>264</v>
      </c>
      <c r="H13" t="s">
        <v>1516</v>
      </c>
      <c r="J13">
        <v>1</v>
      </c>
    </row>
    <row r="14" spans="2:10">
      <c r="B14">
        <v>8</v>
      </c>
      <c r="C14" t="s">
        <v>264</v>
      </c>
      <c r="D14" t="s">
        <v>1524</v>
      </c>
      <c r="E14" t="s">
        <v>1514</v>
      </c>
      <c r="F14" t="s">
        <v>1525</v>
      </c>
      <c r="H14" t="s">
        <v>1516</v>
      </c>
      <c r="J14">
        <v>1</v>
      </c>
    </row>
    <row r="15" spans="2:10">
      <c r="B15">
        <v>9</v>
      </c>
      <c r="C15" t="s">
        <v>264</v>
      </c>
      <c r="D15" t="s">
        <v>976</v>
      </c>
      <c r="E15" t="s">
        <v>1514</v>
      </c>
      <c r="F15" t="s">
        <v>1525</v>
      </c>
      <c r="H15" t="s">
        <v>1516</v>
      </c>
      <c r="J15">
        <v>1</v>
      </c>
    </row>
    <row r="16" spans="2:10">
      <c r="B16">
        <v>10</v>
      </c>
      <c r="C16" t="s">
        <v>264</v>
      </c>
      <c r="D16" t="s">
        <v>1526</v>
      </c>
      <c r="E16" t="s">
        <v>1514</v>
      </c>
      <c r="F16" t="s">
        <v>1525</v>
      </c>
      <c r="H16" t="s">
        <v>1516</v>
      </c>
      <c r="J16">
        <v>1</v>
      </c>
    </row>
    <row r="17" spans="2:10">
      <c r="B17">
        <v>11</v>
      </c>
      <c r="C17" t="s">
        <v>264</v>
      </c>
      <c r="D17" t="s">
        <v>987</v>
      </c>
      <c r="E17" t="s">
        <v>1514</v>
      </c>
      <c r="F17" t="s">
        <v>1525</v>
      </c>
      <c r="H17" t="s">
        <v>1516</v>
      </c>
      <c r="J17">
        <v>1</v>
      </c>
    </row>
    <row r="18" spans="2:10">
      <c r="B18">
        <v>12</v>
      </c>
      <c r="C18" t="s">
        <v>264</v>
      </c>
      <c r="D18" t="s">
        <v>1527</v>
      </c>
      <c r="E18" t="s">
        <v>1514</v>
      </c>
      <c r="F18" t="s">
        <v>264</v>
      </c>
      <c r="H18" t="s">
        <v>1516</v>
      </c>
      <c r="J18">
        <v>1</v>
      </c>
    </row>
    <row r="19" spans="2:10">
      <c r="B19">
        <v>13</v>
      </c>
      <c r="C19" t="s">
        <v>264</v>
      </c>
      <c r="D19" t="s">
        <v>1528</v>
      </c>
      <c r="E19" t="s">
        <v>1514</v>
      </c>
      <c r="F19" t="s">
        <v>1529</v>
      </c>
      <c r="H19" t="s">
        <v>1516</v>
      </c>
      <c r="J19">
        <v>1</v>
      </c>
    </row>
    <row r="20" spans="2:10">
      <c r="B20">
        <v>14</v>
      </c>
      <c r="C20" t="s">
        <v>264</v>
      </c>
      <c r="D20" t="s">
        <v>1530</v>
      </c>
      <c r="E20" t="s">
        <v>1514</v>
      </c>
      <c r="F20" t="s">
        <v>1529</v>
      </c>
      <c r="H20" t="s">
        <v>1516</v>
      </c>
      <c r="J20">
        <v>1</v>
      </c>
    </row>
    <row r="21" spans="2:10">
      <c r="B21">
        <v>14</v>
      </c>
      <c r="C21" t="s">
        <v>264</v>
      </c>
      <c r="D21" t="s">
        <v>1531</v>
      </c>
      <c r="E21" t="s">
        <v>1514</v>
      </c>
      <c r="F21" t="s">
        <v>1529</v>
      </c>
      <c r="H21" t="s">
        <v>1516</v>
      </c>
      <c r="J21">
        <v>1</v>
      </c>
    </row>
    <row r="22" spans="2:10">
      <c r="B22">
        <v>15</v>
      </c>
      <c r="C22" t="s">
        <v>264</v>
      </c>
      <c r="D22" t="s">
        <v>1532</v>
      </c>
      <c r="E22" t="s">
        <v>1514</v>
      </c>
      <c r="F22" t="s">
        <v>1529</v>
      </c>
      <c r="H22" t="s">
        <v>1516</v>
      </c>
      <c r="J22">
        <v>1</v>
      </c>
    </row>
    <row r="23" spans="2:10">
      <c r="B23">
        <v>16</v>
      </c>
      <c r="C23" t="s">
        <v>264</v>
      </c>
      <c r="D23" t="s">
        <v>1239</v>
      </c>
      <c r="E23" t="s">
        <v>1514</v>
      </c>
      <c r="F23" t="s">
        <v>1529</v>
      </c>
      <c r="H23" t="s">
        <v>1516</v>
      </c>
      <c r="J23">
        <v>1</v>
      </c>
    </row>
    <row r="24" spans="2:10">
      <c r="B24">
        <v>17</v>
      </c>
      <c r="C24" t="s">
        <v>264</v>
      </c>
      <c r="D24" t="s">
        <v>1533</v>
      </c>
      <c r="E24" t="s">
        <v>1514</v>
      </c>
      <c r="F24" t="s">
        <v>1529</v>
      </c>
      <c r="H24" t="s">
        <v>1516</v>
      </c>
      <c r="J24">
        <v>1</v>
      </c>
    </row>
    <row r="25" spans="2:10">
      <c r="B25">
        <v>18</v>
      </c>
      <c r="C25" t="s">
        <v>264</v>
      </c>
      <c r="D25" t="s">
        <v>1143</v>
      </c>
      <c r="E25" t="s">
        <v>1514</v>
      </c>
      <c r="F25" t="s">
        <v>1529</v>
      </c>
      <c r="H25" t="s">
        <v>1516</v>
      </c>
      <c r="J25">
        <v>1</v>
      </c>
    </row>
    <row r="26" spans="2:10">
      <c r="B26">
        <v>18</v>
      </c>
      <c r="C26" t="s">
        <v>264</v>
      </c>
      <c r="D26" t="s">
        <v>1209</v>
      </c>
      <c r="E26" t="s">
        <v>1514</v>
      </c>
      <c r="F26" t="s">
        <v>1529</v>
      </c>
      <c r="H26" t="s">
        <v>1516</v>
      </c>
      <c r="J26">
        <v>1</v>
      </c>
    </row>
    <row r="27" spans="2:10">
      <c r="B27">
        <v>19</v>
      </c>
      <c r="C27" t="s">
        <v>264</v>
      </c>
      <c r="D27" t="s">
        <v>1212</v>
      </c>
      <c r="E27" t="s">
        <v>1514</v>
      </c>
      <c r="F27" t="s">
        <v>1529</v>
      </c>
      <c r="H27" t="s">
        <v>1516</v>
      </c>
      <c r="J27">
        <v>1</v>
      </c>
    </row>
    <row r="28" spans="2:10">
      <c r="B28">
        <v>19</v>
      </c>
      <c r="C28" t="s">
        <v>264</v>
      </c>
      <c r="D28" t="s">
        <v>1221</v>
      </c>
      <c r="E28" t="s">
        <v>1514</v>
      </c>
      <c r="F28" t="s">
        <v>1529</v>
      </c>
      <c r="H28" t="s">
        <v>1516</v>
      </c>
      <c r="J28">
        <v>1</v>
      </c>
    </row>
    <row r="29" spans="2:10">
      <c r="B29">
        <v>19</v>
      </c>
      <c r="C29" t="s">
        <v>264</v>
      </c>
      <c r="D29" t="s">
        <v>1534</v>
      </c>
      <c r="E29" t="s">
        <v>1514</v>
      </c>
      <c r="F29" t="s">
        <v>1529</v>
      </c>
      <c r="H29" t="s">
        <v>1516</v>
      </c>
      <c r="J29">
        <v>2</v>
      </c>
    </row>
    <row r="30" spans="2:10">
      <c r="B30">
        <v>20</v>
      </c>
      <c r="C30" t="s">
        <v>264</v>
      </c>
      <c r="D30" t="s">
        <v>1537</v>
      </c>
      <c r="E30" t="s">
        <v>1514</v>
      </c>
      <c r="F30" t="s">
        <v>1529</v>
      </c>
      <c r="H30" t="s">
        <v>1516</v>
      </c>
      <c r="J30">
        <v>1</v>
      </c>
    </row>
    <row r="31" spans="2:10">
      <c r="B31">
        <v>21</v>
      </c>
      <c r="C31" t="s">
        <v>264</v>
      </c>
      <c r="D31" t="s">
        <v>1538</v>
      </c>
      <c r="E31" t="s">
        <v>1514</v>
      </c>
      <c r="F31" t="s">
        <v>1529</v>
      </c>
      <c r="H31" t="s">
        <v>1516</v>
      </c>
      <c r="J31">
        <v>1</v>
      </c>
    </row>
    <row r="32" spans="2:10">
      <c r="B32">
        <v>22</v>
      </c>
      <c r="C32" t="s">
        <v>264</v>
      </c>
      <c r="D32" t="s">
        <v>1539</v>
      </c>
      <c r="E32" t="s">
        <v>1514</v>
      </c>
      <c r="F32" t="s">
        <v>264</v>
      </c>
      <c r="H32" t="s">
        <v>1516</v>
      </c>
      <c r="J32">
        <v>1</v>
      </c>
    </row>
    <row r="33" spans="2:10">
      <c r="B33">
        <v>23</v>
      </c>
      <c r="C33" t="s">
        <v>264</v>
      </c>
      <c r="D33" t="s">
        <v>1540</v>
      </c>
      <c r="E33" t="s">
        <v>1514</v>
      </c>
      <c r="F33" t="s">
        <v>1542</v>
      </c>
      <c r="H33" t="s">
        <v>1516</v>
      </c>
      <c r="J33">
        <v>1</v>
      </c>
    </row>
    <row r="34" spans="2:10">
      <c r="B34">
        <v>24</v>
      </c>
      <c r="C34" t="s">
        <v>264</v>
      </c>
      <c r="D34" t="s">
        <v>1543</v>
      </c>
      <c r="E34" t="s">
        <v>1514</v>
      </c>
      <c r="F34" t="s">
        <v>1545</v>
      </c>
      <c r="H34" t="s">
        <v>1516</v>
      </c>
      <c r="J34">
        <v>1</v>
      </c>
    </row>
    <row r="35" spans="2:10">
      <c r="B35">
        <v>25</v>
      </c>
      <c r="C35" t="s">
        <v>264</v>
      </c>
      <c r="D35" t="s">
        <v>1546</v>
      </c>
      <c r="E35" t="s">
        <v>1514</v>
      </c>
      <c r="F35" t="s">
        <v>1548</v>
      </c>
      <c r="H35" t="s">
        <v>1516</v>
      </c>
      <c r="J35">
        <v>1</v>
      </c>
    </row>
    <row r="36" spans="2:10">
      <c r="B36">
        <v>26</v>
      </c>
      <c r="C36" t="s">
        <v>264</v>
      </c>
      <c r="D36" t="s">
        <v>1549</v>
      </c>
      <c r="E36" t="s">
        <v>1514</v>
      </c>
      <c r="F36" t="s">
        <v>1551</v>
      </c>
      <c r="H36" t="s">
        <v>1516</v>
      </c>
      <c r="J36">
        <v>1</v>
      </c>
    </row>
    <row r="37" spans="2:10">
      <c r="B37">
        <v>27</v>
      </c>
      <c r="C37" t="s">
        <v>264</v>
      </c>
      <c r="D37" t="s">
        <v>1552</v>
      </c>
      <c r="E37" t="s">
        <v>1514</v>
      </c>
      <c r="F37" t="s">
        <v>1551</v>
      </c>
      <c r="H37" t="s">
        <v>1516</v>
      </c>
      <c r="J37">
        <v>1</v>
      </c>
    </row>
    <row r="38" spans="2:10">
      <c r="B38">
        <v>28</v>
      </c>
      <c r="C38" t="s">
        <v>264</v>
      </c>
      <c r="D38" t="s">
        <v>1553</v>
      </c>
      <c r="E38" t="s">
        <v>1514</v>
      </c>
      <c r="F38" t="s">
        <v>1548</v>
      </c>
      <c r="H38" t="s">
        <v>1516</v>
      </c>
      <c r="J38">
        <v>1</v>
      </c>
    </row>
    <row r="39" spans="2:10">
      <c r="B39">
        <v>29</v>
      </c>
      <c r="C39" t="s">
        <v>264</v>
      </c>
      <c r="D39" t="s">
        <v>1554</v>
      </c>
      <c r="E39" t="s">
        <v>1514</v>
      </c>
      <c r="F39" t="s">
        <v>1556</v>
      </c>
      <c r="H39" t="s">
        <v>1516</v>
      </c>
      <c r="J39">
        <v>1</v>
      </c>
    </row>
    <row r="40" spans="2:10">
      <c r="B40">
        <v>30</v>
      </c>
      <c r="C40" t="s">
        <v>264</v>
      </c>
      <c r="D40" t="s">
        <v>1558</v>
      </c>
      <c r="E40" t="s">
        <v>1514</v>
      </c>
      <c r="F40" t="s">
        <v>1556</v>
      </c>
      <c r="H40" t="s">
        <v>1516</v>
      </c>
      <c r="J40">
        <v>1</v>
      </c>
    </row>
    <row r="41" spans="2:10">
      <c r="B41">
        <v>31</v>
      </c>
      <c r="C41" t="s">
        <v>264</v>
      </c>
      <c r="D41" t="s">
        <v>1559</v>
      </c>
      <c r="E41" t="s">
        <v>1514</v>
      </c>
      <c r="F41" t="s">
        <v>1545</v>
      </c>
      <c r="H41" t="s">
        <v>1516</v>
      </c>
      <c r="J41">
        <v>1</v>
      </c>
    </row>
    <row r="42" spans="2:10">
      <c r="B42">
        <v>32</v>
      </c>
      <c r="C42" t="s">
        <v>264</v>
      </c>
      <c r="D42" t="s">
        <v>1560</v>
      </c>
      <c r="E42" t="s">
        <v>1514</v>
      </c>
      <c r="F42" t="s">
        <v>1562</v>
      </c>
      <c r="H42" t="s">
        <v>1516</v>
      </c>
      <c r="J42">
        <v>1</v>
      </c>
    </row>
    <row r="43" spans="2:10">
      <c r="B43">
        <v>33</v>
      </c>
      <c r="C43" t="s">
        <v>264</v>
      </c>
      <c r="D43" t="s">
        <v>1563</v>
      </c>
      <c r="E43" t="s">
        <v>1514</v>
      </c>
      <c r="F43" t="s">
        <v>1565</v>
      </c>
      <c r="H43" t="s">
        <v>1516</v>
      </c>
      <c r="J43">
        <v>1</v>
      </c>
    </row>
    <row r="44" spans="2:10">
      <c r="B44">
        <v>34</v>
      </c>
      <c r="C44" t="s">
        <v>264</v>
      </c>
      <c r="D44" t="s">
        <v>1566</v>
      </c>
      <c r="E44" t="s">
        <v>1514</v>
      </c>
      <c r="F44" t="s">
        <v>1565</v>
      </c>
      <c r="H44" t="s">
        <v>1516</v>
      </c>
      <c r="J44">
        <v>1</v>
      </c>
    </row>
    <row r="45" spans="2:10">
      <c r="B45">
        <v>35</v>
      </c>
      <c r="C45" t="s">
        <v>264</v>
      </c>
      <c r="D45" t="s">
        <v>1567</v>
      </c>
      <c r="E45" t="s">
        <v>1514</v>
      </c>
      <c r="F45" t="s">
        <v>1562</v>
      </c>
      <c r="H45" t="s">
        <v>1516</v>
      </c>
      <c r="J45">
        <v>1</v>
      </c>
    </row>
    <row r="46" spans="2:10">
      <c r="B46">
        <v>36</v>
      </c>
      <c r="C46" t="s">
        <v>264</v>
      </c>
      <c r="D46" t="s">
        <v>1568</v>
      </c>
      <c r="E46" t="s">
        <v>1514</v>
      </c>
      <c r="F46" t="s">
        <v>1562</v>
      </c>
      <c r="H46" t="s">
        <v>1516</v>
      </c>
      <c r="J46">
        <v>1</v>
      </c>
    </row>
    <row r="47" spans="2:10">
      <c r="B47">
        <v>37</v>
      </c>
      <c r="C47" t="s">
        <v>264</v>
      </c>
      <c r="D47" t="s">
        <v>1569</v>
      </c>
      <c r="E47" t="s">
        <v>1514</v>
      </c>
      <c r="F47" t="s">
        <v>1571</v>
      </c>
      <c r="H47" t="s">
        <v>1516</v>
      </c>
      <c r="J47">
        <v>1</v>
      </c>
    </row>
    <row r="48" spans="2:10">
      <c r="B48">
        <v>38</v>
      </c>
      <c r="C48" t="s">
        <v>264</v>
      </c>
      <c r="D48" t="s">
        <v>1572</v>
      </c>
      <c r="E48" t="s">
        <v>1514</v>
      </c>
      <c r="F48" t="s">
        <v>1571</v>
      </c>
      <c r="H48" t="s">
        <v>1516</v>
      </c>
      <c r="J48">
        <v>1</v>
      </c>
    </row>
    <row r="49" spans="2:10">
      <c r="B49">
        <v>39</v>
      </c>
      <c r="C49" t="s">
        <v>264</v>
      </c>
      <c r="D49" t="s">
        <v>1573</v>
      </c>
      <c r="E49" t="s">
        <v>1514</v>
      </c>
      <c r="F49" t="s">
        <v>1562</v>
      </c>
      <c r="H49" t="s">
        <v>1516</v>
      </c>
      <c r="J49">
        <v>1</v>
      </c>
    </row>
    <row r="50" spans="2:10">
      <c r="B50">
        <v>40</v>
      </c>
      <c r="C50" t="s">
        <v>264</v>
      </c>
      <c r="D50" t="s">
        <v>1574</v>
      </c>
      <c r="E50" t="s">
        <v>1514</v>
      </c>
      <c r="F50" t="s">
        <v>1545</v>
      </c>
      <c r="H50" t="s">
        <v>1516</v>
      </c>
      <c r="J50">
        <v>1</v>
      </c>
    </row>
    <row r="51" spans="2:10">
      <c r="B51">
        <v>41</v>
      </c>
      <c r="C51" t="s">
        <v>264</v>
      </c>
      <c r="D51" t="s">
        <v>1575</v>
      </c>
      <c r="E51" t="s">
        <v>1514</v>
      </c>
      <c r="F51" t="s">
        <v>1577</v>
      </c>
      <c r="H51" t="s">
        <v>1516</v>
      </c>
      <c r="J51">
        <v>1</v>
      </c>
    </row>
    <row r="52" spans="2:10">
      <c r="B52">
        <v>42</v>
      </c>
      <c r="C52" t="s">
        <v>264</v>
      </c>
      <c r="D52" t="s">
        <v>1578</v>
      </c>
      <c r="E52" t="s">
        <v>1514</v>
      </c>
      <c r="F52" t="s">
        <v>1580</v>
      </c>
      <c r="H52" t="s">
        <v>1516</v>
      </c>
      <c r="J52">
        <v>1</v>
      </c>
    </row>
    <row r="53" spans="2:10">
      <c r="B53">
        <v>43</v>
      </c>
      <c r="C53" t="s">
        <v>264</v>
      </c>
      <c r="D53" t="s">
        <v>1581</v>
      </c>
      <c r="E53" t="s">
        <v>1514</v>
      </c>
      <c r="F53" t="s">
        <v>1580</v>
      </c>
      <c r="H53" t="s">
        <v>1516</v>
      </c>
      <c r="J53">
        <v>1</v>
      </c>
    </row>
    <row r="54" spans="2:10">
      <c r="B54">
        <v>44</v>
      </c>
      <c r="C54" t="s">
        <v>264</v>
      </c>
      <c r="D54" t="s">
        <v>1582</v>
      </c>
      <c r="E54" t="s">
        <v>1514</v>
      </c>
      <c r="F54" t="s">
        <v>1580</v>
      </c>
      <c r="H54" t="s">
        <v>1516</v>
      </c>
      <c r="J54">
        <v>1</v>
      </c>
    </row>
    <row r="55" spans="2:10">
      <c r="B55">
        <v>45</v>
      </c>
      <c r="C55" t="s">
        <v>264</v>
      </c>
      <c r="D55" t="s">
        <v>1583</v>
      </c>
      <c r="E55" t="s">
        <v>1514</v>
      </c>
      <c r="F55" t="s">
        <v>1580</v>
      </c>
      <c r="H55" t="s">
        <v>1516</v>
      </c>
      <c r="J55">
        <v>1</v>
      </c>
    </row>
    <row r="56" spans="2:10">
      <c r="B56">
        <v>46</v>
      </c>
      <c r="C56" t="s">
        <v>264</v>
      </c>
      <c r="D56" t="s">
        <v>1584</v>
      </c>
      <c r="E56" t="s">
        <v>1514</v>
      </c>
      <c r="F56" t="s">
        <v>1577</v>
      </c>
      <c r="H56" t="s">
        <v>1516</v>
      </c>
      <c r="J56">
        <v>1</v>
      </c>
    </row>
    <row r="57" spans="2:10">
      <c r="B57">
        <v>47</v>
      </c>
      <c r="C57" t="s">
        <v>264</v>
      </c>
      <c r="D57" t="s">
        <v>1585</v>
      </c>
      <c r="E57" t="s">
        <v>1514</v>
      </c>
      <c r="F57" t="s">
        <v>1587</v>
      </c>
      <c r="H57" t="s">
        <v>1516</v>
      </c>
      <c r="J57">
        <v>1</v>
      </c>
    </row>
    <row r="58" spans="2:10">
      <c r="B58">
        <v>48</v>
      </c>
      <c r="C58" t="s">
        <v>264</v>
      </c>
      <c r="D58" t="s">
        <v>1589</v>
      </c>
      <c r="E58" t="s">
        <v>1514</v>
      </c>
      <c r="F58" t="s">
        <v>1587</v>
      </c>
      <c r="H58" t="s">
        <v>1516</v>
      </c>
      <c r="J58">
        <v>1</v>
      </c>
    </row>
    <row r="59" spans="2:10">
      <c r="B59">
        <v>49</v>
      </c>
      <c r="C59" t="s">
        <v>264</v>
      </c>
      <c r="D59" t="s">
        <v>1590</v>
      </c>
      <c r="E59" t="s">
        <v>1514</v>
      </c>
      <c r="F59" t="s">
        <v>1577</v>
      </c>
      <c r="H59" t="s">
        <v>1516</v>
      </c>
      <c r="J59">
        <v>1</v>
      </c>
    </row>
    <row r="60" spans="2:10">
      <c r="B60">
        <v>50</v>
      </c>
      <c r="C60" t="s">
        <v>264</v>
      </c>
      <c r="D60" t="s">
        <v>1591</v>
      </c>
      <c r="E60" t="s">
        <v>1514</v>
      </c>
      <c r="F60" t="s">
        <v>1593</v>
      </c>
      <c r="H60" t="s">
        <v>1516</v>
      </c>
      <c r="J60">
        <v>1</v>
      </c>
    </row>
    <row r="61" spans="2:10">
      <c r="B61">
        <v>51</v>
      </c>
      <c r="C61" t="s">
        <v>264</v>
      </c>
      <c r="D61" t="s">
        <v>1596</v>
      </c>
      <c r="E61" t="s">
        <v>1514</v>
      </c>
      <c r="F61" t="s">
        <v>1593</v>
      </c>
      <c r="H61" t="s">
        <v>1516</v>
      </c>
      <c r="J61">
        <v>1</v>
      </c>
    </row>
    <row r="62" spans="2:10">
      <c r="B62">
        <v>52</v>
      </c>
      <c r="C62" t="s">
        <v>264</v>
      </c>
      <c r="D62" t="s">
        <v>1597</v>
      </c>
      <c r="E62" t="s">
        <v>1514</v>
      </c>
      <c r="F62" t="s">
        <v>1577</v>
      </c>
      <c r="H62" t="s">
        <v>1516</v>
      </c>
      <c r="J62">
        <v>1</v>
      </c>
    </row>
    <row r="63" spans="2:10">
      <c r="B63">
        <v>53</v>
      </c>
      <c r="C63" t="s">
        <v>264</v>
      </c>
      <c r="D63" t="s">
        <v>1598</v>
      </c>
      <c r="E63" t="s">
        <v>1514</v>
      </c>
      <c r="F63" t="s">
        <v>1601</v>
      </c>
      <c r="H63" t="s">
        <v>1516</v>
      </c>
      <c r="J63">
        <v>1</v>
      </c>
    </row>
    <row r="64" spans="2:10">
      <c r="B64">
        <v>54</v>
      </c>
      <c r="C64" t="s">
        <v>264</v>
      </c>
      <c r="D64" t="s">
        <v>1602</v>
      </c>
      <c r="E64" t="s">
        <v>1514</v>
      </c>
      <c r="F64" t="s">
        <v>1601</v>
      </c>
      <c r="H64" t="s">
        <v>1516</v>
      </c>
      <c r="J64">
        <v>1</v>
      </c>
    </row>
    <row r="65" spans="2:10">
      <c r="B65">
        <v>55</v>
      </c>
      <c r="C65" t="s">
        <v>264</v>
      </c>
      <c r="D65" t="s">
        <v>1603</v>
      </c>
      <c r="E65" t="s">
        <v>1514</v>
      </c>
      <c r="F65" t="s">
        <v>1601</v>
      </c>
      <c r="H65" t="s">
        <v>1516</v>
      </c>
      <c r="J65">
        <v>1</v>
      </c>
    </row>
    <row r="66" spans="2:10">
      <c r="B66">
        <v>56</v>
      </c>
      <c r="C66" t="s">
        <v>264</v>
      </c>
      <c r="D66" t="s">
        <v>1604</v>
      </c>
      <c r="E66" t="s">
        <v>1514</v>
      </c>
      <c r="F66" t="s">
        <v>1577</v>
      </c>
      <c r="H66" t="s">
        <v>1516</v>
      </c>
      <c r="J66">
        <v>1</v>
      </c>
    </row>
    <row r="67" spans="2:10">
      <c r="B67">
        <v>57</v>
      </c>
      <c r="C67" t="s">
        <v>264</v>
      </c>
      <c r="D67" t="s">
        <v>1607</v>
      </c>
      <c r="E67" t="s">
        <v>1514</v>
      </c>
      <c r="F67" t="s">
        <v>1608</v>
      </c>
      <c r="H67" t="s">
        <v>1516</v>
      </c>
      <c r="J67">
        <v>1</v>
      </c>
    </row>
    <row r="68" spans="2:10">
      <c r="B68">
        <v>58</v>
      </c>
      <c r="C68" t="s">
        <v>264</v>
      </c>
      <c r="D68" t="s">
        <v>1609</v>
      </c>
      <c r="E68" t="s">
        <v>1514</v>
      </c>
      <c r="F68" t="s">
        <v>1608</v>
      </c>
      <c r="H68" t="s">
        <v>1516</v>
      </c>
      <c r="J68">
        <v>1</v>
      </c>
    </row>
    <row r="69" spans="2:10">
      <c r="B69">
        <v>59</v>
      </c>
      <c r="C69" t="s">
        <v>264</v>
      </c>
      <c r="D69" t="s">
        <v>1610</v>
      </c>
      <c r="E69" t="s">
        <v>1514</v>
      </c>
      <c r="F69" t="s">
        <v>1608</v>
      </c>
      <c r="H69" t="s">
        <v>1516</v>
      </c>
      <c r="J69">
        <v>1</v>
      </c>
    </row>
    <row r="70" spans="2:10">
      <c r="B70">
        <v>60</v>
      </c>
      <c r="C70" t="s">
        <v>264</v>
      </c>
      <c r="D70" t="s">
        <v>1611</v>
      </c>
      <c r="E70" t="s">
        <v>1514</v>
      </c>
      <c r="F70" t="s">
        <v>1608</v>
      </c>
      <c r="H70" t="s">
        <v>1516</v>
      </c>
      <c r="J70">
        <v>1</v>
      </c>
    </row>
    <row r="71" spans="2:10">
      <c r="B71">
        <v>61</v>
      </c>
      <c r="C71" t="s">
        <v>264</v>
      </c>
      <c r="D71" t="s">
        <v>1612</v>
      </c>
      <c r="E71" t="s">
        <v>1514</v>
      </c>
      <c r="F71" t="s">
        <v>1608</v>
      </c>
      <c r="H71" t="s">
        <v>1516</v>
      </c>
      <c r="J71">
        <v>1</v>
      </c>
    </row>
    <row r="72" spans="2:10">
      <c r="B72">
        <v>62</v>
      </c>
      <c r="C72" t="s">
        <v>264</v>
      </c>
      <c r="D72" t="s">
        <v>1613</v>
      </c>
      <c r="E72" t="s">
        <v>1514</v>
      </c>
      <c r="F72" t="s">
        <v>1608</v>
      </c>
      <c r="H72" t="s">
        <v>1516</v>
      </c>
      <c r="J72">
        <v>1</v>
      </c>
    </row>
    <row r="73" spans="2:10">
      <c r="B73">
        <v>63</v>
      </c>
      <c r="C73" t="s">
        <v>264</v>
      </c>
      <c r="D73" t="s">
        <v>1614</v>
      </c>
      <c r="E73" t="s">
        <v>1514</v>
      </c>
      <c r="F73" t="s">
        <v>1545</v>
      </c>
      <c r="H73" t="s">
        <v>1516</v>
      </c>
      <c r="J73">
        <v>1</v>
      </c>
    </row>
    <row r="74" spans="2:10">
      <c r="B74">
        <v>64</v>
      </c>
      <c r="C74" t="s">
        <v>264</v>
      </c>
      <c r="D74" t="s">
        <v>1615</v>
      </c>
      <c r="E74" t="s">
        <v>1514</v>
      </c>
      <c r="F74" t="s">
        <v>1617</v>
      </c>
      <c r="H74" t="s">
        <v>1516</v>
      </c>
      <c r="J74">
        <v>1</v>
      </c>
    </row>
    <row r="75" spans="2:10">
      <c r="B75">
        <v>65</v>
      </c>
      <c r="C75" t="s">
        <v>264</v>
      </c>
      <c r="D75" t="s">
        <v>1618</v>
      </c>
      <c r="E75" t="s">
        <v>1514</v>
      </c>
      <c r="F75" t="s">
        <v>1617</v>
      </c>
      <c r="H75" t="s">
        <v>1516</v>
      </c>
      <c r="J75">
        <v>1</v>
      </c>
    </row>
    <row r="76" spans="2:10">
      <c r="B76">
        <v>66</v>
      </c>
      <c r="C76" t="s">
        <v>264</v>
      </c>
      <c r="D76" t="s">
        <v>1619</v>
      </c>
      <c r="E76" t="s">
        <v>1514</v>
      </c>
      <c r="F76" t="s">
        <v>1617</v>
      </c>
      <c r="H76" t="s">
        <v>1516</v>
      </c>
      <c r="J76">
        <v>1</v>
      </c>
    </row>
    <row r="77" spans="2:10">
      <c r="B77">
        <v>67</v>
      </c>
      <c r="C77" t="s">
        <v>264</v>
      </c>
      <c r="D77" t="s">
        <v>1619</v>
      </c>
      <c r="E77" t="s">
        <v>1514</v>
      </c>
      <c r="F77" t="s">
        <v>1617</v>
      </c>
      <c r="H77" t="s">
        <v>1516</v>
      </c>
      <c r="J77">
        <v>1</v>
      </c>
    </row>
    <row r="78" spans="2:10">
      <c r="B78">
        <v>68</v>
      </c>
      <c r="C78" t="s">
        <v>264</v>
      </c>
      <c r="D78" t="s">
        <v>1620</v>
      </c>
      <c r="E78" t="s">
        <v>1514</v>
      </c>
      <c r="F78" t="s">
        <v>1542</v>
      </c>
      <c r="H78" t="s">
        <v>1516</v>
      </c>
      <c r="J78">
        <v>1</v>
      </c>
    </row>
    <row r="79" spans="2:10">
      <c r="B79">
        <v>69</v>
      </c>
      <c r="C79" t="s">
        <v>264</v>
      </c>
      <c r="D79" t="s">
        <v>1621</v>
      </c>
      <c r="E79" t="s">
        <v>1514</v>
      </c>
      <c r="F79" t="s">
        <v>1542</v>
      </c>
      <c r="H79" t="s">
        <v>1516</v>
      </c>
      <c r="J79">
        <v>1</v>
      </c>
    </row>
    <row r="80" spans="2:10">
      <c r="B80">
        <v>70</v>
      </c>
      <c r="C80" t="s">
        <v>264</v>
      </c>
      <c r="D80" t="s">
        <v>1622</v>
      </c>
      <c r="E80" t="s">
        <v>1514</v>
      </c>
      <c r="F80" t="s">
        <v>1624</v>
      </c>
      <c r="H80" t="s">
        <v>1516</v>
      </c>
      <c r="J80">
        <v>1</v>
      </c>
    </row>
    <row r="81" spans="2:10">
      <c r="B81">
        <v>71</v>
      </c>
      <c r="C81" t="s">
        <v>264</v>
      </c>
      <c r="D81" t="s">
        <v>264</v>
      </c>
      <c r="E81" t="s">
        <v>1514</v>
      </c>
      <c r="G81" t="s">
        <v>264</v>
      </c>
      <c r="H81" t="s">
        <v>1516</v>
      </c>
      <c r="J81">
        <v>1</v>
      </c>
    </row>
    <row r="82" spans="2:10">
      <c r="B82">
        <v>72</v>
      </c>
      <c r="C82" t="s">
        <v>264</v>
      </c>
      <c r="D82" t="s">
        <v>1513</v>
      </c>
      <c r="E82" t="s">
        <v>1514</v>
      </c>
      <c r="F82" t="s">
        <v>264</v>
      </c>
      <c r="H82" t="s">
        <v>1516</v>
      </c>
      <c r="J82">
        <v>1</v>
      </c>
    </row>
    <row r="83" spans="2:10">
      <c r="B83">
        <v>73</v>
      </c>
      <c r="C83" t="s">
        <v>264</v>
      </c>
      <c r="D83" t="s">
        <v>1517</v>
      </c>
      <c r="E83" t="s">
        <v>1514</v>
      </c>
      <c r="F83" t="s">
        <v>264</v>
      </c>
      <c r="H83" t="s">
        <v>1516</v>
      </c>
      <c r="J83">
        <v>1</v>
      </c>
    </row>
    <row r="84" spans="2:10">
      <c r="B84">
        <v>74</v>
      </c>
      <c r="C84" t="s">
        <v>264</v>
      </c>
      <c r="D84" t="s">
        <v>1518</v>
      </c>
      <c r="E84" t="s">
        <v>1514</v>
      </c>
      <c r="F84" t="s">
        <v>1519</v>
      </c>
      <c r="H84" t="s">
        <v>1516</v>
      </c>
      <c r="J84">
        <v>1</v>
      </c>
    </row>
    <row r="85" spans="2:10">
      <c r="B85">
        <v>75</v>
      </c>
      <c r="C85" t="s">
        <v>264</v>
      </c>
      <c r="D85" t="s">
        <v>1520</v>
      </c>
      <c r="E85" t="s">
        <v>1514</v>
      </c>
      <c r="F85" t="s">
        <v>1519</v>
      </c>
      <c r="H85" t="s">
        <v>1516</v>
      </c>
      <c r="J85">
        <v>1</v>
      </c>
    </row>
    <row r="86" spans="2:10">
      <c r="B86">
        <v>76</v>
      </c>
      <c r="C86" t="s">
        <v>264</v>
      </c>
      <c r="D86" t="s">
        <v>1521</v>
      </c>
      <c r="E86" t="s">
        <v>1514</v>
      </c>
      <c r="F86" t="s">
        <v>1522</v>
      </c>
      <c r="H86" t="s">
        <v>1516</v>
      </c>
      <c r="J86">
        <v>1</v>
      </c>
    </row>
    <row r="87" spans="2:10">
      <c r="B87">
        <v>77</v>
      </c>
      <c r="C87" t="s">
        <v>264</v>
      </c>
      <c r="D87" t="s">
        <v>1523</v>
      </c>
      <c r="E87" t="s">
        <v>1514</v>
      </c>
      <c r="F87" t="s">
        <v>264</v>
      </c>
      <c r="H87" t="s">
        <v>1516</v>
      </c>
      <c r="J87">
        <v>1</v>
      </c>
    </row>
    <row r="88" spans="2:10">
      <c r="B88">
        <v>78</v>
      </c>
      <c r="C88" t="s">
        <v>264</v>
      </c>
      <c r="D88" t="s">
        <v>1524</v>
      </c>
      <c r="E88" t="s">
        <v>1514</v>
      </c>
      <c r="F88" t="s">
        <v>1525</v>
      </c>
      <c r="H88" t="s">
        <v>1516</v>
      </c>
      <c r="J88">
        <v>1</v>
      </c>
    </row>
    <row r="89" spans="2:10">
      <c r="B89">
        <v>79</v>
      </c>
      <c r="C89" t="s">
        <v>264</v>
      </c>
      <c r="D89" t="s">
        <v>976</v>
      </c>
      <c r="E89" t="s">
        <v>1514</v>
      </c>
      <c r="F89" t="s">
        <v>1525</v>
      </c>
      <c r="H89" t="s">
        <v>1516</v>
      </c>
      <c r="J89">
        <v>1</v>
      </c>
    </row>
    <row r="90" spans="2:10">
      <c r="B90">
        <v>80</v>
      </c>
      <c r="C90" t="s">
        <v>264</v>
      </c>
      <c r="D90" t="s">
        <v>1526</v>
      </c>
      <c r="E90" t="s">
        <v>1514</v>
      </c>
      <c r="F90" t="s">
        <v>1525</v>
      </c>
      <c r="H90" t="s">
        <v>1516</v>
      </c>
      <c r="J90">
        <v>1</v>
      </c>
    </row>
    <row r="91" spans="2:10">
      <c r="B91">
        <v>81</v>
      </c>
      <c r="C91" t="s">
        <v>264</v>
      </c>
      <c r="D91" t="s">
        <v>987</v>
      </c>
      <c r="E91" t="s">
        <v>1514</v>
      </c>
      <c r="F91" t="s">
        <v>1525</v>
      </c>
      <c r="H91" t="s">
        <v>1516</v>
      </c>
      <c r="J91">
        <v>1</v>
      </c>
    </row>
    <row r="92" spans="2:10">
      <c r="B92">
        <v>82</v>
      </c>
      <c r="C92" t="s">
        <v>264</v>
      </c>
      <c r="D92" t="s">
        <v>1527</v>
      </c>
      <c r="E92" t="s">
        <v>1514</v>
      </c>
      <c r="F92" t="s">
        <v>264</v>
      </c>
      <c r="H92" t="s">
        <v>1516</v>
      </c>
      <c r="J92">
        <v>1</v>
      </c>
    </row>
    <row r="93" spans="2:10">
      <c r="B93">
        <v>83</v>
      </c>
      <c r="C93" t="s">
        <v>264</v>
      </c>
      <c r="D93" t="s">
        <v>1528</v>
      </c>
      <c r="E93" t="s">
        <v>1514</v>
      </c>
      <c r="F93" t="s">
        <v>1529</v>
      </c>
      <c r="H93" t="s">
        <v>1516</v>
      </c>
      <c r="J93">
        <v>1</v>
      </c>
    </row>
    <row r="94" spans="2:10">
      <c r="B94">
        <v>84</v>
      </c>
      <c r="C94" t="s">
        <v>264</v>
      </c>
      <c r="D94" t="s">
        <v>1530</v>
      </c>
      <c r="E94" t="s">
        <v>1514</v>
      </c>
      <c r="F94" t="s">
        <v>1529</v>
      </c>
      <c r="H94" t="s">
        <v>1516</v>
      </c>
      <c r="J94">
        <v>1</v>
      </c>
    </row>
    <row r="95" spans="2:10">
      <c r="B95">
        <v>85</v>
      </c>
      <c r="C95" t="s">
        <v>264</v>
      </c>
      <c r="D95" t="s">
        <v>1532</v>
      </c>
      <c r="E95" t="s">
        <v>1514</v>
      </c>
      <c r="F95" t="s">
        <v>1529</v>
      </c>
      <c r="H95" t="s">
        <v>1516</v>
      </c>
      <c r="J95">
        <v>1</v>
      </c>
    </row>
    <row r="96" spans="2:10">
      <c r="B96">
        <v>86</v>
      </c>
      <c r="C96" t="s">
        <v>264</v>
      </c>
      <c r="D96" t="s">
        <v>1239</v>
      </c>
      <c r="E96" t="s">
        <v>1514</v>
      </c>
      <c r="F96" t="s">
        <v>1529</v>
      </c>
      <c r="H96" t="s">
        <v>1516</v>
      </c>
      <c r="J96">
        <v>1</v>
      </c>
    </row>
    <row r="97" spans="2:10">
      <c r="B97">
        <v>87</v>
      </c>
      <c r="C97" t="s">
        <v>264</v>
      </c>
      <c r="D97" t="s">
        <v>1533</v>
      </c>
      <c r="E97" t="s">
        <v>1514</v>
      </c>
      <c r="F97" t="s">
        <v>1529</v>
      </c>
      <c r="H97" t="s">
        <v>1516</v>
      </c>
      <c r="J97">
        <v>1</v>
      </c>
    </row>
    <row r="98" spans="2:10">
      <c r="B98">
        <v>88</v>
      </c>
      <c r="C98" t="s">
        <v>264</v>
      </c>
      <c r="D98" t="s">
        <v>1143</v>
      </c>
      <c r="E98" t="s">
        <v>1514</v>
      </c>
      <c r="F98" t="s">
        <v>1529</v>
      </c>
      <c r="H98" t="s">
        <v>1516</v>
      </c>
      <c r="J98">
        <v>1</v>
      </c>
    </row>
    <row r="99" spans="2:10">
      <c r="B99">
        <v>89</v>
      </c>
      <c r="C99" t="s">
        <v>264</v>
      </c>
      <c r="D99" t="s">
        <v>1212</v>
      </c>
      <c r="E99" t="s">
        <v>1514</v>
      </c>
      <c r="F99" t="s">
        <v>1529</v>
      </c>
      <c r="H99" t="s">
        <v>1516</v>
      </c>
      <c r="J99">
        <v>1</v>
      </c>
    </row>
    <row r="100" spans="2:10">
      <c r="B100">
        <v>90</v>
      </c>
      <c r="C100" t="s">
        <v>264</v>
      </c>
      <c r="D100" t="s">
        <v>1537</v>
      </c>
      <c r="E100" t="s">
        <v>1514</v>
      </c>
      <c r="F100" t="s">
        <v>1529</v>
      </c>
      <c r="H100" t="s">
        <v>1516</v>
      </c>
      <c r="J100">
        <v>1</v>
      </c>
    </row>
    <row r="101" spans="2:10">
      <c r="B101">
        <v>91</v>
      </c>
      <c r="C101" t="s">
        <v>264</v>
      </c>
      <c r="D101" t="s">
        <v>1538</v>
      </c>
      <c r="E101" t="s">
        <v>1514</v>
      </c>
      <c r="F101" t="s">
        <v>1529</v>
      </c>
      <c r="H101" t="s">
        <v>1516</v>
      </c>
      <c r="J101">
        <v>1</v>
      </c>
    </row>
    <row r="102" spans="2:10">
      <c r="B102">
        <v>92</v>
      </c>
      <c r="C102" t="s">
        <v>264</v>
      </c>
      <c r="D102" t="s">
        <v>1539</v>
      </c>
      <c r="E102" t="s">
        <v>1514</v>
      </c>
      <c r="F102" t="s">
        <v>264</v>
      </c>
      <c r="H102" t="s">
        <v>1516</v>
      </c>
      <c r="J102">
        <v>1</v>
      </c>
    </row>
    <row r="103" spans="2:10">
      <c r="B103">
        <v>93</v>
      </c>
      <c r="C103" t="s">
        <v>264</v>
      </c>
      <c r="D103" t="s">
        <v>1540</v>
      </c>
      <c r="E103" t="s">
        <v>1514</v>
      </c>
      <c r="F103" t="s">
        <v>1542</v>
      </c>
      <c r="H103" t="s">
        <v>1516</v>
      </c>
      <c r="J103">
        <v>1</v>
      </c>
    </row>
    <row r="104" spans="2:10">
      <c r="B104">
        <v>94</v>
      </c>
      <c r="C104" t="s">
        <v>264</v>
      </c>
      <c r="D104" t="s">
        <v>1543</v>
      </c>
      <c r="E104" t="s">
        <v>1514</v>
      </c>
      <c r="F104" t="s">
        <v>1545</v>
      </c>
      <c r="H104" t="s">
        <v>1516</v>
      </c>
      <c r="J104">
        <v>1</v>
      </c>
    </row>
    <row r="105" spans="2:10">
      <c r="B105">
        <v>95</v>
      </c>
      <c r="C105" t="s">
        <v>264</v>
      </c>
      <c r="D105" t="s">
        <v>1546</v>
      </c>
      <c r="E105" t="s">
        <v>1514</v>
      </c>
      <c r="F105" t="s">
        <v>1548</v>
      </c>
      <c r="H105" t="s">
        <v>1516</v>
      </c>
      <c r="J105">
        <v>1</v>
      </c>
    </row>
    <row r="106" spans="2:10">
      <c r="B106">
        <v>96</v>
      </c>
      <c r="C106" t="s">
        <v>264</v>
      </c>
      <c r="D106" t="s">
        <v>1549</v>
      </c>
      <c r="E106" t="s">
        <v>1514</v>
      </c>
      <c r="F106" t="s">
        <v>1551</v>
      </c>
      <c r="H106" t="s">
        <v>1516</v>
      </c>
      <c r="J106">
        <v>1</v>
      </c>
    </row>
    <row r="107" spans="2:10">
      <c r="B107">
        <v>97</v>
      </c>
      <c r="C107" t="s">
        <v>264</v>
      </c>
      <c r="D107" t="s">
        <v>1552</v>
      </c>
      <c r="E107" t="s">
        <v>1514</v>
      </c>
      <c r="F107" t="s">
        <v>1551</v>
      </c>
      <c r="H107" t="s">
        <v>1516</v>
      </c>
      <c r="J107">
        <v>1</v>
      </c>
    </row>
    <row r="108" spans="2:10">
      <c r="B108">
        <v>98</v>
      </c>
      <c r="C108" t="s">
        <v>264</v>
      </c>
      <c r="D108" t="s">
        <v>1553</v>
      </c>
      <c r="E108" t="s">
        <v>1514</v>
      </c>
      <c r="F108" t="s">
        <v>1548</v>
      </c>
      <c r="H108" t="s">
        <v>1516</v>
      </c>
      <c r="J108">
        <v>1</v>
      </c>
    </row>
    <row r="109" spans="2:10">
      <c r="B109">
        <v>99</v>
      </c>
      <c r="C109" t="s">
        <v>264</v>
      </c>
      <c r="D109" t="s">
        <v>1554</v>
      </c>
      <c r="E109" t="s">
        <v>1514</v>
      </c>
      <c r="F109" t="s">
        <v>1556</v>
      </c>
      <c r="H109" t="s">
        <v>1516</v>
      </c>
      <c r="J109">
        <v>1</v>
      </c>
    </row>
    <row r="110" spans="2:10">
      <c r="B110">
        <v>100</v>
      </c>
      <c r="C110" t="s">
        <v>264</v>
      </c>
      <c r="D110" t="s">
        <v>1558</v>
      </c>
      <c r="E110" t="s">
        <v>1514</v>
      </c>
      <c r="F110" t="s">
        <v>1556</v>
      </c>
      <c r="H110" t="s">
        <v>1516</v>
      </c>
      <c r="J110">
        <v>1</v>
      </c>
    </row>
    <row r="111" spans="2:10">
      <c r="B111">
        <v>101</v>
      </c>
      <c r="C111" t="s">
        <v>264</v>
      </c>
      <c r="D111" t="s">
        <v>1559</v>
      </c>
      <c r="E111" t="s">
        <v>1514</v>
      </c>
      <c r="F111" t="s">
        <v>1545</v>
      </c>
      <c r="H111" t="s">
        <v>1516</v>
      </c>
      <c r="J111">
        <v>1</v>
      </c>
    </row>
    <row r="112" spans="2:10">
      <c r="B112">
        <v>102</v>
      </c>
      <c r="C112" t="s">
        <v>264</v>
      </c>
      <c r="D112" t="s">
        <v>1560</v>
      </c>
      <c r="E112" t="s">
        <v>1514</v>
      </c>
      <c r="F112" t="s">
        <v>1562</v>
      </c>
      <c r="H112" t="s">
        <v>1516</v>
      </c>
      <c r="J112">
        <v>1</v>
      </c>
    </row>
    <row r="113" spans="2:10">
      <c r="B113">
        <v>103</v>
      </c>
      <c r="C113" t="s">
        <v>264</v>
      </c>
      <c r="D113" t="s">
        <v>1563</v>
      </c>
      <c r="E113" t="s">
        <v>1514</v>
      </c>
      <c r="F113" t="s">
        <v>1565</v>
      </c>
      <c r="H113" t="s">
        <v>1516</v>
      </c>
      <c r="J113">
        <v>1</v>
      </c>
    </row>
    <row r="114" spans="2:10">
      <c r="B114">
        <v>104</v>
      </c>
      <c r="C114" t="s">
        <v>264</v>
      </c>
      <c r="D114" t="s">
        <v>1566</v>
      </c>
      <c r="E114" t="s">
        <v>1514</v>
      </c>
      <c r="F114" t="s">
        <v>1565</v>
      </c>
      <c r="H114" t="s">
        <v>1516</v>
      </c>
      <c r="J114">
        <v>1</v>
      </c>
    </row>
    <row r="115" spans="2:10">
      <c r="B115">
        <v>105</v>
      </c>
      <c r="C115" t="s">
        <v>264</v>
      </c>
      <c r="D115" t="s">
        <v>1567</v>
      </c>
      <c r="E115" t="s">
        <v>1514</v>
      </c>
      <c r="F115" t="s">
        <v>1562</v>
      </c>
      <c r="H115" t="s">
        <v>1516</v>
      </c>
      <c r="J115">
        <v>1</v>
      </c>
    </row>
    <row r="116" spans="2:10">
      <c r="B116">
        <v>106</v>
      </c>
      <c r="C116" t="s">
        <v>264</v>
      </c>
      <c r="D116" t="s">
        <v>1568</v>
      </c>
      <c r="E116" t="s">
        <v>1514</v>
      </c>
      <c r="F116" t="s">
        <v>1562</v>
      </c>
      <c r="H116" t="s">
        <v>1516</v>
      </c>
      <c r="J116">
        <v>1</v>
      </c>
    </row>
    <row r="117" spans="2:10">
      <c r="B117">
        <v>107</v>
      </c>
      <c r="C117" t="s">
        <v>264</v>
      </c>
      <c r="D117" t="s">
        <v>1569</v>
      </c>
      <c r="E117" t="s">
        <v>1514</v>
      </c>
      <c r="F117" t="s">
        <v>1571</v>
      </c>
      <c r="H117" t="s">
        <v>1516</v>
      </c>
      <c r="J117">
        <v>1</v>
      </c>
    </row>
    <row r="118" spans="2:10">
      <c r="B118">
        <v>108</v>
      </c>
      <c r="C118" t="s">
        <v>264</v>
      </c>
      <c r="D118" t="s">
        <v>1572</v>
      </c>
      <c r="E118" t="s">
        <v>1514</v>
      </c>
      <c r="F118" t="s">
        <v>1571</v>
      </c>
      <c r="H118" t="s">
        <v>1516</v>
      </c>
      <c r="J118">
        <v>1</v>
      </c>
    </row>
    <row r="119" spans="2:10">
      <c r="B119">
        <v>109</v>
      </c>
      <c r="C119" t="s">
        <v>264</v>
      </c>
      <c r="D119" t="s">
        <v>1573</v>
      </c>
      <c r="E119" t="s">
        <v>1514</v>
      </c>
      <c r="F119" t="s">
        <v>1562</v>
      </c>
      <c r="H119" t="s">
        <v>1516</v>
      </c>
      <c r="J119">
        <v>1</v>
      </c>
    </row>
    <row r="120" spans="2:10">
      <c r="B120">
        <v>110</v>
      </c>
      <c r="C120" t="s">
        <v>264</v>
      </c>
      <c r="D120" t="s">
        <v>1574</v>
      </c>
      <c r="E120" t="s">
        <v>1514</v>
      </c>
      <c r="F120" t="s">
        <v>1545</v>
      </c>
      <c r="H120" t="s">
        <v>1516</v>
      </c>
      <c r="J120">
        <v>1</v>
      </c>
    </row>
    <row r="121" spans="2:10">
      <c r="B121">
        <v>111</v>
      </c>
      <c r="C121" t="s">
        <v>264</v>
      </c>
      <c r="D121" t="s">
        <v>1575</v>
      </c>
      <c r="E121" t="s">
        <v>1514</v>
      </c>
      <c r="F121" t="s">
        <v>1577</v>
      </c>
      <c r="H121" t="s">
        <v>1516</v>
      </c>
      <c r="J121">
        <v>1</v>
      </c>
    </row>
    <row r="122" spans="2:10">
      <c r="B122">
        <v>112</v>
      </c>
      <c r="C122" t="s">
        <v>264</v>
      </c>
      <c r="D122" t="s">
        <v>1578</v>
      </c>
      <c r="E122" t="s">
        <v>1514</v>
      </c>
      <c r="F122" t="s">
        <v>1580</v>
      </c>
      <c r="H122" t="s">
        <v>1516</v>
      </c>
      <c r="J122">
        <v>1</v>
      </c>
    </row>
    <row r="123" spans="2:10">
      <c r="B123">
        <v>113</v>
      </c>
      <c r="C123" t="s">
        <v>264</v>
      </c>
      <c r="D123" t="s">
        <v>1581</v>
      </c>
      <c r="E123" t="s">
        <v>1514</v>
      </c>
      <c r="F123" t="s">
        <v>1580</v>
      </c>
      <c r="H123" t="s">
        <v>1516</v>
      </c>
      <c r="J123">
        <v>1</v>
      </c>
    </row>
    <row r="124" spans="2:10">
      <c r="B124">
        <v>114</v>
      </c>
      <c r="C124" t="s">
        <v>264</v>
      </c>
      <c r="D124" t="s">
        <v>1582</v>
      </c>
      <c r="E124" t="s">
        <v>1514</v>
      </c>
      <c r="F124" t="s">
        <v>1580</v>
      </c>
      <c r="H124" t="s">
        <v>1516</v>
      </c>
      <c r="J124">
        <v>1</v>
      </c>
    </row>
    <row r="125" spans="2:10">
      <c r="B125">
        <v>115</v>
      </c>
      <c r="C125" t="s">
        <v>264</v>
      </c>
      <c r="D125" t="s">
        <v>1583</v>
      </c>
      <c r="E125" t="s">
        <v>1514</v>
      </c>
      <c r="F125" t="s">
        <v>1580</v>
      </c>
      <c r="H125" t="s">
        <v>1516</v>
      </c>
      <c r="J125">
        <v>1</v>
      </c>
    </row>
    <row r="126" spans="2:10">
      <c r="B126">
        <v>116</v>
      </c>
      <c r="C126" t="s">
        <v>264</v>
      </c>
      <c r="D126" t="s">
        <v>1584</v>
      </c>
      <c r="E126" t="s">
        <v>1514</v>
      </c>
      <c r="F126" t="s">
        <v>1577</v>
      </c>
      <c r="H126" t="s">
        <v>1516</v>
      </c>
      <c r="J126">
        <v>1</v>
      </c>
    </row>
    <row r="127" spans="2:10">
      <c r="B127">
        <v>117</v>
      </c>
      <c r="C127" t="s">
        <v>264</v>
      </c>
      <c r="D127" t="s">
        <v>1585</v>
      </c>
      <c r="E127" t="s">
        <v>1514</v>
      </c>
      <c r="F127" t="s">
        <v>1587</v>
      </c>
      <c r="H127" t="s">
        <v>1516</v>
      </c>
      <c r="J127">
        <v>1</v>
      </c>
    </row>
    <row r="128" spans="2:10">
      <c r="B128">
        <v>118</v>
      </c>
      <c r="C128" t="s">
        <v>264</v>
      </c>
      <c r="D128" t="s">
        <v>1589</v>
      </c>
      <c r="E128" t="s">
        <v>1514</v>
      </c>
      <c r="F128" t="s">
        <v>1587</v>
      </c>
      <c r="H128" t="s">
        <v>1516</v>
      </c>
      <c r="J128">
        <v>1</v>
      </c>
    </row>
    <row r="129" spans="2:10">
      <c r="B129">
        <v>119</v>
      </c>
      <c r="C129" t="s">
        <v>264</v>
      </c>
      <c r="D129" t="s">
        <v>1590</v>
      </c>
      <c r="E129" t="s">
        <v>1514</v>
      </c>
      <c r="F129" t="s">
        <v>1577</v>
      </c>
      <c r="H129" t="s">
        <v>1516</v>
      </c>
      <c r="J129">
        <v>1</v>
      </c>
    </row>
    <row r="130" spans="2:10">
      <c r="B130">
        <v>120</v>
      </c>
      <c r="C130" t="s">
        <v>264</v>
      </c>
      <c r="D130" t="s">
        <v>1591</v>
      </c>
      <c r="E130" t="s">
        <v>1514</v>
      </c>
      <c r="F130" t="s">
        <v>1593</v>
      </c>
      <c r="H130" t="s">
        <v>1516</v>
      </c>
      <c r="J130">
        <v>1</v>
      </c>
    </row>
    <row r="131" spans="2:10">
      <c r="B131">
        <v>121</v>
      </c>
      <c r="C131" t="s">
        <v>264</v>
      </c>
      <c r="D131" t="s">
        <v>1596</v>
      </c>
      <c r="E131" t="s">
        <v>1514</v>
      </c>
      <c r="F131" t="s">
        <v>1593</v>
      </c>
      <c r="H131" t="s">
        <v>1516</v>
      </c>
      <c r="J131">
        <v>1</v>
      </c>
    </row>
    <row r="132" spans="2:10">
      <c r="B132">
        <v>122</v>
      </c>
      <c r="C132" t="s">
        <v>264</v>
      </c>
      <c r="D132" t="s">
        <v>1599</v>
      </c>
      <c r="E132" t="s">
        <v>1514</v>
      </c>
      <c r="F132" t="s">
        <v>1577</v>
      </c>
      <c r="H132" t="s">
        <v>1516</v>
      </c>
      <c r="J132">
        <v>1</v>
      </c>
    </row>
    <row r="133" spans="2:10">
      <c r="B133">
        <v>123</v>
      </c>
      <c r="C133" t="s">
        <v>264</v>
      </c>
      <c r="D133" t="s">
        <v>1598</v>
      </c>
      <c r="E133" t="s">
        <v>1514</v>
      </c>
      <c r="F133" t="s">
        <v>1601</v>
      </c>
      <c r="H133" t="s">
        <v>1516</v>
      </c>
      <c r="J133">
        <v>1</v>
      </c>
    </row>
    <row r="134" spans="2:10">
      <c r="B134">
        <v>124</v>
      </c>
      <c r="C134" t="s">
        <v>264</v>
      </c>
      <c r="D134" t="s">
        <v>1602</v>
      </c>
      <c r="E134" t="s">
        <v>1514</v>
      </c>
      <c r="F134" t="s">
        <v>1601</v>
      </c>
      <c r="H134" t="s">
        <v>1516</v>
      </c>
      <c r="J134">
        <v>1</v>
      </c>
    </row>
    <row r="135" spans="2:10">
      <c r="B135">
        <v>125</v>
      </c>
      <c r="C135" t="s">
        <v>264</v>
      </c>
      <c r="D135" t="s">
        <v>1603</v>
      </c>
      <c r="E135" t="s">
        <v>1514</v>
      </c>
      <c r="F135" t="s">
        <v>1601</v>
      </c>
      <c r="H135" t="s">
        <v>1516</v>
      </c>
      <c r="J135">
        <v>1</v>
      </c>
    </row>
    <row r="136" spans="2:10">
      <c r="B136">
        <v>126</v>
      </c>
      <c r="C136" t="s">
        <v>264</v>
      </c>
      <c r="D136" t="s">
        <v>1604</v>
      </c>
      <c r="E136" t="s">
        <v>1514</v>
      </c>
      <c r="F136" t="s">
        <v>1577</v>
      </c>
      <c r="H136" t="s">
        <v>1516</v>
      </c>
      <c r="J136">
        <v>1</v>
      </c>
    </row>
    <row r="137" spans="2:10">
      <c r="B137">
        <v>127</v>
      </c>
      <c r="C137" t="s">
        <v>264</v>
      </c>
      <c r="D137" t="s">
        <v>1607</v>
      </c>
      <c r="E137" t="s">
        <v>1514</v>
      </c>
      <c r="F137" t="s">
        <v>1608</v>
      </c>
      <c r="H137" t="s">
        <v>1516</v>
      </c>
      <c r="J137">
        <v>1</v>
      </c>
    </row>
    <row r="138" spans="2:10">
      <c r="B138">
        <v>128</v>
      </c>
      <c r="C138" t="s">
        <v>264</v>
      </c>
      <c r="D138" t="s">
        <v>1609</v>
      </c>
      <c r="E138" t="s">
        <v>1514</v>
      </c>
      <c r="F138" t="s">
        <v>1608</v>
      </c>
      <c r="H138" t="s">
        <v>1516</v>
      </c>
      <c r="J138">
        <v>1</v>
      </c>
    </row>
    <row r="139" spans="2:10">
      <c r="B139">
        <v>129</v>
      </c>
      <c r="C139" t="s">
        <v>264</v>
      </c>
      <c r="D139" t="s">
        <v>1610</v>
      </c>
      <c r="E139" t="s">
        <v>1514</v>
      </c>
      <c r="F139" t="s">
        <v>1608</v>
      </c>
      <c r="H139" t="s">
        <v>1516</v>
      </c>
      <c r="J139">
        <v>1</v>
      </c>
    </row>
    <row r="140" spans="2:10">
      <c r="B140">
        <v>130</v>
      </c>
      <c r="C140" t="s">
        <v>264</v>
      </c>
      <c r="D140" t="s">
        <v>1611</v>
      </c>
      <c r="E140" t="s">
        <v>1514</v>
      </c>
      <c r="F140" t="s">
        <v>1608</v>
      </c>
      <c r="H140" t="s">
        <v>1516</v>
      </c>
      <c r="J140">
        <v>1</v>
      </c>
    </row>
    <row r="141" spans="2:10">
      <c r="B141">
        <v>131</v>
      </c>
      <c r="C141" t="s">
        <v>264</v>
      </c>
      <c r="D141" t="s">
        <v>1612</v>
      </c>
      <c r="E141" t="s">
        <v>1514</v>
      </c>
      <c r="F141" t="s">
        <v>1608</v>
      </c>
      <c r="H141" t="s">
        <v>1516</v>
      </c>
      <c r="J141">
        <v>1</v>
      </c>
    </row>
    <row r="142" spans="2:10">
      <c r="B142">
        <v>132</v>
      </c>
      <c r="C142" t="s">
        <v>264</v>
      </c>
      <c r="D142" t="s">
        <v>1613</v>
      </c>
      <c r="E142" t="s">
        <v>1514</v>
      </c>
      <c r="F142" t="s">
        <v>1608</v>
      </c>
      <c r="H142" t="s">
        <v>1516</v>
      </c>
      <c r="J142">
        <v>1</v>
      </c>
    </row>
    <row r="143" spans="2:10">
      <c r="B143">
        <v>133</v>
      </c>
      <c r="C143" t="s">
        <v>264</v>
      </c>
      <c r="D143" t="s">
        <v>1614</v>
      </c>
      <c r="E143" t="s">
        <v>1514</v>
      </c>
      <c r="F143" t="s">
        <v>1545</v>
      </c>
      <c r="H143" t="s">
        <v>1516</v>
      </c>
      <c r="J143">
        <v>1</v>
      </c>
    </row>
    <row r="144" spans="2:10">
      <c r="B144">
        <v>134</v>
      </c>
      <c r="C144" t="s">
        <v>264</v>
      </c>
      <c r="D144" t="s">
        <v>1615</v>
      </c>
      <c r="E144" t="s">
        <v>1514</v>
      </c>
      <c r="F144" t="s">
        <v>1617</v>
      </c>
      <c r="H144" t="s">
        <v>1516</v>
      </c>
      <c r="J144">
        <v>1</v>
      </c>
    </row>
    <row r="145" spans="2:10">
      <c r="B145">
        <v>135</v>
      </c>
      <c r="C145" t="s">
        <v>264</v>
      </c>
      <c r="D145" t="s">
        <v>1618</v>
      </c>
      <c r="E145" t="s">
        <v>1514</v>
      </c>
      <c r="F145" t="s">
        <v>1617</v>
      </c>
      <c r="H145" t="s">
        <v>1516</v>
      </c>
      <c r="J145">
        <v>1</v>
      </c>
    </row>
    <row r="146" spans="2:10">
      <c r="B146">
        <v>136</v>
      </c>
      <c r="C146" t="s">
        <v>264</v>
      </c>
      <c r="D146" t="s">
        <v>1619</v>
      </c>
      <c r="E146" t="s">
        <v>1514</v>
      </c>
      <c r="F146" t="s">
        <v>1617</v>
      </c>
      <c r="H146" t="s">
        <v>1516</v>
      </c>
      <c r="J146">
        <v>1</v>
      </c>
    </row>
    <row r="147" spans="2:10">
      <c r="B147">
        <v>137</v>
      </c>
      <c r="C147" t="s">
        <v>264</v>
      </c>
      <c r="D147" t="s">
        <v>1619</v>
      </c>
      <c r="E147" t="s">
        <v>1514</v>
      </c>
      <c r="F147" t="s">
        <v>1617</v>
      </c>
      <c r="H147" t="s">
        <v>1516</v>
      </c>
      <c r="J147">
        <v>1</v>
      </c>
    </row>
    <row r="148" spans="2:10">
      <c r="B148">
        <v>138</v>
      </c>
      <c r="C148" t="s">
        <v>264</v>
      </c>
      <c r="D148" t="s">
        <v>1620</v>
      </c>
      <c r="E148" t="s">
        <v>1514</v>
      </c>
      <c r="F148" t="s">
        <v>1542</v>
      </c>
      <c r="H148" t="s">
        <v>1516</v>
      </c>
      <c r="J148">
        <v>1</v>
      </c>
    </row>
    <row r="149" spans="2:10">
      <c r="B149">
        <v>139</v>
      </c>
      <c r="C149" t="s">
        <v>264</v>
      </c>
      <c r="D149" t="s">
        <v>1621</v>
      </c>
      <c r="E149" t="s">
        <v>1514</v>
      </c>
      <c r="F149" t="s">
        <v>1542</v>
      </c>
      <c r="H149" t="s">
        <v>1516</v>
      </c>
      <c r="J149">
        <v>1</v>
      </c>
    </row>
    <row r="150" spans="2:10">
      <c r="B150">
        <v>140</v>
      </c>
      <c r="C150" t="s">
        <v>264</v>
      </c>
      <c r="D150" t="s">
        <v>1622</v>
      </c>
      <c r="E150" t="s">
        <v>1514</v>
      </c>
      <c r="F150" t="s">
        <v>1624</v>
      </c>
      <c r="H150" t="s">
        <v>1516</v>
      </c>
      <c r="J150">
        <v>1</v>
      </c>
    </row>
  </sheetData>
  <phoneticPr fontId="4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27"/>
  <dimension ref="A1:BV510"/>
  <sheetViews>
    <sheetView zoomScale="85" zoomScaleNormal="85" workbookViewId="0">
      <selection activeCell="G33" sqref="G33"/>
    </sheetView>
  </sheetViews>
  <sheetFormatPr defaultColWidth="8.88671875" defaultRowHeight="15.75"/>
  <cols>
    <col min="1" max="1" width="28.109375" customWidth="1"/>
    <col min="2" max="2" width="20.44140625" customWidth="1"/>
    <col min="3" max="3" width="15.5546875" customWidth="1"/>
    <col min="5" max="5" width="7.33203125" customWidth="1"/>
    <col min="6" max="6" width="12" bestFit="1" customWidth="1"/>
    <col min="7" max="7" width="8.21875" bestFit="1" customWidth="1"/>
    <col min="8" max="8" width="11.6640625" bestFit="1" customWidth="1"/>
    <col min="9" max="9" width="6.33203125" bestFit="1" customWidth="1"/>
    <col min="10" max="11" width="5.109375" bestFit="1" customWidth="1"/>
    <col min="12" max="12" width="5.77734375" bestFit="1" customWidth="1"/>
    <col min="13" max="13" width="4.5546875" bestFit="1" customWidth="1"/>
    <col min="14" max="14" width="5" bestFit="1" customWidth="1"/>
    <col min="15" max="15" width="11.88671875" bestFit="1" customWidth="1"/>
    <col min="16" max="16" width="11" bestFit="1" customWidth="1"/>
    <col min="17" max="18" width="12" bestFit="1" customWidth="1"/>
    <col min="19" max="21" width="2.6640625" customWidth="1"/>
    <col min="22" max="22" width="17.44140625" style="416" bestFit="1" customWidth="1"/>
    <col min="23" max="23" width="12" bestFit="1" customWidth="1"/>
    <col min="24" max="24" width="27.77734375" bestFit="1" customWidth="1"/>
    <col min="25" max="26" width="9.109375" bestFit="1" customWidth="1"/>
    <col min="27" max="27" width="4.77734375" customWidth="1"/>
    <col min="28" max="28" width="8" customWidth="1"/>
    <col min="29" max="29" width="7.21875" customWidth="1"/>
    <col min="30" max="30" width="8.21875" customWidth="1"/>
    <col min="31" max="31" width="15.33203125" customWidth="1"/>
    <col min="32" max="32" width="8.21875" bestFit="1" customWidth="1"/>
    <col min="33" max="34" width="10.33203125" bestFit="1" customWidth="1"/>
    <col min="35" max="35" width="4.5546875" bestFit="1" customWidth="1"/>
    <col min="36" max="37" width="11.88671875" bestFit="1" customWidth="1"/>
    <col min="38" max="38" width="4.5546875" bestFit="1" customWidth="1"/>
    <col min="39" max="40" width="11.33203125" bestFit="1" customWidth="1"/>
    <col min="41" max="41" width="18.88671875" customWidth="1"/>
    <col min="42" max="42" width="10.21875" bestFit="1" customWidth="1"/>
    <col min="43" max="43" width="10.33203125" bestFit="1" customWidth="1"/>
    <col min="44" max="44" width="13.88671875" bestFit="1" customWidth="1"/>
    <col min="45" max="45" width="31.6640625" bestFit="1" customWidth="1"/>
    <col min="46" max="46" width="179.88671875" bestFit="1" customWidth="1"/>
    <col min="47" max="47" width="20.21875" bestFit="1" customWidth="1"/>
    <col min="48" max="48" width="13.44140625" bestFit="1" customWidth="1"/>
    <col min="51" max="51" width="18" bestFit="1" customWidth="1"/>
    <col min="52" max="52" width="10.44140625" bestFit="1" customWidth="1"/>
    <col min="53" max="53" width="16.5546875" bestFit="1" customWidth="1"/>
    <col min="54" max="54" width="16.5546875" customWidth="1"/>
    <col min="55" max="55" width="12.77734375" customWidth="1"/>
    <col min="56" max="59" width="11.109375" customWidth="1"/>
    <col min="60" max="60" width="22.21875" bestFit="1" customWidth="1"/>
    <col min="61" max="61" width="10.44140625" bestFit="1" customWidth="1"/>
    <col min="62" max="62" width="13.88671875" bestFit="1" customWidth="1"/>
    <col min="63" max="63" width="11.88671875" bestFit="1" customWidth="1"/>
    <col min="66" max="66" width="22.21875" bestFit="1" customWidth="1"/>
    <col min="67" max="67" width="10.44140625" bestFit="1" customWidth="1"/>
    <col min="68" max="69" width="14.77734375" bestFit="1" customWidth="1"/>
    <col min="72" max="72" width="10.21875" bestFit="1" customWidth="1"/>
    <col min="73" max="73" width="13.88671875" bestFit="1" customWidth="1"/>
    <col min="74" max="74" width="31.6640625" bestFit="1" customWidth="1"/>
  </cols>
  <sheetData>
    <row r="1" spans="1:74">
      <c r="A1" t="s">
        <v>1632</v>
      </c>
      <c r="B1" t="s">
        <v>1633</v>
      </c>
      <c r="C1" t="s">
        <v>1634</v>
      </c>
      <c r="F1" s="471" t="s">
        <v>1635</v>
      </c>
      <c r="G1" s="472" t="s">
        <v>1153</v>
      </c>
      <c r="AE1" s="471" t="s">
        <v>1635</v>
      </c>
      <c r="AF1" s="472" t="s">
        <v>1153</v>
      </c>
    </row>
    <row r="2" spans="1:74">
      <c r="A2" t="s">
        <v>1636</v>
      </c>
      <c r="B2" t="s">
        <v>1637</v>
      </c>
      <c r="C2" t="s">
        <v>1638</v>
      </c>
      <c r="F2" s="471" t="s">
        <v>1639</v>
      </c>
      <c r="G2" s="472" t="s">
        <v>1154</v>
      </c>
      <c r="AE2" s="471" t="s">
        <v>1639</v>
      </c>
      <c r="AF2" s="472" t="s">
        <v>1154</v>
      </c>
      <c r="AP2" s="417" t="s">
        <v>1635</v>
      </c>
      <c r="AQ2" s="130" t="s">
        <v>1153</v>
      </c>
      <c r="BC2" t="s">
        <v>1640</v>
      </c>
      <c r="BD2" t="s">
        <v>1641</v>
      </c>
      <c r="BT2" s="417" t="s">
        <v>1635</v>
      </c>
      <c r="BU2" s="130" t="s">
        <v>1153</v>
      </c>
    </row>
    <row r="3" spans="1:74">
      <c r="A3" t="s">
        <v>1642</v>
      </c>
      <c r="B3" t="s">
        <v>1637</v>
      </c>
      <c r="C3" t="s">
        <v>1638</v>
      </c>
      <c r="F3" s="471" t="s">
        <v>893</v>
      </c>
      <c r="G3" s="472" t="s">
        <v>1163</v>
      </c>
      <c r="AE3" s="471" t="s">
        <v>77</v>
      </c>
      <c r="AF3" s="472" t="s">
        <v>2817</v>
      </c>
      <c r="AP3" s="417" t="s">
        <v>1639</v>
      </c>
      <c r="AQ3" s="130" t="s">
        <v>1154</v>
      </c>
      <c r="AZ3" s="417" t="s">
        <v>1635</v>
      </c>
      <c r="BA3" s="130" t="s">
        <v>1153</v>
      </c>
      <c r="BB3" s="130"/>
      <c r="BC3" s="415" t="s">
        <v>1643</v>
      </c>
      <c r="BD3">
        <v>3</v>
      </c>
      <c r="BI3" s="417" t="s">
        <v>1635</v>
      </c>
      <c r="BJ3" s="130" t="s">
        <v>1153</v>
      </c>
      <c r="BO3" s="417" t="s">
        <v>1635</v>
      </c>
      <c r="BP3" s="130" t="s">
        <v>1153</v>
      </c>
      <c r="BT3" s="417" t="s">
        <v>1639</v>
      </c>
      <c r="BU3" s="130" t="s">
        <v>1154</v>
      </c>
    </row>
    <row r="4" spans="1:74">
      <c r="A4" s="416" t="s">
        <v>1644</v>
      </c>
      <c r="B4" t="s">
        <v>1637</v>
      </c>
      <c r="C4" t="s">
        <v>1638</v>
      </c>
      <c r="F4" s="471" t="s">
        <v>77</v>
      </c>
      <c r="G4" s="472" t="s">
        <v>2817</v>
      </c>
      <c r="AE4" s="471" t="s">
        <v>893</v>
      </c>
      <c r="AF4" s="472" t="s">
        <v>1163</v>
      </c>
      <c r="AP4" s="417" t="s">
        <v>1192</v>
      </c>
      <c r="AQ4" s="130" t="s">
        <v>1153</v>
      </c>
      <c r="AZ4" s="417" t="s">
        <v>1639</v>
      </c>
      <c r="BA4" s="130" t="s">
        <v>1154</v>
      </c>
      <c r="BB4" s="130"/>
      <c r="BC4" s="415" t="s">
        <v>1645</v>
      </c>
      <c r="BD4">
        <f>QUARTILE(資料清單!EL:EL, 1)</f>
        <v>7.5</v>
      </c>
      <c r="BI4" s="417" t="s">
        <v>1639</v>
      </c>
      <c r="BJ4" s="130" t="s">
        <v>1154</v>
      </c>
      <c r="BO4" s="417" t="s">
        <v>1639</v>
      </c>
      <c r="BP4" s="130" t="s">
        <v>1154</v>
      </c>
      <c r="BT4" s="417" t="s">
        <v>1192</v>
      </c>
      <c r="BU4" s="130" t="s">
        <v>1163</v>
      </c>
    </row>
    <row r="5" spans="1:74">
      <c r="A5" s="416" t="s">
        <v>1646</v>
      </c>
      <c r="B5" t="s">
        <v>1637</v>
      </c>
      <c r="C5" t="s">
        <v>1638</v>
      </c>
      <c r="E5" t="s">
        <v>1636</v>
      </c>
      <c r="F5" s="471" t="s">
        <v>1192</v>
      </c>
      <c r="G5" s="472" t="s">
        <v>1163</v>
      </c>
      <c r="O5" t="s">
        <v>1647</v>
      </c>
      <c r="V5" s="416" t="s">
        <v>1644</v>
      </c>
      <c r="AD5" t="s">
        <v>1642</v>
      </c>
      <c r="AO5" t="s">
        <v>1648</v>
      </c>
      <c r="AP5" s="417" t="s">
        <v>77</v>
      </c>
      <c r="AQ5" s="130" t="s">
        <v>2817</v>
      </c>
      <c r="AZ5" s="417" t="s">
        <v>1192</v>
      </c>
      <c r="BA5" s="130" t="s">
        <v>1163</v>
      </c>
      <c r="BB5" s="130"/>
      <c r="BC5" s="415" t="s">
        <v>1649</v>
      </c>
      <c r="BD5">
        <f>QUARTILE(資料清單!EL:EL, 3)</f>
        <v>12</v>
      </c>
      <c r="BI5" s="417" t="s">
        <v>1192</v>
      </c>
      <c r="BJ5" s="130" t="s">
        <v>1163</v>
      </c>
      <c r="BO5" s="417" t="s">
        <v>1192</v>
      </c>
      <c r="BP5" s="130" t="s">
        <v>1163</v>
      </c>
      <c r="BT5" s="417" t="s">
        <v>1650</v>
      </c>
      <c r="BU5" s="130" t="s">
        <v>1163</v>
      </c>
    </row>
    <row r="6" spans="1:74">
      <c r="A6" t="s">
        <v>1648</v>
      </c>
      <c r="B6" t="s">
        <v>1637</v>
      </c>
      <c r="C6" t="s">
        <v>1638</v>
      </c>
      <c r="P6" s="112" t="s">
        <v>1172</v>
      </c>
      <c r="Q6" t="s">
        <v>1651</v>
      </c>
      <c r="R6" t="s">
        <v>1652</v>
      </c>
      <c r="V6" s="416" t="s">
        <v>1653</v>
      </c>
      <c r="W6" t="s">
        <v>1654</v>
      </c>
      <c r="X6" t="s">
        <v>1655</v>
      </c>
      <c r="Y6" t="s">
        <v>1656</v>
      </c>
      <c r="Z6" t="s">
        <v>1657</v>
      </c>
      <c r="AE6" s="471" t="s">
        <v>1180</v>
      </c>
      <c r="AF6" s="472"/>
      <c r="AG6" s="471" t="s">
        <v>988</v>
      </c>
      <c r="AH6" s="472"/>
      <c r="AI6" s="472"/>
      <c r="AP6" s="417" t="s">
        <v>1650</v>
      </c>
      <c r="AQ6" s="130" t="s">
        <v>1154</v>
      </c>
      <c r="AZ6" s="417" t="s">
        <v>1650</v>
      </c>
      <c r="BA6" s="130" t="s">
        <v>1163</v>
      </c>
      <c r="BB6" s="130"/>
      <c r="BC6" s="415" t="s">
        <v>1658</v>
      </c>
      <c r="BD6">
        <f>BD5-BD4</f>
        <v>4.5</v>
      </c>
      <c r="BI6" s="417" t="s">
        <v>1650</v>
      </c>
      <c r="BJ6" s="130" t="s">
        <v>1163</v>
      </c>
      <c r="BO6" s="417" t="s">
        <v>1650</v>
      </c>
      <c r="BP6" s="130" t="s">
        <v>1163</v>
      </c>
      <c r="BT6" s="417" t="s">
        <v>1659</v>
      </c>
      <c r="BU6" s="130" t="s">
        <v>1153</v>
      </c>
    </row>
    <row r="7" spans="1:74">
      <c r="A7" t="s">
        <v>1660</v>
      </c>
      <c r="B7" t="s">
        <v>1661</v>
      </c>
      <c r="C7" t="s">
        <v>1638</v>
      </c>
      <c r="F7" s="471" t="s">
        <v>1179</v>
      </c>
      <c r="G7" s="472"/>
      <c r="H7" s="471" t="s">
        <v>1650</v>
      </c>
      <c r="I7" s="472"/>
      <c r="P7" s="428">
        <v>44677</v>
      </c>
      <c r="Q7">
        <v>512</v>
      </c>
      <c r="R7">
        <v>52</v>
      </c>
      <c r="V7" s="416">
        <v>44677</v>
      </c>
      <c r="W7" t="s">
        <v>1216</v>
      </c>
      <c r="X7" t="s">
        <v>1662</v>
      </c>
      <c r="Y7">
        <v>4</v>
      </c>
      <c r="Z7">
        <v>77</v>
      </c>
      <c r="AE7" s="471" t="s">
        <v>1654</v>
      </c>
      <c r="AF7" s="471" t="s">
        <v>1655</v>
      </c>
      <c r="AG7" s="472" t="s">
        <v>1232</v>
      </c>
      <c r="AH7" s="472" t="s">
        <v>1225</v>
      </c>
      <c r="AI7" s="472" t="s">
        <v>1174</v>
      </c>
      <c r="AY7" t="s">
        <v>1663</v>
      </c>
      <c r="BC7" s="415" t="s">
        <v>1664</v>
      </c>
      <c r="BD7">
        <f>MAX(BD4-(BD6*1.5),BD3)</f>
        <v>3</v>
      </c>
      <c r="BH7" t="s">
        <v>1665</v>
      </c>
      <c r="BN7" t="s">
        <v>1666</v>
      </c>
    </row>
    <row r="8" spans="1:74">
      <c r="A8" t="s">
        <v>1663</v>
      </c>
      <c r="B8" t="s">
        <v>1667</v>
      </c>
      <c r="C8" t="s">
        <v>1668</v>
      </c>
      <c r="F8" s="471" t="s">
        <v>1654</v>
      </c>
      <c r="G8" s="471" t="s">
        <v>1655</v>
      </c>
      <c r="H8" s="472" t="s">
        <v>1656</v>
      </c>
      <c r="I8" s="472" t="s">
        <v>1657</v>
      </c>
      <c r="P8" s="428">
        <v>44678</v>
      </c>
      <c r="Q8">
        <v>516</v>
      </c>
      <c r="R8">
        <v>54</v>
      </c>
      <c r="V8" s="416">
        <f t="shared" ref="V8:V16" si="0">V7</f>
        <v>44677</v>
      </c>
      <c r="W8" t="s">
        <v>1229</v>
      </c>
      <c r="X8" t="s">
        <v>1229</v>
      </c>
      <c r="Y8">
        <v>2</v>
      </c>
      <c r="Z8">
        <v>4</v>
      </c>
      <c r="AE8" s="472" t="s">
        <v>2817</v>
      </c>
      <c r="AF8" s="472" t="s">
        <v>2817</v>
      </c>
      <c r="AG8" s="473">
        <v>1</v>
      </c>
      <c r="AH8" s="473">
        <v>33</v>
      </c>
      <c r="AI8" s="473">
        <v>34</v>
      </c>
      <c r="AP8" s="417" t="s">
        <v>1172</v>
      </c>
      <c r="AQ8" s="417" t="s">
        <v>1190</v>
      </c>
      <c r="AR8" s="417" t="s">
        <v>1198</v>
      </c>
      <c r="AS8" s="417" t="s">
        <v>973</v>
      </c>
      <c r="AT8" s="417" t="s">
        <v>1669</v>
      </c>
      <c r="AU8" s="417" t="s">
        <v>1199</v>
      </c>
      <c r="AZ8" s="417" t="s">
        <v>1172</v>
      </c>
      <c r="BA8" s="130" t="s">
        <v>1670</v>
      </c>
      <c r="BB8" s="130"/>
      <c r="BC8" s="415" t="s">
        <v>1671</v>
      </c>
      <c r="BD8">
        <f>BD5+(BD6*1.5)</f>
        <v>18.75</v>
      </c>
      <c r="BI8" s="417" t="s">
        <v>1172</v>
      </c>
      <c r="BJ8" s="130" t="s">
        <v>1180</v>
      </c>
      <c r="BO8" s="417" t="s">
        <v>1172</v>
      </c>
      <c r="BP8" s="130" t="s">
        <v>1672</v>
      </c>
      <c r="BT8" s="417" t="s">
        <v>1172</v>
      </c>
      <c r="BU8" s="417" t="s">
        <v>1198</v>
      </c>
      <c r="BV8" s="417" t="s">
        <v>973</v>
      </c>
    </row>
    <row r="9" spans="1:74">
      <c r="A9" t="s">
        <v>1665</v>
      </c>
      <c r="B9" t="s">
        <v>1667</v>
      </c>
      <c r="C9" t="s">
        <v>1668</v>
      </c>
      <c r="F9" s="472" t="s">
        <v>2817</v>
      </c>
      <c r="G9" s="472" t="s">
        <v>2817</v>
      </c>
      <c r="H9" s="473">
        <v>1</v>
      </c>
      <c r="I9" s="473">
        <v>33</v>
      </c>
      <c r="P9" s="428">
        <v>44680</v>
      </c>
      <c r="Q9">
        <v>637</v>
      </c>
      <c r="R9">
        <v>62</v>
      </c>
      <c r="V9" s="416">
        <f t="shared" si="0"/>
        <v>44677</v>
      </c>
      <c r="W9" t="s">
        <v>1229</v>
      </c>
      <c r="X9" t="s">
        <v>1673</v>
      </c>
      <c r="Y9">
        <v>5</v>
      </c>
      <c r="Z9">
        <v>55</v>
      </c>
      <c r="AE9" s="472" t="s">
        <v>3055</v>
      </c>
      <c r="AF9" s="472"/>
      <c r="AG9" s="473">
        <v>1</v>
      </c>
      <c r="AH9" s="473">
        <v>33</v>
      </c>
      <c r="AI9" s="473">
        <v>34</v>
      </c>
      <c r="AP9" s="189" t="s">
        <v>2817</v>
      </c>
      <c r="AQ9" s="189" t="s">
        <v>1173</v>
      </c>
      <c r="AR9" s="130"/>
      <c r="AS9" s="130"/>
      <c r="AT9" s="130"/>
      <c r="AU9" s="130"/>
      <c r="AZ9" s="130" t="s">
        <v>2817</v>
      </c>
      <c r="BA9" s="434">
        <v>10.735294117647058</v>
      </c>
      <c r="BB9" s="434"/>
      <c r="BI9" s="130" t="s">
        <v>3056</v>
      </c>
      <c r="BJ9" s="470">
        <v>28</v>
      </c>
      <c r="BO9" s="130" t="s">
        <v>1154</v>
      </c>
      <c r="BP9" s="470">
        <v>33</v>
      </c>
      <c r="BT9" s="130" t="s">
        <v>1173</v>
      </c>
      <c r="BU9" s="130" t="s">
        <v>2874</v>
      </c>
      <c r="BV9" s="130" t="s">
        <v>2875</v>
      </c>
    </row>
    <row r="10" spans="1:74">
      <c r="A10" t="s">
        <v>1674</v>
      </c>
      <c r="B10" t="s">
        <v>1667</v>
      </c>
      <c r="C10" t="s">
        <v>1668</v>
      </c>
      <c r="F10" s="472" t="s">
        <v>1174</v>
      </c>
      <c r="G10" s="472"/>
      <c r="H10" s="473">
        <v>1</v>
      </c>
      <c r="I10" s="473">
        <v>33</v>
      </c>
      <c r="P10" s="428">
        <v>44681</v>
      </c>
      <c r="Q10">
        <v>625</v>
      </c>
      <c r="R10">
        <v>63</v>
      </c>
      <c r="V10" s="416">
        <f t="shared" si="0"/>
        <v>44677</v>
      </c>
      <c r="W10" t="s">
        <v>1210</v>
      </c>
      <c r="X10" t="s">
        <v>1210</v>
      </c>
      <c r="Y10">
        <v>7</v>
      </c>
      <c r="Z10">
        <v>57</v>
      </c>
      <c r="AE10" s="472" t="s">
        <v>1174</v>
      </c>
      <c r="AF10" s="472"/>
      <c r="AG10" s="473">
        <v>1</v>
      </c>
      <c r="AH10" s="473">
        <v>33</v>
      </c>
      <c r="AI10" s="473">
        <v>34</v>
      </c>
      <c r="AP10" s="130"/>
      <c r="AQ10" s="418" t="s">
        <v>1687</v>
      </c>
      <c r="AR10" s="189" t="s">
        <v>77</v>
      </c>
      <c r="AS10" s="189" t="s">
        <v>952</v>
      </c>
      <c r="AT10" s="189" t="s">
        <v>2821</v>
      </c>
      <c r="AU10" s="189" t="s">
        <v>2819</v>
      </c>
      <c r="BB10" s="434"/>
      <c r="BI10" s="130" t="s">
        <v>3057</v>
      </c>
      <c r="BJ10" s="470">
        <v>5</v>
      </c>
      <c r="BO10" s="130" t="s">
        <v>1153</v>
      </c>
      <c r="BP10" s="470">
        <v>1</v>
      </c>
    </row>
    <row r="11" spans="1:74">
      <c r="P11" s="428">
        <v>44685</v>
      </c>
      <c r="Q11">
        <v>695</v>
      </c>
      <c r="R11">
        <v>69</v>
      </c>
      <c r="V11" s="416">
        <f t="shared" si="0"/>
        <v>44677</v>
      </c>
      <c r="W11" t="s">
        <v>1210</v>
      </c>
      <c r="X11" t="s">
        <v>1675</v>
      </c>
      <c r="Y11">
        <v>16</v>
      </c>
      <c r="Z11">
        <v>165</v>
      </c>
      <c r="AP11" s="130"/>
      <c r="AQ11" s="418" t="s">
        <v>1688</v>
      </c>
      <c r="AR11" s="189" t="s">
        <v>1655</v>
      </c>
      <c r="AS11" s="189" t="s">
        <v>938</v>
      </c>
      <c r="AT11" s="189" t="s">
        <v>2823</v>
      </c>
      <c r="AU11" s="189" t="s">
        <v>2819</v>
      </c>
      <c r="BB11" s="434"/>
      <c r="BI11" s="130" t="s">
        <v>3058</v>
      </c>
      <c r="BJ11" s="470">
        <v>1</v>
      </c>
    </row>
    <row r="12" spans="1:74">
      <c r="P12" s="428">
        <v>44687</v>
      </c>
      <c r="Q12">
        <v>667</v>
      </c>
      <c r="R12">
        <v>67</v>
      </c>
      <c r="V12" s="416">
        <f t="shared" si="0"/>
        <v>44677</v>
      </c>
      <c r="W12" t="s">
        <v>1197</v>
      </c>
      <c r="X12" t="s">
        <v>1197</v>
      </c>
      <c r="Y12">
        <v>7</v>
      </c>
      <c r="Z12">
        <v>44</v>
      </c>
      <c r="AP12" s="130"/>
      <c r="AQ12" s="418" t="s">
        <v>1689</v>
      </c>
      <c r="AR12" s="189" t="s">
        <v>1198</v>
      </c>
      <c r="AS12" s="189" t="s">
        <v>812</v>
      </c>
      <c r="AT12" s="189" t="s">
        <v>2825</v>
      </c>
      <c r="AU12" s="189" t="s">
        <v>2819</v>
      </c>
      <c r="BB12" s="434"/>
    </row>
    <row r="13" spans="1:74">
      <c r="P13" s="428">
        <v>44692</v>
      </c>
      <c r="Q13">
        <v>650</v>
      </c>
      <c r="R13">
        <v>60</v>
      </c>
      <c r="V13" s="416">
        <f t="shared" si="0"/>
        <v>44677</v>
      </c>
      <c r="W13" t="s">
        <v>1197</v>
      </c>
      <c r="X13" t="s">
        <v>1676</v>
      </c>
      <c r="Y13">
        <v>5</v>
      </c>
      <c r="Z13">
        <v>51</v>
      </c>
      <c r="AP13" s="130"/>
      <c r="AQ13" s="418" t="s">
        <v>1690</v>
      </c>
      <c r="AR13" s="189" t="s">
        <v>973</v>
      </c>
      <c r="AS13" s="189" t="s">
        <v>972</v>
      </c>
      <c r="AT13" s="189" t="s">
        <v>2827</v>
      </c>
      <c r="AU13" s="189" t="s">
        <v>2819</v>
      </c>
      <c r="BB13" s="434"/>
    </row>
    <row r="14" spans="1:74">
      <c r="P14" s="428">
        <v>44693</v>
      </c>
      <c r="Q14">
        <v>657</v>
      </c>
      <c r="R14">
        <v>62</v>
      </c>
      <c r="V14" s="416">
        <f t="shared" si="0"/>
        <v>44677</v>
      </c>
      <c r="W14" t="s">
        <v>1197</v>
      </c>
      <c r="X14" t="s">
        <v>1677</v>
      </c>
      <c r="Y14">
        <v>1</v>
      </c>
      <c r="Z14">
        <v>8</v>
      </c>
      <c r="AP14" s="130"/>
      <c r="AQ14" s="418" t="s">
        <v>1691</v>
      </c>
      <c r="AR14" s="189" t="s">
        <v>1202</v>
      </c>
      <c r="AS14" s="189" t="s">
        <v>818</v>
      </c>
      <c r="AT14" s="189" t="s">
        <v>2829</v>
      </c>
      <c r="AU14" s="189" t="s">
        <v>2819</v>
      </c>
      <c r="BB14" s="434"/>
    </row>
    <row r="15" spans="1:74">
      <c r="P15" s="428">
        <v>44694</v>
      </c>
      <c r="Q15">
        <v>652</v>
      </c>
      <c r="R15">
        <v>59</v>
      </c>
      <c r="V15" s="416">
        <f t="shared" si="0"/>
        <v>44677</v>
      </c>
      <c r="W15" t="s">
        <v>1233</v>
      </c>
      <c r="X15" t="s">
        <v>1233</v>
      </c>
      <c r="Y15">
        <v>2</v>
      </c>
      <c r="Z15">
        <v>19</v>
      </c>
      <c r="AP15" s="130"/>
      <c r="AQ15" s="418" t="s">
        <v>1693</v>
      </c>
      <c r="AR15" s="189" t="s">
        <v>1669</v>
      </c>
      <c r="AS15" s="189" t="s">
        <v>822</v>
      </c>
      <c r="AT15" s="189" t="s">
        <v>2831</v>
      </c>
      <c r="AU15" s="189" t="s">
        <v>2819</v>
      </c>
      <c r="BB15" s="434"/>
    </row>
    <row r="16" spans="1:74">
      <c r="P16" s="428">
        <v>44699</v>
      </c>
      <c r="Q16">
        <v>663</v>
      </c>
      <c r="R16">
        <v>63</v>
      </c>
      <c r="V16" s="416">
        <f t="shared" si="0"/>
        <v>44677</v>
      </c>
      <c r="W16" t="s">
        <v>1233</v>
      </c>
      <c r="X16" t="s">
        <v>1678</v>
      </c>
      <c r="Y16">
        <v>3</v>
      </c>
      <c r="Z16">
        <v>32</v>
      </c>
      <c r="AP16" s="130"/>
      <c r="AQ16" s="418" t="s">
        <v>1694</v>
      </c>
      <c r="AR16" s="189" t="s">
        <v>968</v>
      </c>
      <c r="AS16" s="189" t="s">
        <v>966</v>
      </c>
      <c r="AT16" s="189" t="s">
        <v>2833</v>
      </c>
      <c r="AU16" s="189" t="s">
        <v>2819</v>
      </c>
    </row>
    <row r="17" spans="16:47">
      <c r="P17" s="428">
        <v>44701</v>
      </c>
      <c r="Q17">
        <v>678</v>
      </c>
      <c r="R17">
        <v>63</v>
      </c>
      <c r="V17" s="416">
        <v>44678</v>
      </c>
      <c r="W17" t="s">
        <v>1216</v>
      </c>
      <c r="X17" t="s">
        <v>1662</v>
      </c>
      <c r="Y17">
        <v>4</v>
      </c>
      <c r="Z17">
        <v>77</v>
      </c>
      <c r="AP17" s="130"/>
      <c r="AQ17" s="418" t="s">
        <v>1695</v>
      </c>
      <c r="AR17" s="189" t="s">
        <v>988</v>
      </c>
      <c r="AS17" s="189" t="s">
        <v>987</v>
      </c>
      <c r="AT17" s="189" t="s">
        <v>2835</v>
      </c>
      <c r="AU17" s="189" t="s">
        <v>2819</v>
      </c>
    </row>
    <row r="18" spans="16:47">
      <c r="P18" s="428">
        <v>44704</v>
      </c>
      <c r="Q18">
        <v>680</v>
      </c>
      <c r="R18">
        <v>62</v>
      </c>
      <c r="V18" s="416">
        <f t="shared" ref="V18:V26" si="1">V17</f>
        <v>44678</v>
      </c>
      <c r="W18" t="s">
        <v>1229</v>
      </c>
      <c r="X18" t="s">
        <v>1229</v>
      </c>
      <c r="Y18">
        <v>3</v>
      </c>
      <c r="Z18">
        <v>7</v>
      </c>
      <c r="AP18" s="130"/>
      <c r="AQ18" s="418" t="s">
        <v>1696</v>
      </c>
      <c r="AR18" s="189" t="s">
        <v>42</v>
      </c>
      <c r="AS18" s="189" t="s">
        <v>829</v>
      </c>
      <c r="AT18" s="189" t="s">
        <v>2837</v>
      </c>
      <c r="AU18" s="189" t="s">
        <v>2819</v>
      </c>
    </row>
    <row r="19" spans="16:47">
      <c r="P19" s="428">
        <v>44705</v>
      </c>
      <c r="Q19">
        <v>688</v>
      </c>
      <c r="R19">
        <v>65</v>
      </c>
      <c r="V19" s="416">
        <f t="shared" si="1"/>
        <v>44678</v>
      </c>
      <c r="W19" t="s">
        <v>1229</v>
      </c>
      <c r="X19" t="s">
        <v>1673</v>
      </c>
      <c r="Y19">
        <v>5</v>
      </c>
      <c r="Z19">
        <v>53</v>
      </c>
      <c r="AP19" s="130"/>
      <c r="AQ19" s="418" t="s">
        <v>1697</v>
      </c>
      <c r="AR19" s="189" t="s">
        <v>2839</v>
      </c>
      <c r="AS19" s="189" t="s">
        <v>833</v>
      </c>
      <c r="AT19" s="189" t="s">
        <v>2840</v>
      </c>
      <c r="AU19" s="189" t="s">
        <v>2819</v>
      </c>
    </row>
    <row r="20" spans="16:47">
      <c r="P20" s="428">
        <v>44708</v>
      </c>
      <c r="Q20">
        <v>698</v>
      </c>
      <c r="R20">
        <v>65</v>
      </c>
      <c r="V20" s="416">
        <f t="shared" si="1"/>
        <v>44678</v>
      </c>
      <c r="W20" t="s">
        <v>1210</v>
      </c>
      <c r="X20" t="s">
        <v>1210</v>
      </c>
      <c r="Y20">
        <v>7</v>
      </c>
      <c r="Z20">
        <v>57</v>
      </c>
      <c r="AP20" s="130"/>
      <c r="AQ20" s="418" t="s">
        <v>1698</v>
      </c>
      <c r="AR20" s="189" t="s">
        <v>978</v>
      </c>
      <c r="AS20" s="189" t="s">
        <v>976</v>
      </c>
      <c r="AT20" s="189" t="s">
        <v>978</v>
      </c>
      <c r="AU20" s="189" t="s">
        <v>2819</v>
      </c>
    </row>
    <row r="21" spans="16:47">
      <c r="P21" s="428">
        <v>44713</v>
      </c>
      <c r="Q21">
        <v>670</v>
      </c>
      <c r="R21">
        <v>65</v>
      </c>
      <c r="V21" s="416">
        <f t="shared" si="1"/>
        <v>44678</v>
      </c>
      <c r="W21" t="s">
        <v>1210</v>
      </c>
      <c r="X21" t="s">
        <v>1675</v>
      </c>
      <c r="Y21">
        <v>16</v>
      </c>
      <c r="Z21">
        <v>164</v>
      </c>
      <c r="AP21" s="130"/>
      <c r="AQ21" s="418" t="s">
        <v>1726</v>
      </c>
      <c r="AR21" s="189" t="s">
        <v>129</v>
      </c>
      <c r="AS21" s="189" t="s">
        <v>971</v>
      </c>
      <c r="AT21" s="189" t="s">
        <v>2843</v>
      </c>
      <c r="AU21" s="189" t="s">
        <v>2819</v>
      </c>
    </row>
    <row r="22" spans="16:47">
      <c r="P22" s="428">
        <v>44720</v>
      </c>
      <c r="Q22">
        <v>665</v>
      </c>
      <c r="R22">
        <v>66</v>
      </c>
      <c r="V22" s="416">
        <f t="shared" si="1"/>
        <v>44678</v>
      </c>
      <c r="W22" t="s">
        <v>1197</v>
      </c>
      <c r="X22" t="s">
        <v>1197</v>
      </c>
      <c r="Y22">
        <v>7</v>
      </c>
      <c r="Z22">
        <v>44</v>
      </c>
      <c r="AP22" s="130"/>
      <c r="AQ22" s="418" t="s">
        <v>1707</v>
      </c>
      <c r="AR22" s="189" t="s">
        <v>134</v>
      </c>
      <c r="AS22" s="189" t="s">
        <v>956</v>
      </c>
      <c r="AT22" s="189" t="s">
        <v>2845</v>
      </c>
      <c r="AU22" s="189" t="s">
        <v>2819</v>
      </c>
    </row>
    <row r="23" spans="16:47">
      <c r="P23" s="428">
        <v>44721</v>
      </c>
      <c r="Q23">
        <v>666</v>
      </c>
      <c r="R23">
        <v>67</v>
      </c>
      <c r="V23" s="416">
        <f t="shared" si="1"/>
        <v>44678</v>
      </c>
      <c r="W23" t="s">
        <v>1197</v>
      </c>
      <c r="X23" t="s">
        <v>1676</v>
      </c>
      <c r="Y23">
        <v>6</v>
      </c>
      <c r="Z23">
        <v>55</v>
      </c>
      <c r="AP23" s="130"/>
      <c r="AQ23" s="418" t="s">
        <v>1708</v>
      </c>
      <c r="AR23" s="189" t="s">
        <v>139</v>
      </c>
      <c r="AS23" s="189" t="s">
        <v>2847</v>
      </c>
      <c r="AT23" s="189" t="s">
        <v>140</v>
      </c>
      <c r="AU23" s="189" t="s">
        <v>2819</v>
      </c>
    </row>
    <row r="24" spans="16:47">
      <c r="P24" s="428">
        <v>44725</v>
      </c>
      <c r="Q24">
        <v>671</v>
      </c>
      <c r="R24">
        <v>68</v>
      </c>
      <c r="V24" s="416">
        <f t="shared" si="1"/>
        <v>44678</v>
      </c>
      <c r="W24" t="s">
        <v>1197</v>
      </c>
      <c r="X24" t="s">
        <v>1677</v>
      </c>
      <c r="Y24">
        <v>1</v>
      </c>
      <c r="Z24">
        <v>8</v>
      </c>
      <c r="AP24" s="130"/>
      <c r="AQ24" s="418" t="s">
        <v>1709</v>
      </c>
      <c r="AR24" s="189" t="s">
        <v>143</v>
      </c>
      <c r="AS24" s="189" t="s">
        <v>2850</v>
      </c>
      <c r="AT24" s="189" t="s">
        <v>2851</v>
      </c>
      <c r="AU24" s="189" t="s">
        <v>2819</v>
      </c>
    </row>
    <row r="25" spans="16:47">
      <c r="P25" s="428">
        <v>44727</v>
      </c>
      <c r="Q25">
        <v>674</v>
      </c>
      <c r="R25">
        <v>69</v>
      </c>
      <c r="V25" s="416">
        <f t="shared" si="1"/>
        <v>44678</v>
      </c>
      <c r="W25" t="s">
        <v>1233</v>
      </c>
      <c r="X25" t="s">
        <v>1233</v>
      </c>
      <c r="Y25">
        <v>2</v>
      </c>
      <c r="Z25">
        <v>19</v>
      </c>
      <c r="AP25" s="130"/>
      <c r="AQ25" s="418" t="s">
        <v>1710</v>
      </c>
      <c r="AR25" s="189" t="s">
        <v>1199</v>
      </c>
      <c r="AS25" s="189" t="s">
        <v>853</v>
      </c>
      <c r="AT25" s="189" t="s">
        <v>2853</v>
      </c>
      <c r="AU25" s="189" t="s">
        <v>2819</v>
      </c>
    </row>
    <row r="26" spans="16:47">
      <c r="P26" s="428">
        <v>44733</v>
      </c>
      <c r="Q26">
        <v>678</v>
      </c>
      <c r="R26">
        <v>69</v>
      </c>
      <c r="V26" s="416">
        <f t="shared" si="1"/>
        <v>44678</v>
      </c>
      <c r="W26" t="s">
        <v>1233</v>
      </c>
      <c r="X26" t="s">
        <v>1678</v>
      </c>
      <c r="Y26">
        <v>3</v>
      </c>
      <c r="Z26">
        <v>32</v>
      </c>
      <c r="AP26" s="130"/>
      <c r="AQ26" s="418" t="s">
        <v>1727</v>
      </c>
      <c r="AR26" s="189" t="s">
        <v>2134</v>
      </c>
      <c r="AS26" s="189" t="s">
        <v>858</v>
      </c>
      <c r="AT26" s="189" t="s">
        <v>2853</v>
      </c>
      <c r="AU26" s="189" t="s">
        <v>2819</v>
      </c>
    </row>
    <row r="27" spans="16:47">
      <c r="P27" s="428">
        <v>44736</v>
      </c>
      <c r="Q27">
        <v>651</v>
      </c>
      <c r="R27">
        <v>74</v>
      </c>
      <c r="V27" s="416">
        <v>44680</v>
      </c>
      <c r="W27" t="s">
        <v>1216</v>
      </c>
      <c r="X27" t="s">
        <v>1216</v>
      </c>
      <c r="Y27">
        <v>6</v>
      </c>
      <c r="Z27">
        <v>86</v>
      </c>
      <c r="AP27" s="130"/>
      <c r="AQ27" s="418" t="s">
        <v>1699</v>
      </c>
      <c r="AR27" s="189" t="s">
        <v>151</v>
      </c>
      <c r="AS27" s="189" t="s">
        <v>2856</v>
      </c>
      <c r="AT27" s="189" t="s">
        <v>2857</v>
      </c>
      <c r="AU27" s="189" t="s">
        <v>2819</v>
      </c>
    </row>
    <row r="28" spans="16:47">
      <c r="P28" s="428">
        <v>44740</v>
      </c>
      <c r="Q28">
        <v>676</v>
      </c>
      <c r="R28">
        <v>77</v>
      </c>
      <c r="V28" s="416">
        <f t="shared" ref="V28:V37" si="2">V27</f>
        <v>44680</v>
      </c>
      <c r="W28" t="s">
        <v>1216</v>
      </c>
      <c r="X28" t="s">
        <v>1662</v>
      </c>
      <c r="Y28">
        <v>4</v>
      </c>
      <c r="Z28">
        <v>77</v>
      </c>
      <c r="AP28" s="130"/>
      <c r="AQ28" s="418" t="s">
        <v>1700</v>
      </c>
      <c r="AR28" s="189" t="s">
        <v>983</v>
      </c>
      <c r="AS28" s="189" t="s">
        <v>982</v>
      </c>
      <c r="AT28" s="189" t="s">
        <v>2859</v>
      </c>
      <c r="AU28" s="189" t="s">
        <v>2819</v>
      </c>
    </row>
    <row r="29" spans="16:47">
      <c r="P29" s="428">
        <v>44742</v>
      </c>
      <c r="Q29">
        <v>676</v>
      </c>
      <c r="R29">
        <v>77</v>
      </c>
      <c r="V29" s="416">
        <f t="shared" si="2"/>
        <v>44680</v>
      </c>
      <c r="W29" t="s">
        <v>1229</v>
      </c>
      <c r="X29" t="s">
        <v>1229</v>
      </c>
      <c r="Y29">
        <v>7</v>
      </c>
      <c r="Z29">
        <v>51</v>
      </c>
      <c r="AP29" s="130"/>
      <c r="AQ29" s="418" t="s">
        <v>1701</v>
      </c>
      <c r="AR29" s="189" t="s">
        <v>160</v>
      </c>
      <c r="AS29" s="189" t="s">
        <v>984</v>
      </c>
      <c r="AT29" s="189" t="s">
        <v>2861</v>
      </c>
      <c r="AU29" s="189" t="s">
        <v>2819</v>
      </c>
    </row>
    <row r="30" spans="16:47">
      <c r="P30" s="428">
        <v>44750</v>
      </c>
      <c r="Q30">
        <v>685</v>
      </c>
      <c r="R30">
        <v>77</v>
      </c>
      <c r="V30" s="416">
        <f t="shared" si="2"/>
        <v>44680</v>
      </c>
      <c r="W30" t="s">
        <v>1229</v>
      </c>
      <c r="X30" t="s">
        <v>1673</v>
      </c>
      <c r="Y30">
        <v>5</v>
      </c>
      <c r="Z30">
        <v>52</v>
      </c>
      <c r="AP30" s="130"/>
      <c r="AQ30" s="418" t="s">
        <v>1702</v>
      </c>
      <c r="AR30" s="189" t="s">
        <v>164</v>
      </c>
      <c r="AS30" s="189" t="s">
        <v>980</v>
      </c>
      <c r="AT30" s="189" t="s">
        <v>2863</v>
      </c>
      <c r="AU30" s="189" t="s">
        <v>2819</v>
      </c>
    </row>
    <row r="31" spans="16:47">
      <c r="P31" s="428">
        <v>44753</v>
      </c>
      <c r="Q31">
        <v>689</v>
      </c>
      <c r="R31">
        <v>77</v>
      </c>
      <c r="V31" s="416">
        <f t="shared" si="2"/>
        <v>44680</v>
      </c>
      <c r="W31" t="s">
        <v>1210</v>
      </c>
      <c r="X31" t="s">
        <v>1210</v>
      </c>
      <c r="Y31">
        <v>4</v>
      </c>
      <c r="Z31">
        <v>42</v>
      </c>
      <c r="AP31" s="130"/>
      <c r="AQ31" s="418" t="s">
        <v>1703</v>
      </c>
      <c r="AR31" s="189" t="s">
        <v>981</v>
      </c>
      <c r="AS31" s="189" t="s">
        <v>955</v>
      </c>
      <c r="AT31" s="189" t="s">
        <v>2865</v>
      </c>
      <c r="AU31" s="189" t="s">
        <v>2819</v>
      </c>
    </row>
    <row r="32" spans="16:47">
      <c r="P32" s="428">
        <v>44758</v>
      </c>
      <c r="Q32">
        <v>695</v>
      </c>
      <c r="R32">
        <v>77</v>
      </c>
      <c r="V32" s="416">
        <f t="shared" si="2"/>
        <v>44680</v>
      </c>
      <c r="W32" t="s">
        <v>1210</v>
      </c>
      <c r="X32" t="s">
        <v>1675</v>
      </c>
      <c r="Y32">
        <v>16</v>
      </c>
      <c r="Z32">
        <v>168</v>
      </c>
      <c r="AP32" s="130"/>
      <c r="AQ32" s="418" t="s">
        <v>1704</v>
      </c>
      <c r="AR32" s="189" t="s">
        <v>872</v>
      </c>
      <c r="AS32" s="189" t="s">
        <v>870</v>
      </c>
      <c r="AT32" s="189" t="s">
        <v>872</v>
      </c>
      <c r="AU32" s="189" t="s">
        <v>2819</v>
      </c>
    </row>
    <row r="33" spans="6:47">
      <c r="P33" s="428">
        <v>44770</v>
      </c>
      <c r="Q33">
        <v>698</v>
      </c>
      <c r="R33">
        <v>77</v>
      </c>
      <c r="V33" s="416">
        <f t="shared" si="2"/>
        <v>44680</v>
      </c>
      <c r="W33" t="s">
        <v>1197</v>
      </c>
      <c r="X33" t="s">
        <v>1197</v>
      </c>
      <c r="Y33">
        <v>8</v>
      </c>
      <c r="Z33">
        <v>47</v>
      </c>
      <c r="AP33" s="130"/>
      <c r="AQ33" s="418" t="s">
        <v>1705</v>
      </c>
      <c r="AR33" s="189" t="s">
        <v>2868</v>
      </c>
      <c r="AS33" s="189" t="s">
        <v>2869</v>
      </c>
      <c r="AT33" s="189" t="s">
        <v>2868</v>
      </c>
      <c r="AU33" s="189" t="s">
        <v>2819</v>
      </c>
    </row>
    <row r="34" spans="6:47">
      <c r="P34" s="428">
        <v>44777</v>
      </c>
      <c r="Q34">
        <v>719</v>
      </c>
      <c r="R34">
        <v>81</v>
      </c>
      <c r="V34" s="416">
        <f t="shared" si="2"/>
        <v>44680</v>
      </c>
      <c r="W34" t="s">
        <v>1197</v>
      </c>
      <c r="X34" t="s">
        <v>1676</v>
      </c>
      <c r="Y34">
        <v>6</v>
      </c>
      <c r="Z34">
        <v>55</v>
      </c>
      <c r="AP34" s="130"/>
      <c r="AQ34" s="418" t="s">
        <v>1728</v>
      </c>
      <c r="AR34" s="189" t="s">
        <v>2871</v>
      </c>
      <c r="AS34" s="189" t="s">
        <v>2872</v>
      </c>
      <c r="AT34" s="189" t="s">
        <v>2871</v>
      </c>
      <c r="AU34" s="189" t="s">
        <v>2819</v>
      </c>
    </row>
    <row r="35" spans="6:47">
      <c r="P35" s="428">
        <v>44785</v>
      </c>
      <c r="Q35">
        <v>725</v>
      </c>
      <c r="R35">
        <v>81</v>
      </c>
      <c r="V35" s="416">
        <f t="shared" si="2"/>
        <v>44680</v>
      </c>
      <c r="W35" t="s">
        <v>1197</v>
      </c>
      <c r="X35" t="s">
        <v>1677</v>
      </c>
      <c r="Y35">
        <v>1</v>
      </c>
      <c r="Z35">
        <v>8</v>
      </c>
      <c r="AP35" s="130"/>
      <c r="AQ35" s="418" t="s">
        <v>1679</v>
      </c>
      <c r="AR35" s="189" t="s">
        <v>2874</v>
      </c>
      <c r="AS35" s="189" t="s">
        <v>2875</v>
      </c>
      <c r="AT35" s="189" t="s">
        <v>172</v>
      </c>
      <c r="AU35" s="189" t="s">
        <v>2819</v>
      </c>
    </row>
    <row r="36" spans="6:47">
      <c r="P36" s="428">
        <v>44792</v>
      </c>
      <c r="Q36">
        <v>737</v>
      </c>
      <c r="R36">
        <v>82</v>
      </c>
      <c r="V36" s="416">
        <f t="shared" si="2"/>
        <v>44680</v>
      </c>
      <c r="W36" t="s">
        <v>1233</v>
      </c>
      <c r="X36" t="s">
        <v>1233</v>
      </c>
      <c r="Y36">
        <v>2</v>
      </c>
      <c r="Z36">
        <v>19</v>
      </c>
      <c r="AP36" s="130"/>
      <c r="AQ36" s="418" t="s">
        <v>1680</v>
      </c>
      <c r="AR36" s="189" t="s">
        <v>2877</v>
      </c>
      <c r="AS36" s="189" t="s">
        <v>2878</v>
      </c>
      <c r="AT36" s="189" t="s">
        <v>2879</v>
      </c>
      <c r="AU36" s="189" t="s">
        <v>2819</v>
      </c>
    </row>
    <row r="37" spans="6:47">
      <c r="P37" s="428">
        <v>44799</v>
      </c>
      <c r="Q37">
        <v>751</v>
      </c>
      <c r="R37">
        <v>85</v>
      </c>
      <c r="V37" s="416">
        <f t="shared" si="2"/>
        <v>44680</v>
      </c>
      <c r="W37" t="s">
        <v>1233</v>
      </c>
      <c r="X37" t="s">
        <v>1678</v>
      </c>
      <c r="Y37">
        <v>3</v>
      </c>
      <c r="Z37">
        <v>32</v>
      </c>
      <c r="AP37" s="130"/>
      <c r="AQ37" s="418" t="s">
        <v>1681</v>
      </c>
      <c r="AR37" s="189" t="s">
        <v>181</v>
      </c>
      <c r="AS37" s="189" t="s">
        <v>877</v>
      </c>
      <c r="AT37" s="189" t="s">
        <v>2881</v>
      </c>
      <c r="AU37" s="189" t="s">
        <v>2819</v>
      </c>
    </row>
    <row r="38" spans="6:47">
      <c r="P38" s="428">
        <v>44806</v>
      </c>
      <c r="Q38">
        <v>747</v>
      </c>
      <c r="R38">
        <v>83</v>
      </c>
      <c r="V38" s="416">
        <v>44681</v>
      </c>
      <c r="W38" t="s">
        <v>1216</v>
      </c>
      <c r="X38" t="s">
        <v>1216</v>
      </c>
      <c r="Y38">
        <v>7</v>
      </c>
      <c r="Z38">
        <v>74</v>
      </c>
      <c r="AP38" s="130"/>
      <c r="AQ38" s="418" t="s">
        <v>1682</v>
      </c>
      <c r="AR38" s="189" t="s">
        <v>883</v>
      </c>
      <c r="AS38" s="189" t="s">
        <v>937</v>
      </c>
      <c r="AT38" s="189" t="s">
        <v>2883</v>
      </c>
      <c r="AU38" s="189" t="s">
        <v>2819</v>
      </c>
    </row>
    <row r="39" spans="6:47">
      <c r="P39" s="428">
        <v>44812</v>
      </c>
      <c r="Q39">
        <v>755</v>
      </c>
      <c r="R39">
        <v>84</v>
      </c>
      <c r="V39" s="416">
        <f t="shared" ref="V39:V48" si="3">V38</f>
        <v>44681</v>
      </c>
      <c r="W39" t="s">
        <v>1216</v>
      </c>
      <c r="X39" t="s">
        <v>1662</v>
      </c>
      <c r="Y39">
        <v>4</v>
      </c>
      <c r="Z39">
        <v>77</v>
      </c>
      <c r="AP39" s="130"/>
      <c r="AQ39" s="418" t="s">
        <v>1683</v>
      </c>
      <c r="AR39" s="189" t="s">
        <v>975</v>
      </c>
      <c r="AS39" s="189" t="s">
        <v>974</v>
      </c>
      <c r="AT39" s="189" t="s">
        <v>975</v>
      </c>
      <c r="AU39" s="189" t="s">
        <v>2819</v>
      </c>
    </row>
    <row r="40" spans="6:47">
      <c r="P40" s="428">
        <v>44820</v>
      </c>
      <c r="Q40">
        <v>765</v>
      </c>
      <c r="R40">
        <v>85</v>
      </c>
      <c r="V40" s="416">
        <f t="shared" si="3"/>
        <v>44681</v>
      </c>
      <c r="W40" t="s">
        <v>1229</v>
      </c>
      <c r="X40" t="s">
        <v>1229</v>
      </c>
      <c r="Y40">
        <v>7</v>
      </c>
      <c r="Z40">
        <v>51</v>
      </c>
      <c r="AP40" s="130"/>
      <c r="AQ40" s="418" t="s">
        <v>1684</v>
      </c>
      <c r="AR40" s="189" t="s">
        <v>889</v>
      </c>
      <c r="AS40" s="189" t="s">
        <v>887</v>
      </c>
      <c r="AT40" s="189" t="s">
        <v>889</v>
      </c>
      <c r="AU40" s="189" t="s">
        <v>2819</v>
      </c>
    </row>
    <row r="41" spans="6:47">
      <c r="F41" t="s">
        <v>1692</v>
      </c>
      <c r="P41" s="428">
        <v>44827</v>
      </c>
      <c r="Q41">
        <v>773</v>
      </c>
      <c r="R41">
        <v>84</v>
      </c>
      <c r="V41" s="416">
        <f t="shared" si="3"/>
        <v>44681</v>
      </c>
      <c r="W41" t="s">
        <v>1229</v>
      </c>
      <c r="X41" t="s">
        <v>1673</v>
      </c>
      <c r="Y41">
        <v>5</v>
      </c>
      <c r="Z41">
        <v>52</v>
      </c>
      <c r="AP41" s="130"/>
      <c r="AQ41" s="418" t="s">
        <v>1685</v>
      </c>
      <c r="AR41" s="189" t="s">
        <v>892</v>
      </c>
      <c r="AS41" s="189" t="s">
        <v>959</v>
      </c>
      <c r="AT41" s="189" t="s">
        <v>892</v>
      </c>
      <c r="AU41" s="189" t="s">
        <v>2819</v>
      </c>
    </row>
    <row r="42" spans="6:47">
      <c r="P42" s="428">
        <v>44830</v>
      </c>
      <c r="Q42">
        <v>773</v>
      </c>
      <c r="R42">
        <v>84</v>
      </c>
      <c r="V42" s="416">
        <f t="shared" si="3"/>
        <v>44681</v>
      </c>
      <c r="W42" t="s">
        <v>1210</v>
      </c>
      <c r="X42" t="s">
        <v>1210</v>
      </c>
      <c r="Y42">
        <v>4</v>
      </c>
      <c r="Z42">
        <v>42</v>
      </c>
      <c r="AP42" s="130"/>
      <c r="AQ42" s="418" t="s">
        <v>1686</v>
      </c>
      <c r="AR42" s="189" t="s">
        <v>895</v>
      </c>
      <c r="AS42" s="189" t="s">
        <v>893</v>
      </c>
      <c r="AT42" s="189" t="s">
        <v>895</v>
      </c>
      <c r="AU42" s="189" t="s">
        <v>2819</v>
      </c>
    </row>
    <row r="43" spans="6:47">
      <c r="F43" s="112" t="s">
        <v>1651</v>
      </c>
      <c r="G43" s="112" t="s">
        <v>1165</v>
      </c>
      <c r="P43" s="428">
        <v>44841</v>
      </c>
      <c r="Q43">
        <v>775</v>
      </c>
      <c r="R43">
        <v>84</v>
      </c>
      <c r="V43" s="416">
        <f t="shared" si="3"/>
        <v>44681</v>
      </c>
      <c r="W43" t="s">
        <v>1210</v>
      </c>
      <c r="X43" t="s">
        <v>1675</v>
      </c>
      <c r="Y43">
        <v>16</v>
      </c>
      <c r="Z43">
        <v>168</v>
      </c>
      <c r="AP43" s="189" t="s">
        <v>3055</v>
      </c>
      <c r="AQ43" s="130"/>
      <c r="AR43" s="130"/>
      <c r="AS43" s="130"/>
      <c r="AT43" s="130"/>
      <c r="AU43" s="130"/>
    </row>
    <row r="44" spans="6:47">
      <c r="F44" s="112" t="s">
        <v>1172</v>
      </c>
      <c r="G44" t="s">
        <v>1215</v>
      </c>
      <c r="H44" t="s">
        <v>1197</v>
      </c>
      <c r="I44" t="s">
        <v>1239</v>
      </c>
      <c r="J44" t="s">
        <v>1210</v>
      </c>
      <c r="K44" t="s">
        <v>1216</v>
      </c>
      <c r="L44" t="s">
        <v>1233</v>
      </c>
      <c r="M44" t="s">
        <v>1229</v>
      </c>
      <c r="N44" t="s">
        <v>1174</v>
      </c>
      <c r="P44" s="428">
        <v>44848</v>
      </c>
      <c r="Q44">
        <v>776</v>
      </c>
      <c r="R44">
        <v>84</v>
      </c>
      <c r="V44" s="416">
        <f t="shared" si="3"/>
        <v>44681</v>
      </c>
      <c r="W44" t="s">
        <v>1197</v>
      </c>
      <c r="X44" t="s">
        <v>1197</v>
      </c>
      <c r="Y44">
        <v>8</v>
      </c>
      <c r="Z44">
        <v>47</v>
      </c>
    </row>
    <row r="45" spans="6:47">
      <c r="F45" s="428">
        <v>44677</v>
      </c>
      <c r="H45">
        <v>103</v>
      </c>
      <c r="J45">
        <v>222</v>
      </c>
      <c r="K45">
        <v>77</v>
      </c>
      <c r="L45">
        <v>51</v>
      </c>
      <c r="M45">
        <v>59</v>
      </c>
      <c r="N45">
        <v>512</v>
      </c>
      <c r="P45" s="428">
        <v>44855</v>
      </c>
      <c r="Q45">
        <v>776</v>
      </c>
      <c r="R45">
        <v>84</v>
      </c>
      <c r="V45" s="416">
        <f t="shared" si="3"/>
        <v>44681</v>
      </c>
      <c r="W45" t="s">
        <v>1197</v>
      </c>
      <c r="X45" t="s">
        <v>1676</v>
      </c>
      <c r="Y45">
        <v>6</v>
      </c>
      <c r="Z45">
        <v>55</v>
      </c>
    </row>
    <row r="46" spans="6:47">
      <c r="F46" s="428">
        <v>44678</v>
      </c>
      <c r="H46">
        <v>107</v>
      </c>
      <c r="J46">
        <v>221</v>
      </c>
      <c r="K46">
        <v>77</v>
      </c>
      <c r="L46">
        <v>51</v>
      </c>
      <c r="M46">
        <v>60</v>
      </c>
      <c r="N46">
        <v>516</v>
      </c>
      <c r="P46" s="428">
        <v>44862</v>
      </c>
      <c r="Q46">
        <v>776</v>
      </c>
      <c r="R46">
        <v>84</v>
      </c>
      <c r="V46" s="416">
        <f t="shared" si="3"/>
        <v>44681</v>
      </c>
      <c r="W46" t="s">
        <v>1197</v>
      </c>
      <c r="X46" t="s">
        <v>1677</v>
      </c>
      <c r="Y46">
        <v>1</v>
      </c>
      <c r="Z46">
        <v>8</v>
      </c>
    </row>
    <row r="47" spans="6:47">
      <c r="F47" s="428">
        <v>44680</v>
      </c>
      <c r="H47">
        <v>110</v>
      </c>
      <c r="J47">
        <v>210</v>
      </c>
      <c r="K47">
        <v>163</v>
      </c>
      <c r="L47">
        <v>51</v>
      </c>
      <c r="M47">
        <v>103</v>
      </c>
      <c r="N47">
        <v>637</v>
      </c>
      <c r="P47" s="427" t="s">
        <v>1174</v>
      </c>
      <c r="Q47">
        <v>27660</v>
      </c>
      <c r="R47">
        <v>2891</v>
      </c>
      <c r="V47" s="416">
        <f t="shared" si="3"/>
        <v>44681</v>
      </c>
      <c r="W47" t="s">
        <v>1233</v>
      </c>
      <c r="X47" t="s">
        <v>1233</v>
      </c>
      <c r="Y47">
        <v>2</v>
      </c>
      <c r="Z47">
        <v>19</v>
      </c>
    </row>
    <row r="48" spans="6:47">
      <c r="F48" s="428">
        <v>44681</v>
      </c>
      <c r="H48">
        <v>110</v>
      </c>
      <c r="J48">
        <v>210</v>
      </c>
      <c r="K48">
        <v>151</v>
      </c>
      <c r="L48">
        <v>51</v>
      </c>
      <c r="M48">
        <v>103</v>
      </c>
      <c r="N48">
        <v>625</v>
      </c>
      <c r="V48" s="416">
        <f t="shared" si="3"/>
        <v>44681</v>
      </c>
      <c r="W48" t="s">
        <v>1233</v>
      </c>
      <c r="X48" t="s">
        <v>1678</v>
      </c>
      <c r="Y48">
        <v>3</v>
      </c>
      <c r="Z48">
        <v>32</v>
      </c>
    </row>
    <row r="49" spans="6:26">
      <c r="F49" s="428">
        <v>44685</v>
      </c>
      <c r="H49">
        <v>111</v>
      </c>
      <c r="J49">
        <v>235</v>
      </c>
      <c r="K49">
        <v>151</v>
      </c>
      <c r="L49">
        <v>51</v>
      </c>
      <c r="M49">
        <v>147</v>
      </c>
      <c r="N49">
        <v>695</v>
      </c>
      <c r="V49" s="416">
        <v>44685</v>
      </c>
      <c r="W49" s="419" t="s">
        <v>1216</v>
      </c>
      <c r="X49" s="420" t="s">
        <v>1216</v>
      </c>
      <c r="Y49" s="420">
        <v>7</v>
      </c>
      <c r="Z49" s="420">
        <v>74</v>
      </c>
    </row>
    <row r="50" spans="6:26">
      <c r="F50" s="428">
        <v>44687</v>
      </c>
      <c r="G50">
        <v>21</v>
      </c>
      <c r="H50">
        <v>110</v>
      </c>
      <c r="J50">
        <v>242</v>
      </c>
      <c r="K50">
        <v>146</v>
      </c>
      <c r="L50">
        <v>51</v>
      </c>
      <c r="M50">
        <v>97</v>
      </c>
      <c r="N50">
        <v>667</v>
      </c>
      <c r="V50" s="416">
        <f t="shared" ref="V50:V59" si="4">V49</f>
        <v>44685</v>
      </c>
      <c r="W50" s="421" t="s">
        <v>1216</v>
      </c>
      <c r="X50" s="422" t="s">
        <v>1662</v>
      </c>
      <c r="Y50" s="422">
        <v>4</v>
      </c>
      <c r="Z50" s="422">
        <v>77</v>
      </c>
    </row>
    <row r="51" spans="6:26">
      <c r="F51" s="428">
        <v>44692</v>
      </c>
      <c r="G51">
        <v>15</v>
      </c>
      <c r="H51">
        <v>110</v>
      </c>
      <c r="J51">
        <v>206</v>
      </c>
      <c r="K51">
        <v>150</v>
      </c>
      <c r="L51">
        <v>50</v>
      </c>
      <c r="M51">
        <v>119</v>
      </c>
      <c r="N51">
        <v>650</v>
      </c>
      <c r="V51" s="416">
        <f t="shared" si="4"/>
        <v>44685</v>
      </c>
      <c r="W51" s="419" t="s">
        <v>1229</v>
      </c>
      <c r="X51" s="420" t="s">
        <v>1229</v>
      </c>
      <c r="Y51" s="420">
        <v>11</v>
      </c>
      <c r="Z51" s="420">
        <v>96</v>
      </c>
    </row>
    <row r="52" spans="6:26">
      <c r="F52" s="428">
        <v>44693</v>
      </c>
      <c r="G52">
        <v>18</v>
      </c>
      <c r="H52">
        <v>113</v>
      </c>
      <c r="J52">
        <v>203</v>
      </c>
      <c r="K52">
        <v>150</v>
      </c>
      <c r="L52">
        <v>50</v>
      </c>
      <c r="M52">
        <v>123</v>
      </c>
      <c r="N52">
        <v>657</v>
      </c>
      <c r="V52" s="416">
        <f t="shared" si="4"/>
        <v>44685</v>
      </c>
      <c r="W52" s="421" t="s">
        <v>1229</v>
      </c>
      <c r="X52" s="422" t="s">
        <v>1673</v>
      </c>
      <c r="Y52" s="422">
        <v>5</v>
      </c>
      <c r="Z52" s="422">
        <v>51</v>
      </c>
    </row>
    <row r="53" spans="6:26">
      <c r="F53" s="428">
        <v>44694</v>
      </c>
      <c r="G53">
        <v>18</v>
      </c>
      <c r="H53">
        <v>113</v>
      </c>
      <c r="J53">
        <v>217</v>
      </c>
      <c r="K53">
        <v>150</v>
      </c>
      <c r="L53">
        <v>50</v>
      </c>
      <c r="M53">
        <v>104</v>
      </c>
      <c r="N53">
        <v>652</v>
      </c>
      <c r="V53" s="416">
        <f t="shared" si="4"/>
        <v>44685</v>
      </c>
      <c r="W53" s="419" t="s">
        <v>1210</v>
      </c>
      <c r="X53" s="420" t="s">
        <v>1210</v>
      </c>
      <c r="Y53" s="420">
        <v>6</v>
      </c>
      <c r="Z53" s="420">
        <v>51</v>
      </c>
    </row>
    <row r="54" spans="6:26">
      <c r="F54" s="428">
        <v>44699</v>
      </c>
      <c r="G54">
        <v>16</v>
      </c>
      <c r="H54">
        <v>88</v>
      </c>
      <c r="I54">
        <v>3</v>
      </c>
      <c r="J54">
        <v>217</v>
      </c>
      <c r="K54">
        <v>150</v>
      </c>
      <c r="L54">
        <v>50</v>
      </c>
      <c r="M54">
        <v>139</v>
      </c>
      <c r="N54">
        <v>663</v>
      </c>
      <c r="V54" s="416">
        <f t="shared" si="4"/>
        <v>44685</v>
      </c>
      <c r="W54" s="421" t="s">
        <v>1210</v>
      </c>
      <c r="X54" s="422" t="s">
        <v>1675</v>
      </c>
      <c r="Y54" s="422">
        <v>16</v>
      </c>
      <c r="Z54" s="422">
        <v>184</v>
      </c>
    </row>
    <row r="55" spans="6:26">
      <c r="F55" s="428">
        <v>44701</v>
      </c>
      <c r="G55">
        <v>16</v>
      </c>
      <c r="H55">
        <v>89</v>
      </c>
      <c r="I55">
        <v>3</v>
      </c>
      <c r="J55">
        <v>217</v>
      </c>
      <c r="K55">
        <v>150</v>
      </c>
      <c r="L55">
        <v>56</v>
      </c>
      <c r="M55">
        <v>147</v>
      </c>
      <c r="N55">
        <v>678</v>
      </c>
      <c r="V55" s="416">
        <f t="shared" si="4"/>
        <v>44685</v>
      </c>
      <c r="W55" s="419" t="s">
        <v>1197</v>
      </c>
      <c r="X55" s="420" t="s">
        <v>1197</v>
      </c>
      <c r="Y55" s="420">
        <v>8</v>
      </c>
      <c r="Z55" s="420">
        <v>48</v>
      </c>
    </row>
    <row r="56" spans="6:26">
      <c r="F56" s="428">
        <v>44704</v>
      </c>
      <c r="G56">
        <v>16</v>
      </c>
      <c r="H56">
        <v>89</v>
      </c>
      <c r="I56">
        <v>4</v>
      </c>
      <c r="J56">
        <v>217</v>
      </c>
      <c r="K56">
        <v>150</v>
      </c>
      <c r="L56">
        <v>68</v>
      </c>
      <c r="M56">
        <v>136</v>
      </c>
      <c r="N56">
        <v>680</v>
      </c>
      <c r="V56" s="416">
        <f t="shared" si="4"/>
        <v>44685</v>
      </c>
      <c r="W56" s="423" t="s">
        <v>1197</v>
      </c>
      <c r="X56" s="422" t="s">
        <v>1676</v>
      </c>
      <c r="Y56" s="422">
        <v>6</v>
      </c>
      <c r="Z56" s="422">
        <v>55</v>
      </c>
    </row>
    <row r="57" spans="6:26">
      <c r="F57" s="428">
        <v>44705</v>
      </c>
      <c r="G57">
        <v>16</v>
      </c>
      <c r="H57">
        <v>89</v>
      </c>
      <c r="I57">
        <v>4</v>
      </c>
      <c r="J57">
        <v>217</v>
      </c>
      <c r="K57">
        <v>150</v>
      </c>
      <c r="L57">
        <v>76</v>
      </c>
      <c r="M57">
        <v>136</v>
      </c>
      <c r="N57">
        <v>688</v>
      </c>
      <c r="V57" s="416">
        <f t="shared" si="4"/>
        <v>44685</v>
      </c>
      <c r="W57" s="421" t="s">
        <v>1197</v>
      </c>
      <c r="X57" s="420" t="s">
        <v>1677</v>
      </c>
      <c r="Y57" s="420">
        <v>1</v>
      </c>
      <c r="Z57" s="420">
        <v>8</v>
      </c>
    </row>
    <row r="58" spans="6:26">
      <c r="F58" s="428">
        <v>44708</v>
      </c>
      <c r="G58">
        <v>15</v>
      </c>
      <c r="H58">
        <v>83</v>
      </c>
      <c r="I58">
        <v>4</v>
      </c>
      <c r="J58">
        <v>217</v>
      </c>
      <c r="K58">
        <v>150</v>
      </c>
      <c r="L58">
        <v>76</v>
      </c>
      <c r="M58">
        <v>153</v>
      </c>
      <c r="N58">
        <v>698</v>
      </c>
      <c r="V58" s="416">
        <f t="shared" si="4"/>
        <v>44685</v>
      </c>
      <c r="W58" s="424" t="s">
        <v>1233</v>
      </c>
      <c r="X58" s="422" t="s">
        <v>1233</v>
      </c>
      <c r="Y58" s="422">
        <v>2</v>
      </c>
      <c r="Z58" s="422">
        <v>19</v>
      </c>
    </row>
    <row r="59" spans="6:26">
      <c r="F59" s="428">
        <v>44713</v>
      </c>
      <c r="G59">
        <v>33</v>
      </c>
      <c r="H59">
        <v>79</v>
      </c>
      <c r="I59">
        <v>4</v>
      </c>
      <c r="J59">
        <v>233</v>
      </c>
      <c r="K59">
        <v>150</v>
      </c>
      <c r="L59">
        <v>75</v>
      </c>
      <c r="M59">
        <v>96</v>
      </c>
      <c r="N59">
        <v>670</v>
      </c>
      <c r="V59" s="416">
        <f t="shared" si="4"/>
        <v>44685</v>
      </c>
      <c r="W59" s="425" t="s">
        <v>1233</v>
      </c>
      <c r="X59" s="426" t="s">
        <v>1678</v>
      </c>
      <c r="Y59" s="426">
        <v>3</v>
      </c>
      <c r="Z59" s="426">
        <v>32</v>
      </c>
    </row>
    <row r="60" spans="6:26">
      <c r="F60" s="428">
        <v>44720</v>
      </c>
      <c r="G60">
        <v>33</v>
      </c>
      <c r="H60">
        <v>87</v>
      </c>
      <c r="I60">
        <v>4</v>
      </c>
      <c r="J60">
        <v>220</v>
      </c>
      <c r="K60">
        <v>150</v>
      </c>
      <c r="L60">
        <v>75</v>
      </c>
      <c r="M60">
        <v>96</v>
      </c>
      <c r="N60">
        <v>665</v>
      </c>
      <c r="V60" s="435">
        <v>44687</v>
      </c>
      <c r="W60" s="436" t="s">
        <v>1216</v>
      </c>
      <c r="X60" s="437" t="s">
        <v>1216</v>
      </c>
      <c r="Y60" s="437">
        <v>6</v>
      </c>
      <c r="Z60" s="437">
        <v>69</v>
      </c>
    </row>
    <row r="61" spans="6:26">
      <c r="F61" s="428">
        <v>44721</v>
      </c>
      <c r="G61">
        <v>33</v>
      </c>
      <c r="H61">
        <v>92</v>
      </c>
      <c r="I61">
        <v>4</v>
      </c>
      <c r="J61">
        <v>216</v>
      </c>
      <c r="K61">
        <v>150</v>
      </c>
      <c r="L61">
        <v>75</v>
      </c>
      <c r="M61">
        <v>96</v>
      </c>
      <c r="N61">
        <v>666</v>
      </c>
      <c r="V61" s="435">
        <f t="shared" ref="V61:V71" si="5">V60</f>
        <v>44687</v>
      </c>
      <c r="W61" s="438" t="s">
        <v>1216</v>
      </c>
      <c r="X61" s="439" t="s">
        <v>1662</v>
      </c>
      <c r="Y61" s="439">
        <v>4</v>
      </c>
      <c r="Z61" s="439">
        <v>77</v>
      </c>
    </row>
    <row r="62" spans="6:26">
      <c r="F62" s="428">
        <v>44725</v>
      </c>
      <c r="G62">
        <v>33</v>
      </c>
      <c r="H62">
        <v>97</v>
      </c>
      <c r="I62">
        <v>4</v>
      </c>
      <c r="J62">
        <v>216</v>
      </c>
      <c r="K62">
        <v>150</v>
      </c>
      <c r="L62">
        <v>75</v>
      </c>
      <c r="M62">
        <v>96</v>
      </c>
      <c r="N62">
        <v>671</v>
      </c>
      <c r="V62" s="435">
        <f t="shared" si="5"/>
        <v>44687</v>
      </c>
      <c r="W62" s="436" t="s">
        <v>1229</v>
      </c>
      <c r="X62" s="437" t="s">
        <v>1229</v>
      </c>
      <c r="Y62" s="437">
        <v>5</v>
      </c>
      <c r="Z62" s="437">
        <v>46</v>
      </c>
    </row>
    <row r="63" spans="6:26">
      <c r="F63" s="428">
        <v>44727</v>
      </c>
      <c r="G63">
        <v>33</v>
      </c>
      <c r="H63">
        <v>102</v>
      </c>
      <c r="I63">
        <v>4</v>
      </c>
      <c r="J63">
        <v>214</v>
      </c>
      <c r="K63">
        <v>150</v>
      </c>
      <c r="L63">
        <v>75</v>
      </c>
      <c r="M63">
        <v>96</v>
      </c>
      <c r="N63">
        <v>674</v>
      </c>
      <c r="V63" s="435">
        <f t="shared" si="5"/>
        <v>44687</v>
      </c>
      <c r="W63" s="438" t="s">
        <v>1229</v>
      </c>
      <c r="X63" s="439" t="s">
        <v>1673</v>
      </c>
      <c r="Y63" s="439">
        <v>5</v>
      </c>
      <c r="Z63" s="439">
        <v>51</v>
      </c>
    </row>
    <row r="64" spans="6:26">
      <c r="F64" s="428">
        <v>44733</v>
      </c>
      <c r="G64">
        <v>33</v>
      </c>
      <c r="H64">
        <v>103</v>
      </c>
      <c r="I64">
        <v>4</v>
      </c>
      <c r="J64">
        <v>217</v>
      </c>
      <c r="K64">
        <v>150</v>
      </c>
      <c r="L64">
        <v>75</v>
      </c>
      <c r="M64">
        <v>96</v>
      </c>
      <c r="N64">
        <v>678</v>
      </c>
      <c r="V64" s="435">
        <f t="shared" si="5"/>
        <v>44687</v>
      </c>
      <c r="W64" s="436" t="s">
        <v>1210</v>
      </c>
      <c r="X64" s="437" t="s">
        <v>1210</v>
      </c>
      <c r="Y64" s="437">
        <v>7</v>
      </c>
      <c r="Z64" s="437">
        <v>58</v>
      </c>
    </row>
    <row r="65" spans="6:26">
      <c r="F65" s="428">
        <v>44736</v>
      </c>
      <c r="G65">
        <v>33</v>
      </c>
      <c r="H65">
        <v>103</v>
      </c>
      <c r="I65">
        <v>4</v>
      </c>
      <c r="J65">
        <v>217</v>
      </c>
      <c r="K65">
        <v>123</v>
      </c>
      <c r="L65">
        <v>75</v>
      </c>
      <c r="M65">
        <v>96</v>
      </c>
      <c r="N65">
        <v>651</v>
      </c>
      <c r="V65" s="435">
        <f t="shared" si="5"/>
        <v>44687</v>
      </c>
      <c r="W65" s="438" t="s">
        <v>1210</v>
      </c>
      <c r="X65" s="439" t="s">
        <v>1675</v>
      </c>
      <c r="Y65" s="439">
        <v>16</v>
      </c>
      <c r="Z65" s="439">
        <v>184</v>
      </c>
    </row>
    <row r="66" spans="6:26">
      <c r="F66" s="428">
        <v>44740</v>
      </c>
      <c r="G66">
        <v>33</v>
      </c>
      <c r="H66">
        <v>104</v>
      </c>
      <c r="I66">
        <v>4</v>
      </c>
      <c r="J66">
        <v>217</v>
      </c>
      <c r="K66">
        <v>147</v>
      </c>
      <c r="L66">
        <v>75</v>
      </c>
      <c r="M66">
        <v>96</v>
      </c>
      <c r="N66">
        <v>676</v>
      </c>
      <c r="V66" s="435">
        <f t="shared" si="5"/>
        <v>44687</v>
      </c>
      <c r="W66" s="436" t="s">
        <v>1197</v>
      </c>
      <c r="X66" s="437" t="s">
        <v>1197</v>
      </c>
      <c r="Y66" s="437">
        <v>8</v>
      </c>
      <c r="Z66" s="437">
        <v>47</v>
      </c>
    </row>
    <row r="67" spans="6:26">
      <c r="F67" s="428">
        <v>44742</v>
      </c>
      <c r="G67">
        <v>33</v>
      </c>
      <c r="H67">
        <v>104</v>
      </c>
      <c r="I67">
        <v>4</v>
      </c>
      <c r="J67">
        <v>217</v>
      </c>
      <c r="K67">
        <v>147</v>
      </c>
      <c r="L67">
        <v>75</v>
      </c>
      <c r="M67">
        <v>96</v>
      </c>
      <c r="N67">
        <v>676</v>
      </c>
      <c r="V67" s="435">
        <f t="shared" si="5"/>
        <v>44687</v>
      </c>
      <c r="W67" s="440" t="s">
        <v>1197</v>
      </c>
      <c r="X67" s="439" t="s">
        <v>1676</v>
      </c>
      <c r="Y67" s="439">
        <v>6</v>
      </c>
      <c r="Z67" s="439">
        <v>55</v>
      </c>
    </row>
    <row r="68" spans="6:26">
      <c r="F68" s="428">
        <v>44750</v>
      </c>
      <c r="G68">
        <v>33</v>
      </c>
      <c r="H68">
        <v>104</v>
      </c>
      <c r="I68">
        <v>4</v>
      </c>
      <c r="J68">
        <v>217</v>
      </c>
      <c r="K68">
        <v>147</v>
      </c>
      <c r="L68">
        <v>84</v>
      </c>
      <c r="M68">
        <v>96</v>
      </c>
      <c r="N68">
        <v>685</v>
      </c>
      <c r="V68" s="435">
        <f t="shared" si="5"/>
        <v>44687</v>
      </c>
      <c r="W68" s="438" t="s">
        <v>1197</v>
      </c>
      <c r="X68" s="437" t="s">
        <v>1677</v>
      </c>
      <c r="Y68" s="437">
        <v>1</v>
      </c>
      <c r="Z68" s="437">
        <v>8</v>
      </c>
    </row>
    <row r="69" spans="6:26">
      <c r="F69" s="428">
        <v>44753</v>
      </c>
      <c r="G69">
        <v>33</v>
      </c>
      <c r="H69">
        <v>104</v>
      </c>
      <c r="I69">
        <v>4</v>
      </c>
      <c r="J69">
        <v>221</v>
      </c>
      <c r="K69">
        <v>147</v>
      </c>
      <c r="L69">
        <v>84</v>
      </c>
      <c r="M69">
        <v>96</v>
      </c>
      <c r="N69">
        <v>689</v>
      </c>
      <c r="V69" s="435">
        <f t="shared" si="5"/>
        <v>44687</v>
      </c>
      <c r="W69" s="441" t="s">
        <v>1233</v>
      </c>
      <c r="X69" s="439" t="s">
        <v>1233</v>
      </c>
      <c r="Y69" s="439">
        <v>2</v>
      </c>
      <c r="Z69" s="439">
        <v>19</v>
      </c>
    </row>
    <row r="70" spans="6:26">
      <c r="F70" s="428">
        <v>44758</v>
      </c>
      <c r="G70">
        <v>33</v>
      </c>
      <c r="H70">
        <v>104</v>
      </c>
      <c r="I70">
        <v>4</v>
      </c>
      <c r="J70">
        <v>221</v>
      </c>
      <c r="K70">
        <v>153</v>
      </c>
      <c r="L70">
        <v>84</v>
      </c>
      <c r="M70">
        <v>96</v>
      </c>
      <c r="N70">
        <v>695</v>
      </c>
      <c r="V70" s="435">
        <f t="shared" si="5"/>
        <v>44687</v>
      </c>
      <c r="W70" s="438" t="s">
        <v>1233</v>
      </c>
      <c r="X70" s="437" t="s">
        <v>1678</v>
      </c>
      <c r="Y70" s="437">
        <v>3</v>
      </c>
      <c r="Z70" s="437">
        <v>32</v>
      </c>
    </row>
    <row r="71" spans="6:26">
      <c r="F71" s="428">
        <v>44770</v>
      </c>
      <c r="G71">
        <v>33</v>
      </c>
      <c r="H71">
        <v>104</v>
      </c>
      <c r="I71">
        <v>4</v>
      </c>
      <c r="J71">
        <v>221</v>
      </c>
      <c r="K71">
        <v>155</v>
      </c>
      <c r="L71">
        <v>84</v>
      </c>
      <c r="M71">
        <v>97</v>
      </c>
      <c r="N71">
        <v>698</v>
      </c>
      <c r="V71" s="435">
        <f t="shared" si="5"/>
        <v>44687</v>
      </c>
      <c r="W71" s="442" t="s">
        <v>1215</v>
      </c>
      <c r="X71" s="442" t="s">
        <v>1215</v>
      </c>
      <c r="Y71" s="442">
        <v>4</v>
      </c>
      <c r="Z71" s="442">
        <v>21</v>
      </c>
    </row>
    <row r="72" spans="6:26">
      <c r="F72" s="428">
        <v>44777</v>
      </c>
      <c r="G72">
        <v>43</v>
      </c>
      <c r="H72">
        <v>115</v>
      </c>
      <c r="I72">
        <v>4</v>
      </c>
      <c r="J72">
        <v>221</v>
      </c>
      <c r="K72">
        <v>155</v>
      </c>
      <c r="L72">
        <v>84</v>
      </c>
      <c r="M72">
        <v>97</v>
      </c>
      <c r="N72">
        <v>719</v>
      </c>
      <c r="V72" s="435">
        <v>44692</v>
      </c>
      <c r="W72" s="436" t="s">
        <v>1216</v>
      </c>
      <c r="X72" s="437" t="s">
        <v>1216</v>
      </c>
      <c r="Y72" s="437">
        <v>6</v>
      </c>
      <c r="Z72" s="437">
        <v>73</v>
      </c>
    </row>
    <row r="73" spans="6:26">
      <c r="F73" s="428">
        <v>44785</v>
      </c>
      <c r="G73">
        <v>39</v>
      </c>
      <c r="H73">
        <v>119</v>
      </c>
      <c r="I73">
        <v>4</v>
      </c>
      <c r="J73">
        <v>221</v>
      </c>
      <c r="K73">
        <v>155</v>
      </c>
      <c r="L73">
        <v>90</v>
      </c>
      <c r="M73">
        <v>97</v>
      </c>
      <c r="N73">
        <v>725</v>
      </c>
      <c r="V73" s="435">
        <f t="shared" ref="V73:V83" si="6">V72</f>
        <v>44692</v>
      </c>
      <c r="W73" s="438" t="s">
        <v>1216</v>
      </c>
      <c r="X73" s="439" t="s">
        <v>1706</v>
      </c>
      <c r="Y73" s="439">
        <v>4</v>
      </c>
      <c r="Z73" s="439">
        <v>77</v>
      </c>
    </row>
    <row r="74" spans="6:26">
      <c r="F74" s="428">
        <v>44792</v>
      </c>
      <c r="G74">
        <v>42</v>
      </c>
      <c r="H74">
        <v>119</v>
      </c>
      <c r="I74">
        <v>4</v>
      </c>
      <c r="J74">
        <v>221</v>
      </c>
      <c r="K74">
        <v>162</v>
      </c>
      <c r="L74">
        <v>92</v>
      </c>
      <c r="M74">
        <v>97</v>
      </c>
      <c r="N74">
        <v>737</v>
      </c>
      <c r="V74" s="435">
        <f t="shared" si="6"/>
        <v>44692</v>
      </c>
      <c r="W74" s="436" t="s">
        <v>1229</v>
      </c>
      <c r="X74" s="437" t="s">
        <v>1229</v>
      </c>
      <c r="Y74" s="437">
        <v>6</v>
      </c>
      <c r="Z74" s="437">
        <v>70</v>
      </c>
    </row>
    <row r="75" spans="6:26">
      <c r="F75" s="428">
        <v>44799</v>
      </c>
      <c r="G75">
        <v>42</v>
      </c>
      <c r="H75">
        <v>119</v>
      </c>
      <c r="I75">
        <v>10</v>
      </c>
      <c r="J75">
        <v>221</v>
      </c>
      <c r="K75">
        <v>162</v>
      </c>
      <c r="L75">
        <v>99</v>
      </c>
      <c r="M75">
        <v>98</v>
      </c>
      <c r="N75">
        <v>751</v>
      </c>
      <c r="V75" s="435">
        <f t="shared" si="6"/>
        <v>44692</v>
      </c>
      <c r="W75" s="438" t="s">
        <v>1229</v>
      </c>
      <c r="X75" s="439" t="s">
        <v>1673</v>
      </c>
      <c r="Y75" s="439">
        <v>5</v>
      </c>
      <c r="Z75" s="439">
        <v>49</v>
      </c>
    </row>
    <row r="76" spans="6:26">
      <c r="F76" s="428">
        <v>44806</v>
      </c>
      <c r="G76">
        <v>42</v>
      </c>
      <c r="H76">
        <v>119</v>
      </c>
      <c r="I76">
        <v>5</v>
      </c>
      <c r="J76">
        <v>221</v>
      </c>
      <c r="K76">
        <v>162</v>
      </c>
      <c r="L76">
        <v>100</v>
      </c>
      <c r="M76">
        <v>98</v>
      </c>
      <c r="N76">
        <v>747</v>
      </c>
      <c r="V76" s="435">
        <f t="shared" si="6"/>
        <v>44692</v>
      </c>
      <c r="W76" s="436" t="s">
        <v>1210</v>
      </c>
      <c r="X76" s="437" t="s">
        <v>1210</v>
      </c>
      <c r="Y76" s="437">
        <v>7</v>
      </c>
      <c r="Z76" s="437">
        <v>58</v>
      </c>
    </row>
    <row r="77" spans="6:26">
      <c r="F77" s="428">
        <v>44812</v>
      </c>
      <c r="G77">
        <v>42</v>
      </c>
      <c r="H77">
        <v>119</v>
      </c>
      <c r="I77">
        <v>5</v>
      </c>
      <c r="J77">
        <v>221</v>
      </c>
      <c r="K77">
        <v>168</v>
      </c>
      <c r="L77">
        <v>100</v>
      </c>
      <c r="M77">
        <v>100</v>
      </c>
      <c r="N77">
        <v>755</v>
      </c>
      <c r="V77" s="435">
        <f t="shared" si="6"/>
        <v>44692</v>
      </c>
      <c r="W77" s="438" t="s">
        <v>1210</v>
      </c>
      <c r="X77" s="439" t="s">
        <v>1675</v>
      </c>
      <c r="Y77" s="439">
        <v>8</v>
      </c>
      <c r="Z77" s="439">
        <v>148</v>
      </c>
    </row>
    <row r="78" spans="6:26">
      <c r="F78" s="428">
        <v>44820</v>
      </c>
      <c r="G78">
        <v>44</v>
      </c>
      <c r="H78">
        <v>119</v>
      </c>
      <c r="I78">
        <v>5</v>
      </c>
      <c r="J78">
        <v>222</v>
      </c>
      <c r="K78">
        <v>175</v>
      </c>
      <c r="L78">
        <v>100</v>
      </c>
      <c r="M78">
        <v>100</v>
      </c>
      <c r="N78">
        <v>765</v>
      </c>
      <c r="V78" s="435">
        <f t="shared" si="6"/>
        <v>44692</v>
      </c>
      <c r="W78" s="436" t="s">
        <v>1197</v>
      </c>
      <c r="X78" s="437" t="s">
        <v>1197</v>
      </c>
      <c r="Y78" s="437">
        <v>8</v>
      </c>
      <c r="Z78" s="437">
        <v>47</v>
      </c>
    </row>
    <row r="79" spans="6:26">
      <c r="F79" s="428">
        <v>44827</v>
      </c>
      <c r="G79">
        <v>43</v>
      </c>
      <c r="H79">
        <v>119</v>
      </c>
      <c r="I79">
        <v>5</v>
      </c>
      <c r="J79">
        <v>226</v>
      </c>
      <c r="K79">
        <v>175</v>
      </c>
      <c r="L79">
        <v>100</v>
      </c>
      <c r="M79">
        <v>105</v>
      </c>
      <c r="N79">
        <v>773</v>
      </c>
      <c r="V79" s="435">
        <f t="shared" si="6"/>
        <v>44692</v>
      </c>
      <c r="W79" s="440" t="s">
        <v>1197</v>
      </c>
      <c r="X79" s="439" t="s">
        <v>1676</v>
      </c>
      <c r="Y79" s="439">
        <v>6</v>
      </c>
      <c r="Z79" s="439">
        <v>55</v>
      </c>
    </row>
    <row r="80" spans="6:26">
      <c r="F80" s="428">
        <v>44830</v>
      </c>
      <c r="G80">
        <v>43</v>
      </c>
      <c r="H80">
        <v>119</v>
      </c>
      <c r="I80">
        <v>5</v>
      </c>
      <c r="J80">
        <v>226</v>
      </c>
      <c r="K80">
        <v>175</v>
      </c>
      <c r="L80">
        <v>100</v>
      </c>
      <c r="M80">
        <v>105</v>
      </c>
      <c r="N80">
        <v>773</v>
      </c>
      <c r="V80" s="435">
        <f t="shared" si="6"/>
        <v>44692</v>
      </c>
      <c r="W80" s="438" t="s">
        <v>1197</v>
      </c>
      <c r="X80" s="437" t="s">
        <v>1677</v>
      </c>
      <c r="Y80" s="437">
        <v>1</v>
      </c>
      <c r="Z80" s="437">
        <v>8</v>
      </c>
    </row>
    <row r="81" spans="6:26">
      <c r="F81" s="428">
        <v>44841</v>
      </c>
      <c r="G81">
        <v>43</v>
      </c>
      <c r="H81">
        <v>119</v>
      </c>
      <c r="I81">
        <v>5</v>
      </c>
      <c r="J81">
        <v>226</v>
      </c>
      <c r="K81">
        <v>177</v>
      </c>
      <c r="L81">
        <v>100</v>
      </c>
      <c r="M81">
        <v>105</v>
      </c>
      <c r="N81">
        <v>775</v>
      </c>
      <c r="V81" s="435">
        <f t="shared" si="6"/>
        <v>44692</v>
      </c>
      <c r="W81" s="441" t="s">
        <v>1233</v>
      </c>
      <c r="X81" s="439" t="s">
        <v>1233</v>
      </c>
      <c r="Y81" s="439">
        <v>2</v>
      </c>
      <c r="Z81" s="439">
        <v>18</v>
      </c>
    </row>
    <row r="82" spans="6:26">
      <c r="F82" s="428">
        <v>44848</v>
      </c>
      <c r="G82">
        <v>44</v>
      </c>
      <c r="H82">
        <v>119</v>
      </c>
      <c r="I82">
        <v>5</v>
      </c>
      <c r="J82">
        <v>226</v>
      </c>
      <c r="K82">
        <v>177</v>
      </c>
      <c r="L82">
        <v>100</v>
      </c>
      <c r="M82">
        <v>105</v>
      </c>
      <c r="N82">
        <v>776</v>
      </c>
      <c r="V82" s="435">
        <f t="shared" si="6"/>
        <v>44692</v>
      </c>
      <c r="W82" s="438" t="s">
        <v>1233</v>
      </c>
      <c r="X82" s="437" t="s">
        <v>1678</v>
      </c>
      <c r="Y82" s="437">
        <v>3</v>
      </c>
      <c r="Z82" s="437">
        <v>32</v>
      </c>
    </row>
    <row r="83" spans="6:26">
      <c r="F83" s="428">
        <v>44855</v>
      </c>
      <c r="G83">
        <v>44</v>
      </c>
      <c r="H83">
        <v>119</v>
      </c>
      <c r="I83">
        <v>5</v>
      </c>
      <c r="J83">
        <v>226</v>
      </c>
      <c r="K83">
        <v>177</v>
      </c>
      <c r="L83">
        <v>100</v>
      </c>
      <c r="M83">
        <v>105</v>
      </c>
      <c r="N83">
        <v>776</v>
      </c>
      <c r="V83" s="435">
        <f t="shared" si="6"/>
        <v>44692</v>
      </c>
      <c r="W83" s="439" t="s">
        <v>1215</v>
      </c>
      <c r="X83" s="439" t="s">
        <v>1215</v>
      </c>
      <c r="Y83" s="439">
        <v>4</v>
      </c>
      <c r="Z83" s="439">
        <v>15</v>
      </c>
    </row>
    <row r="84" spans="6:26">
      <c r="F84" s="428">
        <v>44862</v>
      </c>
      <c r="G84">
        <v>44</v>
      </c>
      <c r="H84">
        <v>119</v>
      </c>
      <c r="I84">
        <v>5</v>
      </c>
      <c r="J84">
        <v>226</v>
      </c>
      <c r="K84">
        <v>177</v>
      </c>
      <c r="L84">
        <v>100</v>
      </c>
      <c r="M84">
        <v>105</v>
      </c>
      <c r="N84">
        <v>776</v>
      </c>
      <c r="V84" s="435">
        <v>44693</v>
      </c>
      <c r="W84" s="419" t="s">
        <v>1216</v>
      </c>
      <c r="X84" s="420" t="s">
        <v>1216</v>
      </c>
      <c r="Y84" s="420">
        <v>6</v>
      </c>
      <c r="Z84" s="420">
        <v>73</v>
      </c>
    </row>
    <row r="85" spans="6:26">
      <c r="V85" s="435">
        <f t="shared" ref="V85:V95" si="7">V84</f>
        <v>44693</v>
      </c>
      <c r="W85" s="421" t="s">
        <v>1216</v>
      </c>
      <c r="X85" s="422" t="s">
        <v>1706</v>
      </c>
      <c r="Y85" s="422">
        <v>4</v>
      </c>
      <c r="Z85" s="422">
        <v>77</v>
      </c>
    </row>
    <row r="86" spans="6:26">
      <c r="V86" s="435">
        <f t="shared" si="7"/>
        <v>44693</v>
      </c>
      <c r="W86" s="419" t="s">
        <v>1229</v>
      </c>
      <c r="X86" s="420" t="s">
        <v>1229</v>
      </c>
      <c r="Y86" s="420">
        <v>7</v>
      </c>
      <c r="Z86" s="420">
        <v>75</v>
      </c>
    </row>
    <row r="87" spans="6:26">
      <c r="V87" s="435">
        <f t="shared" si="7"/>
        <v>44693</v>
      </c>
      <c r="W87" s="421" t="s">
        <v>1229</v>
      </c>
      <c r="X87" s="422" t="s">
        <v>1673</v>
      </c>
      <c r="Y87" s="422">
        <v>5</v>
      </c>
      <c r="Z87" s="422">
        <v>48</v>
      </c>
    </row>
    <row r="88" spans="6:26">
      <c r="V88" s="435">
        <f t="shared" si="7"/>
        <v>44693</v>
      </c>
      <c r="W88" s="419" t="s">
        <v>1210</v>
      </c>
      <c r="X88" s="420" t="s">
        <v>1210</v>
      </c>
      <c r="Y88" s="420">
        <v>7</v>
      </c>
      <c r="Z88" s="420">
        <v>59</v>
      </c>
    </row>
    <row r="89" spans="6:26">
      <c r="V89" s="435">
        <f t="shared" si="7"/>
        <v>44693</v>
      </c>
      <c r="W89" s="421" t="s">
        <v>1210</v>
      </c>
      <c r="X89" s="422" t="s">
        <v>1675</v>
      </c>
      <c r="Y89" s="422">
        <v>8</v>
      </c>
      <c r="Z89" s="422">
        <v>144</v>
      </c>
    </row>
    <row r="90" spans="6:26">
      <c r="V90" s="435">
        <f t="shared" si="7"/>
        <v>44693</v>
      </c>
      <c r="W90" s="419" t="s">
        <v>1197</v>
      </c>
      <c r="X90" s="420" t="s">
        <v>1197</v>
      </c>
      <c r="Y90" s="420">
        <v>8</v>
      </c>
      <c r="Z90" s="420">
        <v>49</v>
      </c>
    </row>
    <row r="91" spans="6:26">
      <c r="V91" s="435">
        <f t="shared" si="7"/>
        <v>44693</v>
      </c>
      <c r="W91" s="423" t="s">
        <v>1197</v>
      </c>
      <c r="X91" s="422" t="s">
        <v>1676</v>
      </c>
      <c r="Y91" s="422">
        <v>6</v>
      </c>
      <c r="Z91" s="422">
        <v>55</v>
      </c>
    </row>
    <row r="92" spans="6:26">
      <c r="V92" s="435">
        <f t="shared" si="7"/>
        <v>44693</v>
      </c>
      <c r="W92" s="421" t="s">
        <v>1197</v>
      </c>
      <c r="X92" s="420" t="s">
        <v>1677</v>
      </c>
      <c r="Y92" s="420">
        <v>1</v>
      </c>
      <c r="Z92" s="420">
        <v>9</v>
      </c>
    </row>
    <row r="93" spans="6:26">
      <c r="V93" s="435">
        <f t="shared" si="7"/>
        <v>44693</v>
      </c>
      <c r="W93" s="424" t="s">
        <v>1233</v>
      </c>
      <c r="X93" s="422" t="s">
        <v>1233</v>
      </c>
      <c r="Y93" s="422">
        <v>2</v>
      </c>
      <c r="Z93" s="422">
        <v>18</v>
      </c>
    </row>
    <row r="94" spans="6:26">
      <c r="V94" s="435">
        <f t="shared" si="7"/>
        <v>44693</v>
      </c>
      <c r="W94" s="421" t="s">
        <v>1233</v>
      </c>
      <c r="X94" s="420" t="s">
        <v>1678</v>
      </c>
      <c r="Y94" s="420">
        <v>3</v>
      </c>
      <c r="Z94" s="420">
        <v>32</v>
      </c>
    </row>
    <row r="95" spans="6:26">
      <c r="V95" s="435">
        <f t="shared" si="7"/>
        <v>44693</v>
      </c>
      <c r="W95" s="422" t="s">
        <v>1215</v>
      </c>
      <c r="X95" s="422" t="s">
        <v>1215</v>
      </c>
      <c r="Y95" s="422">
        <v>5</v>
      </c>
      <c r="Z95" s="422">
        <v>18</v>
      </c>
    </row>
    <row r="96" spans="6:26">
      <c r="V96" s="416">
        <v>44694</v>
      </c>
      <c r="W96" s="424" t="s">
        <v>1216</v>
      </c>
      <c r="X96" s="422" t="s">
        <v>1216</v>
      </c>
      <c r="Y96" s="422">
        <v>6</v>
      </c>
      <c r="Z96" s="422">
        <v>73</v>
      </c>
    </row>
    <row r="97" spans="22:26">
      <c r="V97" s="416">
        <f t="shared" ref="V97:V107" si="8">V96</f>
        <v>44694</v>
      </c>
      <c r="W97" s="421" t="s">
        <v>1216</v>
      </c>
      <c r="X97" s="420" t="s">
        <v>1706</v>
      </c>
      <c r="Y97" s="420">
        <v>4</v>
      </c>
      <c r="Z97" s="420">
        <v>77</v>
      </c>
    </row>
    <row r="98" spans="22:26">
      <c r="V98" s="416">
        <f t="shared" si="8"/>
        <v>44694</v>
      </c>
      <c r="W98" s="424" t="s">
        <v>1229</v>
      </c>
      <c r="X98" s="422" t="s">
        <v>1229</v>
      </c>
      <c r="Y98" s="422">
        <v>4</v>
      </c>
      <c r="Z98" s="422">
        <v>56</v>
      </c>
    </row>
    <row r="99" spans="22:26">
      <c r="V99" s="416">
        <f t="shared" si="8"/>
        <v>44694</v>
      </c>
      <c r="W99" s="421" t="s">
        <v>1229</v>
      </c>
      <c r="X99" s="420" t="s">
        <v>1673</v>
      </c>
      <c r="Y99" s="420">
        <v>5</v>
      </c>
      <c r="Z99" s="420">
        <v>48</v>
      </c>
    </row>
    <row r="100" spans="22:26">
      <c r="V100" s="416">
        <f t="shared" si="8"/>
        <v>44694</v>
      </c>
      <c r="W100" s="424" t="s">
        <v>1210</v>
      </c>
      <c r="X100" s="422" t="s">
        <v>1210</v>
      </c>
      <c r="Y100" s="422">
        <v>7</v>
      </c>
      <c r="Z100" s="422">
        <v>66</v>
      </c>
    </row>
    <row r="101" spans="22:26">
      <c r="V101" s="416">
        <f t="shared" si="8"/>
        <v>44694</v>
      </c>
      <c r="W101" s="421" t="s">
        <v>1210</v>
      </c>
      <c r="X101" s="420" t="s">
        <v>1675</v>
      </c>
      <c r="Y101" s="420">
        <v>8</v>
      </c>
      <c r="Z101" s="420">
        <v>151</v>
      </c>
    </row>
    <row r="102" spans="22:26">
      <c r="V102" s="416">
        <f t="shared" si="8"/>
        <v>44694</v>
      </c>
      <c r="W102" s="424" t="s">
        <v>1197</v>
      </c>
      <c r="X102" s="422" t="s">
        <v>1197</v>
      </c>
      <c r="Y102" s="422">
        <v>8</v>
      </c>
      <c r="Z102" s="422">
        <v>49</v>
      </c>
    </row>
    <row r="103" spans="22:26">
      <c r="V103" s="416">
        <f t="shared" si="8"/>
        <v>44694</v>
      </c>
      <c r="W103" s="423" t="s">
        <v>1197</v>
      </c>
      <c r="X103" s="420" t="s">
        <v>1676</v>
      </c>
      <c r="Y103" s="420">
        <v>6</v>
      </c>
      <c r="Z103" s="420">
        <v>55</v>
      </c>
    </row>
    <row r="104" spans="22:26">
      <c r="V104" s="416">
        <f t="shared" si="8"/>
        <v>44694</v>
      </c>
      <c r="W104" s="421" t="s">
        <v>1197</v>
      </c>
      <c r="X104" s="422" t="s">
        <v>1677</v>
      </c>
      <c r="Y104" s="422">
        <v>1</v>
      </c>
      <c r="Z104" s="422">
        <v>9</v>
      </c>
    </row>
    <row r="105" spans="22:26">
      <c r="V105" s="416">
        <f t="shared" si="8"/>
        <v>44694</v>
      </c>
      <c r="W105" s="419" t="s">
        <v>1233</v>
      </c>
      <c r="X105" s="420" t="s">
        <v>1233</v>
      </c>
      <c r="Y105" s="420">
        <v>2</v>
      </c>
      <c r="Z105" s="420">
        <v>18</v>
      </c>
    </row>
    <row r="106" spans="22:26">
      <c r="V106" s="416">
        <f t="shared" si="8"/>
        <v>44694</v>
      </c>
      <c r="W106" s="421" t="s">
        <v>1233</v>
      </c>
      <c r="X106" s="422" t="s">
        <v>1678</v>
      </c>
      <c r="Y106" s="422">
        <v>3</v>
      </c>
      <c r="Z106" s="422">
        <v>32</v>
      </c>
    </row>
    <row r="107" spans="22:26">
      <c r="V107" s="416">
        <f t="shared" si="8"/>
        <v>44694</v>
      </c>
      <c r="W107" s="426" t="s">
        <v>1215</v>
      </c>
      <c r="X107" s="426" t="s">
        <v>1215</v>
      </c>
      <c r="Y107" s="422">
        <v>5</v>
      </c>
      <c r="Z107" s="422">
        <v>18</v>
      </c>
    </row>
    <row r="108" spans="22:26">
      <c r="V108" s="416">
        <v>44699</v>
      </c>
      <c r="W108" s="419" t="s">
        <v>1216</v>
      </c>
      <c r="X108" s="420" t="s">
        <v>1216</v>
      </c>
      <c r="Y108" s="420">
        <v>6</v>
      </c>
      <c r="Z108" s="420">
        <v>73</v>
      </c>
    </row>
    <row r="109" spans="22:26">
      <c r="V109" s="416">
        <f t="shared" ref="V109:V120" si="9">V108</f>
        <v>44699</v>
      </c>
      <c r="W109" s="421" t="s">
        <v>1216</v>
      </c>
      <c r="X109" s="422" t="s">
        <v>1662</v>
      </c>
      <c r="Y109" s="422">
        <v>4</v>
      </c>
      <c r="Z109" s="422">
        <v>77</v>
      </c>
    </row>
    <row r="110" spans="22:26">
      <c r="V110" s="416">
        <f t="shared" si="9"/>
        <v>44699</v>
      </c>
      <c r="W110" s="419" t="s">
        <v>1229</v>
      </c>
      <c r="X110" s="420" t="s">
        <v>1229</v>
      </c>
      <c r="Y110" s="420">
        <v>8</v>
      </c>
      <c r="Z110" s="420">
        <v>91</v>
      </c>
    </row>
    <row r="111" spans="22:26">
      <c r="V111" s="416">
        <f t="shared" si="9"/>
        <v>44699</v>
      </c>
      <c r="W111" s="421" t="s">
        <v>1229</v>
      </c>
      <c r="X111" s="422" t="s">
        <v>1673</v>
      </c>
      <c r="Y111" s="422">
        <v>6</v>
      </c>
      <c r="Z111" s="422">
        <v>48</v>
      </c>
    </row>
    <row r="112" spans="22:26">
      <c r="V112" s="416">
        <f t="shared" si="9"/>
        <v>44699</v>
      </c>
      <c r="W112" s="419" t="s">
        <v>1210</v>
      </c>
      <c r="X112" s="420" t="s">
        <v>1210</v>
      </c>
      <c r="Y112" s="420">
        <v>7</v>
      </c>
      <c r="Z112" s="420">
        <v>66</v>
      </c>
    </row>
    <row r="113" spans="22:26">
      <c r="V113" s="416">
        <f t="shared" si="9"/>
        <v>44699</v>
      </c>
      <c r="W113" s="421" t="s">
        <v>1210</v>
      </c>
      <c r="X113" s="422" t="s">
        <v>1675</v>
      </c>
      <c r="Y113" s="422">
        <v>8</v>
      </c>
      <c r="Z113" s="422">
        <v>151</v>
      </c>
    </row>
    <row r="114" spans="22:26">
      <c r="V114" s="416">
        <f t="shared" si="9"/>
        <v>44699</v>
      </c>
      <c r="W114" s="419" t="s">
        <v>1197</v>
      </c>
      <c r="X114" s="420" t="s">
        <v>1197</v>
      </c>
      <c r="Y114" s="420">
        <v>7</v>
      </c>
      <c r="Z114" s="420">
        <v>42</v>
      </c>
    </row>
    <row r="115" spans="22:26">
      <c r="V115" s="416">
        <f t="shared" si="9"/>
        <v>44699</v>
      </c>
      <c r="W115" s="423" t="s">
        <v>1197</v>
      </c>
      <c r="X115" s="422" t="s">
        <v>1676</v>
      </c>
      <c r="Y115" s="422">
        <v>4</v>
      </c>
      <c r="Z115" s="422">
        <v>38</v>
      </c>
    </row>
    <row r="116" spans="22:26">
      <c r="V116" s="416">
        <f t="shared" si="9"/>
        <v>44699</v>
      </c>
      <c r="W116" s="421" t="s">
        <v>1197</v>
      </c>
      <c r="X116" s="420" t="s">
        <v>1677</v>
      </c>
      <c r="Y116" s="420">
        <v>1</v>
      </c>
      <c r="Z116" s="420">
        <v>8</v>
      </c>
    </row>
    <row r="117" spans="22:26">
      <c r="V117" s="416">
        <f t="shared" si="9"/>
        <v>44699</v>
      </c>
      <c r="W117" s="424" t="s">
        <v>1233</v>
      </c>
      <c r="X117" s="422" t="s">
        <v>1233</v>
      </c>
      <c r="Y117" s="422">
        <v>2</v>
      </c>
      <c r="Z117" s="422">
        <v>18</v>
      </c>
    </row>
    <row r="118" spans="22:26">
      <c r="V118" s="416">
        <f t="shared" si="9"/>
        <v>44699</v>
      </c>
      <c r="W118" s="421" t="s">
        <v>1233</v>
      </c>
      <c r="X118" s="420" t="s">
        <v>1678</v>
      </c>
      <c r="Y118" s="420">
        <v>3</v>
      </c>
      <c r="Z118" s="420">
        <v>32</v>
      </c>
    </row>
    <row r="119" spans="22:26">
      <c r="V119" s="416">
        <f t="shared" si="9"/>
        <v>44699</v>
      </c>
      <c r="W119" s="422" t="s">
        <v>1215</v>
      </c>
      <c r="X119" s="422" t="s">
        <v>1215</v>
      </c>
      <c r="Y119" s="422">
        <v>5</v>
      </c>
      <c r="Z119" s="422">
        <v>16</v>
      </c>
    </row>
    <row r="120" spans="22:26">
      <c r="V120" s="416">
        <f t="shared" si="9"/>
        <v>44699</v>
      </c>
      <c r="W120" s="426" t="s">
        <v>1239</v>
      </c>
      <c r="X120" s="426" t="s">
        <v>1239</v>
      </c>
      <c r="Y120" s="426">
        <v>2</v>
      </c>
      <c r="Z120" s="426">
        <v>3</v>
      </c>
    </row>
    <row r="121" spans="22:26">
      <c r="V121" s="416">
        <v>44701</v>
      </c>
      <c r="W121" s="419" t="s">
        <v>1216</v>
      </c>
      <c r="X121" s="420" t="s">
        <v>1216</v>
      </c>
      <c r="Y121" s="420">
        <v>6</v>
      </c>
      <c r="Z121" s="420">
        <v>73</v>
      </c>
    </row>
    <row r="122" spans="22:26">
      <c r="V122" s="416">
        <f t="shared" ref="V122:V133" si="10">V121</f>
        <v>44701</v>
      </c>
      <c r="W122" s="421" t="s">
        <v>1216</v>
      </c>
      <c r="X122" s="422" t="s">
        <v>1662</v>
      </c>
      <c r="Y122" s="422">
        <v>4</v>
      </c>
      <c r="Z122" s="422">
        <v>77</v>
      </c>
    </row>
    <row r="123" spans="22:26">
      <c r="V123" s="416">
        <f t="shared" si="10"/>
        <v>44701</v>
      </c>
      <c r="W123" s="419" t="s">
        <v>1229</v>
      </c>
      <c r="X123" s="420" t="s">
        <v>1229</v>
      </c>
      <c r="Y123" s="420">
        <v>9</v>
      </c>
      <c r="Z123" s="420">
        <v>102</v>
      </c>
    </row>
    <row r="124" spans="22:26">
      <c r="V124" s="416">
        <f t="shared" si="10"/>
        <v>44701</v>
      </c>
      <c r="W124" s="421" t="s">
        <v>1229</v>
      </c>
      <c r="X124" s="422" t="s">
        <v>1673</v>
      </c>
      <c r="Y124" s="422">
        <v>5</v>
      </c>
      <c r="Z124" s="422">
        <v>45</v>
      </c>
    </row>
    <row r="125" spans="22:26">
      <c r="V125" s="416">
        <f t="shared" si="10"/>
        <v>44701</v>
      </c>
      <c r="W125" s="419" t="s">
        <v>1210</v>
      </c>
      <c r="X125" s="420" t="s">
        <v>1210</v>
      </c>
      <c r="Y125" s="420">
        <v>7</v>
      </c>
      <c r="Z125" s="420">
        <v>66</v>
      </c>
    </row>
    <row r="126" spans="22:26">
      <c r="V126" s="416">
        <f t="shared" si="10"/>
        <v>44701</v>
      </c>
      <c r="W126" s="421" t="s">
        <v>1210</v>
      </c>
      <c r="X126" s="422" t="s">
        <v>1675</v>
      </c>
      <c r="Y126" s="422">
        <v>8</v>
      </c>
      <c r="Z126" s="422">
        <v>151</v>
      </c>
    </row>
    <row r="127" spans="22:26">
      <c r="V127" s="416">
        <f t="shared" si="10"/>
        <v>44701</v>
      </c>
      <c r="W127" s="419" t="s">
        <v>1197</v>
      </c>
      <c r="X127" s="420" t="s">
        <v>1197</v>
      </c>
      <c r="Y127" s="420">
        <v>7</v>
      </c>
      <c r="Z127" s="420">
        <v>43</v>
      </c>
    </row>
    <row r="128" spans="22:26">
      <c r="V128" s="416">
        <f t="shared" si="10"/>
        <v>44701</v>
      </c>
      <c r="W128" s="423" t="s">
        <v>1197</v>
      </c>
      <c r="X128" s="422" t="s">
        <v>1676</v>
      </c>
      <c r="Y128" s="422">
        <v>4</v>
      </c>
      <c r="Z128" s="422">
        <v>38</v>
      </c>
    </row>
    <row r="129" spans="22:26">
      <c r="V129" s="416">
        <f t="shared" si="10"/>
        <v>44701</v>
      </c>
      <c r="W129" s="421" t="s">
        <v>1197</v>
      </c>
      <c r="X129" s="420" t="s">
        <v>1677</v>
      </c>
      <c r="Y129" s="420">
        <v>1</v>
      </c>
      <c r="Z129" s="420">
        <v>8</v>
      </c>
    </row>
    <row r="130" spans="22:26">
      <c r="V130" s="416">
        <f t="shared" si="10"/>
        <v>44701</v>
      </c>
      <c r="W130" s="424" t="s">
        <v>1233</v>
      </c>
      <c r="X130" s="422" t="s">
        <v>1233</v>
      </c>
      <c r="Y130" s="422">
        <v>2</v>
      </c>
      <c r="Z130" s="422">
        <v>24</v>
      </c>
    </row>
    <row r="131" spans="22:26">
      <c r="V131" s="416">
        <f t="shared" si="10"/>
        <v>44701</v>
      </c>
      <c r="W131" s="421" t="s">
        <v>1233</v>
      </c>
      <c r="X131" s="420" t="s">
        <v>1678</v>
      </c>
      <c r="Y131" s="420">
        <v>3</v>
      </c>
      <c r="Z131" s="420">
        <v>32</v>
      </c>
    </row>
    <row r="132" spans="22:26">
      <c r="V132" s="416">
        <f t="shared" si="10"/>
        <v>44701</v>
      </c>
      <c r="W132" s="422" t="s">
        <v>1215</v>
      </c>
      <c r="X132" s="422" t="s">
        <v>1215</v>
      </c>
      <c r="Y132" s="422">
        <v>5</v>
      </c>
      <c r="Z132" s="422">
        <v>16</v>
      </c>
    </row>
    <row r="133" spans="22:26">
      <c r="V133" s="416">
        <f t="shared" si="10"/>
        <v>44701</v>
      </c>
      <c r="W133" s="426" t="s">
        <v>1239</v>
      </c>
      <c r="X133" s="426" t="s">
        <v>1239</v>
      </c>
      <c r="Y133" s="426">
        <v>2</v>
      </c>
      <c r="Z133" s="426">
        <v>3</v>
      </c>
    </row>
    <row r="134" spans="22:26">
      <c r="V134" s="416">
        <v>44704</v>
      </c>
      <c r="W134" s="419" t="s">
        <v>1216</v>
      </c>
      <c r="X134" s="420" t="s">
        <v>1216</v>
      </c>
      <c r="Y134" s="420">
        <v>6</v>
      </c>
      <c r="Z134" s="420">
        <v>73</v>
      </c>
    </row>
    <row r="135" spans="22:26">
      <c r="V135" s="416">
        <f t="shared" ref="V135:V146" si="11">V134</f>
        <v>44704</v>
      </c>
      <c r="W135" s="421" t="s">
        <v>1216</v>
      </c>
      <c r="X135" s="422" t="s">
        <v>1662</v>
      </c>
      <c r="Y135" s="422">
        <v>4</v>
      </c>
      <c r="Z135" s="422">
        <v>77</v>
      </c>
    </row>
    <row r="136" spans="22:26">
      <c r="V136" s="416">
        <f t="shared" si="11"/>
        <v>44704</v>
      </c>
      <c r="W136" s="419" t="s">
        <v>1229</v>
      </c>
      <c r="X136" s="420" t="s">
        <v>1229</v>
      </c>
      <c r="Y136" s="420">
        <v>7</v>
      </c>
      <c r="Z136" s="420">
        <v>91</v>
      </c>
    </row>
    <row r="137" spans="22:26">
      <c r="V137" s="416">
        <f t="shared" si="11"/>
        <v>44704</v>
      </c>
      <c r="W137" s="421" t="s">
        <v>1229</v>
      </c>
      <c r="X137" s="422" t="s">
        <v>1673</v>
      </c>
      <c r="Y137" s="422">
        <v>5</v>
      </c>
      <c r="Z137" s="422">
        <v>45</v>
      </c>
    </row>
    <row r="138" spans="22:26">
      <c r="V138" s="416">
        <f t="shared" si="11"/>
        <v>44704</v>
      </c>
      <c r="W138" s="419" t="s">
        <v>1210</v>
      </c>
      <c r="X138" s="420" t="s">
        <v>1210</v>
      </c>
      <c r="Y138" s="420">
        <v>7</v>
      </c>
      <c r="Z138" s="420">
        <v>66</v>
      </c>
    </row>
    <row r="139" spans="22:26">
      <c r="V139" s="416">
        <f t="shared" si="11"/>
        <v>44704</v>
      </c>
      <c r="W139" s="421" t="s">
        <v>1210</v>
      </c>
      <c r="X139" s="422" t="s">
        <v>1675</v>
      </c>
      <c r="Y139" s="422">
        <v>8</v>
      </c>
      <c r="Z139" s="422">
        <v>151</v>
      </c>
    </row>
    <row r="140" spans="22:26">
      <c r="V140" s="416">
        <f t="shared" si="11"/>
        <v>44704</v>
      </c>
      <c r="W140" s="419" t="s">
        <v>1197</v>
      </c>
      <c r="X140" s="420" t="s">
        <v>1197</v>
      </c>
      <c r="Y140" s="420">
        <v>7</v>
      </c>
      <c r="Z140" s="420">
        <v>43</v>
      </c>
    </row>
    <row r="141" spans="22:26">
      <c r="V141" s="416">
        <f t="shared" si="11"/>
        <v>44704</v>
      </c>
      <c r="W141" s="423" t="s">
        <v>1197</v>
      </c>
      <c r="X141" s="422" t="s">
        <v>1676</v>
      </c>
      <c r="Y141" s="422">
        <v>4</v>
      </c>
      <c r="Z141" s="422">
        <v>38</v>
      </c>
    </row>
    <row r="142" spans="22:26">
      <c r="V142" s="416">
        <f t="shared" si="11"/>
        <v>44704</v>
      </c>
      <c r="W142" s="421" t="s">
        <v>1197</v>
      </c>
      <c r="X142" s="420" t="s">
        <v>1677</v>
      </c>
      <c r="Y142" s="420">
        <v>1</v>
      </c>
      <c r="Z142" s="420">
        <v>8</v>
      </c>
    </row>
    <row r="143" spans="22:26">
      <c r="V143" s="416">
        <f t="shared" si="11"/>
        <v>44704</v>
      </c>
      <c r="W143" s="424" t="s">
        <v>1233</v>
      </c>
      <c r="X143" s="422" t="s">
        <v>1233</v>
      </c>
      <c r="Y143" s="422">
        <v>3</v>
      </c>
      <c r="Z143" s="422">
        <v>33</v>
      </c>
    </row>
    <row r="144" spans="22:26">
      <c r="V144" s="416">
        <f t="shared" si="11"/>
        <v>44704</v>
      </c>
      <c r="W144" s="421" t="s">
        <v>1233</v>
      </c>
      <c r="X144" s="420" t="s">
        <v>1678</v>
      </c>
      <c r="Y144" s="420">
        <v>3</v>
      </c>
      <c r="Z144" s="420">
        <v>35</v>
      </c>
    </row>
    <row r="145" spans="22:26">
      <c r="V145" s="416">
        <f t="shared" si="11"/>
        <v>44704</v>
      </c>
      <c r="W145" s="422" t="s">
        <v>1215</v>
      </c>
      <c r="X145" s="422" t="s">
        <v>1215</v>
      </c>
      <c r="Y145" s="422">
        <v>5</v>
      </c>
      <c r="Z145" s="422">
        <v>16</v>
      </c>
    </row>
    <row r="146" spans="22:26">
      <c r="V146" s="416">
        <f t="shared" si="11"/>
        <v>44704</v>
      </c>
      <c r="W146" s="426" t="s">
        <v>1239</v>
      </c>
      <c r="X146" s="426" t="s">
        <v>1239</v>
      </c>
      <c r="Y146" s="426">
        <v>2</v>
      </c>
      <c r="Z146" s="426">
        <v>4</v>
      </c>
    </row>
    <row r="147" spans="22:26">
      <c r="V147" s="416">
        <v>44705</v>
      </c>
      <c r="W147" s="419" t="s">
        <v>1216</v>
      </c>
      <c r="X147" s="420" t="s">
        <v>1216</v>
      </c>
      <c r="Y147" s="420">
        <v>6</v>
      </c>
      <c r="Z147" s="420">
        <v>73</v>
      </c>
    </row>
    <row r="148" spans="22:26">
      <c r="V148" s="416">
        <f t="shared" ref="V148:V159" si="12">V147</f>
        <v>44705</v>
      </c>
      <c r="W148" s="421" t="s">
        <v>1216</v>
      </c>
      <c r="X148" s="422" t="s">
        <v>1662</v>
      </c>
      <c r="Y148" s="422">
        <v>4</v>
      </c>
      <c r="Z148" s="422">
        <v>77</v>
      </c>
    </row>
    <row r="149" spans="22:26">
      <c r="V149" s="416">
        <f t="shared" si="12"/>
        <v>44705</v>
      </c>
      <c r="W149" s="419" t="s">
        <v>1229</v>
      </c>
      <c r="X149" s="420" t="s">
        <v>1229</v>
      </c>
      <c r="Y149" s="420">
        <v>7</v>
      </c>
      <c r="Z149" s="420">
        <v>91</v>
      </c>
    </row>
    <row r="150" spans="22:26">
      <c r="V150" s="416">
        <f t="shared" si="12"/>
        <v>44705</v>
      </c>
      <c r="W150" s="421" t="s">
        <v>1229</v>
      </c>
      <c r="X150" s="422" t="s">
        <v>1673</v>
      </c>
      <c r="Y150" s="422">
        <v>5</v>
      </c>
      <c r="Z150" s="422">
        <v>45</v>
      </c>
    </row>
    <row r="151" spans="22:26">
      <c r="V151" s="416">
        <f t="shared" si="12"/>
        <v>44705</v>
      </c>
      <c r="W151" s="419" t="s">
        <v>1210</v>
      </c>
      <c r="X151" s="420" t="s">
        <v>1210</v>
      </c>
      <c r="Y151" s="420">
        <v>7</v>
      </c>
      <c r="Z151" s="420">
        <v>66</v>
      </c>
    </row>
    <row r="152" spans="22:26">
      <c r="V152" s="416">
        <f t="shared" si="12"/>
        <v>44705</v>
      </c>
      <c r="W152" s="421" t="s">
        <v>1210</v>
      </c>
      <c r="X152" s="422" t="s">
        <v>1675</v>
      </c>
      <c r="Y152" s="422">
        <v>8</v>
      </c>
      <c r="Z152" s="422">
        <v>151</v>
      </c>
    </row>
    <row r="153" spans="22:26">
      <c r="V153" s="416">
        <f t="shared" si="12"/>
        <v>44705</v>
      </c>
      <c r="W153" s="419" t="s">
        <v>1197</v>
      </c>
      <c r="X153" s="420" t="s">
        <v>1197</v>
      </c>
      <c r="Y153" s="420">
        <v>7</v>
      </c>
      <c r="Z153" s="420">
        <v>43</v>
      </c>
    </row>
    <row r="154" spans="22:26">
      <c r="V154" s="416">
        <f t="shared" si="12"/>
        <v>44705</v>
      </c>
      <c r="W154" s="423" t="s">
        <v>1197</v>
      </c>
      <c r="X154" s="422" t="s">
        <v>1676</v>
      </c>
      <c r="Y154" s="422">
        <v>4</v>
      </c>
      <c r="Z154" s="422">
        <v>38</v>
      </c>
    </row>
    <row r="155" spans="22:26">
      <c r="V155" s="416">
        <f t="shared" si="12"/>
        <v>44705</v>
      </c>
      <c r="W155" s="421" t="s">
        <v>1197</v>
      </c>
      <c r="X155" s="420" t="s">
        <v>1677</v>
      </c>
      <c r="Y155" s="420">
        <v>1</v>
      </c>
      <c r="Z155" s="420">
        <v>8</v>
      </c>
    </row>
    <row r="156" spans="22:26">
      <c r="V156" s="416">
        <f t="shared" si="12"/>
        <v>44705</v>
      </c>
      <c r="W156" s="424" t="s">
        <v>1233</v>
      </c>
      <c r="X156" s="422" t="s">
        <v>1233</v>
      </c>
      <c r="Y156" s="422">
        <v>6</v>
      </c>
      <c r="Z156" s="422">
        <v>42</v>
      </c>
    </row>
    <row r="157" spans="22:26">
      <c r="V157" s="416">
        <f t="shared" si="12"/>
        <v>44705</v>
      </c>
      <c r="W157" s="421" t="s">
        <v>1233</v>
      </c>
      <c r="X157" s="420" t="s">
        <v>1678</v>
      </c>
      <c r="Y157" s="420">
        <v>3</v>
      </c>
      <c r="Z157" s="420">
        <v>34</v>
      </c>
    </row>
    <row r="158" spans="22:26">
      <c r="V158" s="416">
        <f t="shared" si="12"/>
        <v>44705</v>
      </c>
      <c r="W158" s="422" t="s">
        <v>1215</v>
      </c>
      <c r="X158" s="422" t="s">
        <v>1215</v>
      </c>
      <c r="Y158" s="422">
        <v>5</v>
      </c>
      <c r="Z158" s="422">
        <v>16</v>
      </c>
    </row>
    <row r="159" spans="22:26">
      <c r="V159" s="416">
        <f t="shared" si="12"/>
        <v>44705</v>
      </c>
      <c r="W159" s="426" t="s">
        <v>1239</v>
      </c>
      <c r="X159" s="426" t="s">
        <v>1239</v>
      </c>
      <c r="Y159" s="426">
        <v>2</v>
      </c>
      <c r="Z159" s="426">
        <v>4</v>
      </c>
    </row>
    <row r="160" spans="22:26">
      <c r="V160" s="416">
        <v>44708</v>
      </c>
      <c r="W160" s="419" t="s">
        <v>1216</v>
      </c>
      <c r="X160" s="420" t="s">
        <v>1216</v>
      </c>
      <c r="Y160" s="420">
        <v>6</v>
      </c>
      <c r="Z160" s="420">
        <v>73</v>
      </c>
    </row>
    <row r="161" spans="22:26">
      <c r="V161" s="416">
        <f t="shared" ref="V161:V172" si="13">V160</f>
        <v>44708</v>
      </c>
      <c r="W161" s="421" t="s">
        <v>1216</v>
      </c>
      <c r="X161" s="422" t="s">
        <v>1662</v>
      </c>
      <c r="Y161" s="422">
        <v>4</v>
      </c>
      <c r="Z161" s="422">
        <v>77</v>
      </c>
    </row>
    <row r="162" spans="22:26">
      <c r="V162" s="416">
        <f t="shared" si="13"/>
        <v>44708</v>
      </c>
      <c r="W162" s="419" t="s">
        <v>1229</v>
      </c>
      <c r="X162" s="420" t="s">
        <v>1229</v>
      </c>
      <c r="Y162" s="420">
        <v>8</v>
      </c>
      <c r="Z162" s="420">
        <v>108</v>
      </c>
    </row>
    <row r="163" spans="22:26">
      <c r="V163" s="416">
        <f t="shared" si="13"/>
        <v>44708</v>
      </c>
      <c r="W163" s="421" t="s">
        <v>1229</v>
      </c>
      <c r="X163" s="422" t="s">
        <v>1673</v>
      </c>
      <c r="Y163" s="422">
        <v>5</v>
      </c>
      <c r="Z163" s="422">
        <v>45</v>
      </c>
    </row>
    <row r="164" spans="22:26">
      <c r="V164" s="416">
        <f t="shared" si="13"/>
        <v>44708</v>
      </c>
      <c r="W164" s="419" t="s">
        <v>1210</v>
      </c>
      <c r="X164" s="420" t="s">
        <v>1210</v>
      </c>
      <c r="Y164" s="420">
        <v>7</v>
      </c>
      <c r="Z164" s="420">
        <v>66</v>
      </c>
    </row>
    <row r="165" spans="22:26">
      <c r="V165" s="416">
        <f t="shared" si="13"/>
        <v>44708</v>
      </c>
      <c r="W165" s="421" t="s">
        <v>1210</v>
      </c>
      <c r="X165" s="422" t="s">
        <v>1675</v>
      </c>
      <c r="Y165" s="422">
        <v>8</v>
      </c>
      <c r="Z165" s="422">
        <v>151</v>
      </c>
    </row>
    <row r="166" spans="22:26">
      <c r="V166" s="416">
        <f t="shared" si="13"/>
        <v>44708</v>
      </c>
      <c r="W166" s="419" t="s">
        <v>1197</v>
      </c>
      <c r="X166" s="420" t="s">
        <v>1197</v>
      </c>
      <c r="Y166" s="420">
        <v>7</v>
      </c>
      <c r="Z166" s="420">
        <v>45</v>
      </c>
    </row>
    <row r="167" spans="22:26">
      <c r="V167" s="416">
        <f t="shared" si="13"/>
        <v>44708</v>
      </c>
      <c r="W167" s="423" t="s">
        <v>1197</v>
      </c>
      <c r="X167" s="422" t="s">
        <v>1676</v>
      </c>
      <c r="Y167" s="422">
        <v>3</v>
      </c>
      <c r="Z167" s="422">
        <v>30</v>
      </c>
    </row>
    <row r="168" spans="22:26">
      <c r="V168" s="416">
        <f t="shared" si="13"/>
        <v>44708</v>
      </c>
      <c r="W168" s="421" t="s">
        <v>1197</v>
      </c>
      <c r="X168" s="420" t="s">
        <v>1677</v>
      </c>
      <c r="Y168" s="420">
        <v>1</v>
      </c>
      <c r="Z168" s="420">
        <v>8</v>
      </c>
    </row>
    <row r="169" spans="22:26">
      <c r="V169" s="416">
        <f t="shared" si="13"/>
        <v>44708</v>
      </c>
      <c r="W169" s="424" t="s">
        <v>1233</v>
      </c>
      <c r="X169" s="422" t="s">
        <v>1233</v>
      </c>
      <c r="Y169" s="422">
        <v>6</v>
      </c>
      <c r="Z169" s="422">
        <v>42</v>
      </c>
    </row>
    <row r="170" spans="22:26">
      <c r="V170" s="416">
        <f t="shared" si="13"/>
        <v>44708</v>
      </c>
      <c r="W170" s="421" t="s">
        <v>1233</v>
      </c>
      <c r="X170" s="420" t="s">
        <v>1678</v>
      </c>
      <c r="Y170" s="420">
        <v>3</v>
      </c>
      <c r="Z170" s="420">
        <v>34</v>
      </c>
    </row>
    <row r="171" spans="22:26">
      <c r="V171" s="416">
        <f t="shared" si="13"/>
        <v>44708</v>
      </c>
      <c r="W171" s="422" t="s">
        <v>1215</v>
      </c>
      <c r="X171" s="422" t="s">
        <v>1215</v>
      </c>
      <c r="Y171" s="422">
        <v>5</v>
      </c>
      <c r="Z171" s="422">
        <v>15</v>
      </c>
    </row>
    <row r="172" spans="22:26">
      <c r="V172" s="416">
        <f t="shared" si="13"/>
        <v>44708</v>
      </c>
      <c r="W172" s="426" t="s">
        <v>1239</v>
      </c>
      <c r="X172" s="426" t="s">
        <v>1239</v>
      </c>
      <c r="Y172" s="426">
        <v>2</v>
      </c>
      <c r="Z172" s="426">
        <v>4</v>
      </c>
    </row>
    <row r="173" spans="22:26">
      <c r="V173" s="416">
        <v>44713</v>
      </c>
      <c r="W173" s="419" t="s">
        <v>1216</v>
      </c>
      <c r="X173" s="420" t="s">
        <v>1216</v>
      </c>
      <c r="Y173" s="420">
        <v>6</v>
      </c>
      <c r="Z173" s="420">
        <v>73</v>
      </c>
    </row>
    <row r="174" spans="22:26">
      <c r="V174" s="416">
        <f t="shared" ref="V174:V185" si="14">V173</f>
        <v>44713</v>
      </c>
      <c r="W174" s="421" t="s">
        <v>1216</v>
      </c>
      <c r="X174" s="422" t="s">
        <v>1662</v>
      </c>
      <c r="Y174" s="422">
        <v>4</v>
      </c>
      <c r="Z174" s="422">
        <v>77</v>
      </c>
    </row>
    <row r="175" spans="22:26">
      <c r="V175" s="416">
        <f t="shared" si="14"/>
        <v>44713</v>
      </c>
      <c r="W175" s="419" t="s">
        <v>1229</v>
      </c>
      <c r="X175" s="420" t="s">
        <v>1229</v>
      </c>
      <c r="Y175" s="420">
        <v>6</v>
      </c>
      <c r="Z175" s="420">
        <v>51</v>
      </c>
    </row>
    <row r="176" spans="22:26">
      <c r="V176" s="416">
        <f t="shared" si="14"/>
        <v>44713</v>
      </c>
      <c r="W176" s="421" t="s">
        <v>1229</v>
      </c>
      <c r="X176" s="422" t="s">
        <v>1673</v>
      </c>
      <c r="Y176" s="422">
        <v>5</v>
      </c>
      <c r="Z176" s="422">
        <v>45</v>
      </c>
    </row>
    <row r="177" spans="22:26">
      <c r="V177" s="416">
        <f t="shared" si="14"/>
        <v>44713</v>
      </c>
      <c r="W177" s="419" t="s">
        <v>1210</v>
      </c>
      <c r="X177" s="420" t="s">
        <v>1210</v>
      </c>
      <c r="Y177" s="420">
        <v>7</v>
      </c>
      <c r="Z177" s="420">
        <v>70</v>
      </c>
    </row>
    <row r="178" spans="22:26">
      <c r="V178" s="416">
        <f t="shared" si="14"/>
        <v>44713</v>
      </c>
      <c r="W178" s="421" t="s">
        <v>1210</v>
      </c>
      <c r="X178" s="422" t="s">
        <v>1675</v>
      </c>
      <c r="Y178" s="422">
        <v>8</v>
      </c>
      <c r="Z178" s="422">
        <v>163</v>
      </c>
    </row>
    <row r="179" spans="22:26">
      <c r="V179" s="416">
        <f t="shared" si="14"/>
        <v>44713</v>
      </c>
      <c r="W179" s="419" t="s">
        <v>1197</v>
      </c>
      <c r="X179" s="420" t="s">
        <v>1197</v>
      </c>
      <c r="Y179" s="420">
        <v>8</v>
      </c>
      <c r="Z179" s="420">
        <v>51</v>
      </c>
    </row>
    <row r="180" spans="22:26">
      <c r="V180" s="416">
        <f t="shared" si="14"/>
        <v>44713</v>
      </c>
      <c r="W180" s="423" t="s">
        <v>1197</v>
      </c>
      <c r="X180" s="422" t="s">
        <v>1676</v>
      </c>
      <c r="Y180" s="422">
        <v>2</v>
      </c>
      <c r="Z180" s="422">
        <v>20</v>
      </c>
    </row>
    <row r="181" spans="22:26">
      <c r="V181" s="416">
        <f t="shared" si="14"/>
        <v>44713</v>
      </c>
      <c r="W181" s="421" t="s">
        <v>1197</v>
      </c>
      <c r="X181" s="420" t="s">
        <v>1677</v>
      </c>
      <c r="Y181" s="420">
        <v>1</v>
      </c>
      <c r="Z181" s="420">
        <v>8</v>
      </c>
    </row>
    <row r="182" spans="22:26">
      <c r="V182" s="416">
        <f t="shared" si="14"/>
        <v>44713</v>
      </c>
      <c r="W182" s="424" t="s">
        <v>1233</v>
      </c>
      <c r="X182" s="422" t="s">
        <v>1233</v>
      </c>
      <c r="Y182" s="422">
        <v>6</v>
      </c>
      <c r="Z182" s="422">
        <v>44</v>
      </c>
    </row>
    <row r="183" spans="22:26">
      <c r="V183" s="416">
        <f t="shared" si="14"/>
        <v>44713</v>
      </c>
      <c r="W183" s="421" t="s">
        <v>1233</v>
      </c>
      <c r="X183" s="420" t="s">
        <v>1678</v>
      </c>
      <c r="Y183" s="420">
        <v>3</v>
      </c>
      <c r="Z183" s="420">
        <v>31</v>
      </c>
    </row>
    <row r="184" spans="22:26">
      <c r="V184" s="416">
        <f t="shared" si="14"/>
        <v>44713</v>
      </c>
      <c r="W184" s="422" t="s">
        <v>1215</v>
      </c>
      <c r="X184" s="422" t="s">
        <v>1215</v>
      </c>
      <c r="Y184" s="422">
        <v>7</v>
      </c>
      <c r="Z184" s="422">
        <v>33</v>
      </c>
    </row>
    <row r="185" spans="22:26">
      <c r="V185" s="416">
        <f t="shared" si="14"/>
        <v>44713</v>
      </c>
      <c r="W185" s="426" t="s">
        <v>1239</v>
      </c>
      <c r="X185" s="426" t="s">
        <v>1239</v>
      </c>
      <c r="Y185" s="426">
        <v>2</v>
      </c>
      <c r="Z185" s="426">
        <v>4</v>
      </c>
    </row>
    <row r="186" spans="22:26">
      <c r="V186" s="435">
        <v>44720</v>
      </c>
      <c r="W186" t="s">
        <v>1216</v>
      </c>
      <c r="X186" t="s">
        <v>1216</v>
      </c>
      <c r="Y186">
        <v>6</v>
      </c>
      <c r="Z186">
        <v>73</v>
      </c>
    </row>
    <row r="187" spans="22:26">
      <c r="V187" s="435">
        <f t="shared" ref="V187:V198" si="15">V186</f>
        <v>44720</v>
      </c>
      <c r="W187" t="s">
        <v>1216</v>
      </c>
      <c r="X187" t="s">
        <v>1662</v>
      </c>
      <c r="Y187">
        <v>4</v>
      </c>
      <c r="Z187">
        <v>77</v>
      </c>
    </row>
    <row r="188" spans="22:26">
      <c r="V188" s="435">
        <f t="shared" si="15"/>
        <v>44720</v>
      </c>
      <c r="W188" t="s">
        <v>1229</v>
      </c>
      <c r="X188" t="s">
        <v>1229</v>
      </c>
      <c r="Y188">
        <v>6</v>
      </c>
      <c r="Z188">
        <v>51</v>
      </c>
    </row>
    <row r="189" spans="22:26">
      <c r="V189" s="435">
        <f t="shared" si="15"/>
        <v>44720</v>
      </c>
      <c r="W189" t="s">
        <v>1229</v>
      </c>
      <c r="X189" t="s">
        <v>1673</v>
      </c>
      <c r="Y189">
        <v>5</v>
      </c>
      <c r="Z189">
        <v>45</v>
      </c>
    </row>
    <row r="190" spans="22:26">
      <c r="V190" s="435">
        <f t="shared" si="15"/>
        <v>44720</v>
      </c>
      <c r="W190" t="s">
        <v>1210</v>
      </c>
      <c r="X190" t="s">
        <v>1210</v>
      </c>
      <c r="Y190">
        <v>7</v>
      </c>
      <c r="Z190">
        <v>70</v>
      </c>
    </row>
    <row r="191" spans="22:26">
      <c r="V191" s="435">
        <f t="shared" si="15"/>
        <v>44720</v>
      </c>
      <c r="W191" t="s">
        <v>1210</v>
      </c>
      <c r="X191" t="s">
        <v>1675</v>
      </c>
      <c r="Y191">
        <v>8</v>
      </c>
      <c r="Z191">
        <v>150</v>
      </c>
    </row>
    <row r="192" spans="22:26">
      <c r="V192" s="435">
        <f t="shared" si="15"/>
        <v>44720</v>
      </c>
      <c r="W192" t="s">
        <v>1197</v>
      </c>
      <c r="X192" t="s">
        <v>1197</v>
      </c>
      <c r="Y192">
        <v>9</v>
      </c>
      <c r="Z192">
        <v>58</v>
      </c>
    </row>
    <row r="193" spans="22:26">
      <c r="V193" s="435">
        <f t="shared" si="15"/>
        <v>44720</v>
      </c>
      <c r="W193" t="s">
        <v>1197</v>
      </c>
      <c r="X193" t="s">
        <v>1676</v>
      </c>
      <c r="Y193">
        <v>2</v>
      </c>
      <c r="Z193">
        <v>21</v>
      </c>
    </row>
    <row r="194" spans="22:26">
      <c r="V194" s="435">
        <f t="shared" si="15"/>
        <v>44720</v>
      </c>
      <c r="W194" t="s">
        <v>1197</v>
      </c>
      <c r="X194" t="s">
        <v>1677</v>
      </c>
      <c r="Y194">
        <v>1</v>
      </c>
      <c r="Z194">
        <v>8</v>
      </c>
    </row>
    <row r="195" spans="22:26">
      <c r="V195" s="435">
        <f t="shared" si="15"/>
        <v>44720</v>
      </c>
      <c r="W195" t="s">
        <v>1233</v>
      </c>
      <c r="X195" t="s">
        <v>1233</v>
      </c>
      <c r="Y195">
        <v>6</v>
      </c>
      <c r="Z195">
        <v>44</v>
      </c>
    </row>
    <row r="196" spans="22:26">
      <c r="V196" s="435">
        <f t="shared" si="15"/>
        <v>44720</v>
      </c>
      <c r="W196" t="s">
        <v>1233</v>
      </c>
      <c r="X196" t="s">
        <v>1678</v>
      </c>
      <c r="Y196">
        <v>3</v>
      </c>
      <c r="Z196">
        <v>31</v>
      </c>
    </row>
    <row r="197" spans="22:26">
      <c r="V197" s="435">
        <f t="shared" si="15"/>
        <v>44720</v>
      </c>
      <c r="W197" t="s">
        <v>1215</v>
      </c>
      <c r="X197" t="s">
        <v>1215</v>
      </c>
      <c r="Y197">
        <v>7</v>
      </c>
      <c r="Z197">
        <v>33</v>
      </c>
    </row>
    <row r="198" spans="22:26">
      <c r="V198" s="435">
        <f t="shared" si="15"/>
        <v>44720</v>
      </c>
      <c r="W198" t="s">
        <v>1239</v>
      </c>
      <c r="X198" t="s">
        <v>1239</v>
      </c>
      <c r="Y198">
        <v>2</v>
      </c>
      <c r="Z198">
        <v>4</v>
      </c>
    </row>
    <row r="199" spans="22:26">
      <c r="V199" s="416">
        <v>44721</v>
      </c>
      <c r="W199" s="419" t="s">
        <v>1216</v>
      </c>
      <c r="X199" s="420" t="s">
        <v>1216</v>
      </c>
      <c r="Y199" s="420">
        <v>6</v>
      </c>
      <c r="Z199" s="420">
        <v>73</v>
      </c>
    </row>
    <row r="200" spans="22:26">
      <c r="V200" s="416">
        <f t="shared" ref="V200:V211" si="16">V199</f>
        <v>44721</v>
      </c>
      <c r="W200" s="421" t="s">
        <v>1216</v>
      </c>
      <c r="X200" s="422" t="s">
        <v>1662</v>
      </c>
      <c r="Y200" s="422">
        <v>4</v>
      </c>
      <c r="Z200" s="422">
        <v>77</v>
      </c>
    </row>
    <row r="201" spans="22:26">
      <c r="V201" s="416">
        <f t="shared" si="16"/>
        <v>44721</v>
      </c>
      <c r="W201" s="419" t="s">
        <v>1229</v>
      </c>
      <c r="X201" s="420" t="s">
        <v>1229</v>
      </c>
      <c r="Y201" s="420">
        <v>6</v>
      </c>
      <c r="Z201" s="420">
        <v>51</v>
      </c>
    </row>
    <row r="202" spans="22:26">
      <c r="V202" s="416">
        <f t="shared" si="16"/>
        <v>44721</v>
      </c>
      <c r="W202" s="421" t="s">
        <v>1229</v>
      </c>
      <c r="X202" s="422" t="s">
        <v>1673</v>
      </c>
      <c r="Y202" s="422">
        <v>5</v>
      </c>
      <c r="Z202" s="422">
        <v>45</v>
      </c>
    </row>
    <row r="203" spans="22:26">
      <c r="V203" s="416">
        <f t="shared" si="16"/>
        <v>44721</v>
      </c>
      <c r="W203" s="419" t="s">
        <v>1210</v>
      </c>
      <c r="X203" s="420" t="s">
        <v>1210</v>
      </c>
      <c r="Y203" s="420">
        <v>7</v>
      </c>
      <c r="Z203" s="420">
        <v>66</v>
      </c>
    </row>
    <row r="204" spans="22:26">
      <c r="V204" s="416">
        <f t="shared" si="16"/>
        <v>44721</v>
      </c>
      <c r="W204" s="421" t="s">
        <v>1210</v>
      </c>
      <c r="X204" s="422" t="s">
        <v>1675</v>
      </c>
      <c r="Y204" s="422">
        <v>8</v>
      </c>
      <c r="Z204" s="422">
        <v>150</v>
      </c>
    </row>
    <row r="205" spans="22:26">
      <c r="V205" s="416">
        <f t="shared" si="16"/>
        <v>44721</v>
      </c>
      <c r="W205" s="419" t="s">
        <v>1197</v>
      </c>
      <c r="X205" s="420" t="s">
        <v>1197</v>
      </c>
      <c r="Y205" s="420">
        <v>9</v>
      </c>
      <c r="Z205" s="420">
        <v>58</v>
      </c>
    </row>
    <row r="206" spans="22:26">
      <c r="V206" s="416">
        <f t="shared" si="16"/>
        <v>44721</v>
      </c>
      <c r="W206" s="423" t="s">
        <v>1197</v>
      </c>
      <c r="X206" s="422" t="s">
        <v>1676</v>
      </c>
      <c r="Y206" s="422">
        <v>2</v>
      </c>
      <c r="Z206" s="422">
        <v>21</v>
      </c>
    </row>
    <row r="207" spans="22:26">
      <c r="V207" s="416">
        <f t="shared" si="16"/>
        <v>44721</v>
      </c>
      <c r="W207" s="421" t="s">
        <v>1197</v>
      </c>
      <c r="X207" s="420" t="s">
        <v>1677</v>
      </c>
      <c r="Y207" s="420">
        <v>2</v>
      </c>
      <c r="Z207" s="420">
        <v>13</v>
      </c>
    </row>
    <row r="208" spans="22:26">
      <c r="V208" s="416">
        <f t="shared" si="16"/>
        <v>44721</v>
      </c>
      <c r="W208" s="424" t="s">
        <v>1233</v>
      </c>
      <c r="X208" s="422" t="s">
        <v>1233</v>
      </c>
      <c r="Y208" s="422">
        <v>6</v>
      </c>
      <c r="Z208" s="422">
        <v>44</v>
      </c>
    </row>
    <row r="209" spans="22:26">
      <c r="V209" s="416">
        <f t="shared" si="16"/>
        <v>44721</v>
      </c>
      <c r="W209" s="421" t="s">
        <v>1233</v>
      </c>
      <c r="X209" s="420" t="s">
        <v>1678</v>
      </c>
      <c r="Y209" s="420">
        <v>3</v>
      </c>
      <c r="Z209" s="420">
        <v>31</v>
      </c>
    </row>
    <row r="210" spans="22:26">
      <c r="V210" s="416">
        <f t="shared" si="16"/>
        <v>44721</v>
      </c>
      <c r="W210" s="422" t="s">
        <v>1215</v>
      </c>
      <c r="X210" s="422" t="s">
        <v>1215</v>
      </c>
      <c r="Y210" s="422">
        <v>7</v>
      </c>
      <c r="Z210" s="422">
        <v>33</v>
      </c>
    </row>
    <row r="211" spans="22:26">
      <c r="V211" s="416">
        <f t="shared" si="16"/>
        <v>44721</v>
      </c>
      <c r="W211" s="426" t="s">
        <v>1239</v>
      </c>
      <c r="X211" s="426" t="s">
        <v>1239</v>
      </c>
      <c r="Y211" s="426">
        <v>2</v>
      </c>
      <c r="Z211" s="426">
        <v>4</v>
      </c>
    </row>
    <row r="212" spans="22:26">
      <c r="V212" s="416">
        <v>44725</v>
      </c>
      <c r="W212" t="s">
        <v>1216</v>
      </c>
      <c r="X212" t="s">
        <v>1216</v>
      </c>
      <c r="Y212">
        <v>6</v>
      </c>
      <c r="Z212">
        <v>73</v>
      </c>
    </row>
    <row r="213" spans="22:26">
      <c r="V213" s="416">
        <v>44725</v>
      </c>
      <c r="W213" t="s">
        <v>1216</v>
      </c>
      <c r="X213" t="s">
        <v>1662</v>
      </c>
      <c r="Y213">
        <v>4</v>
      </c>
      <c r="Z213">
        <v>77</v>
      </c>
    </row>
    <row r="214" spans="22:26">
      <c r="V214" s="416">
        <v>44725</v>
      </c>
      <c r="W214" t="s">
        <v>1229</v>
      </c>
      <c r="X214" t="s">
        <v>1229</v>
      </c>
      <c r="Y214">
        <v>6</v>
      </c>
      <c r="Z214">
        <v>51</v>
      </c>
    </row>
    <row r="215" spans="22:26">
      <c r="V215" s="416">
        <v>44725</v>
      </c>
      <c r="W215" t="s">
        <v>1229</v>
      </c>
      <c r="X215" t="s">
        <v>1673</v>
      </c>
      <c r="Y215">
        <v>5</v>
      </c>
      <c r="Z215">
        <v>45</v>
      </c>
    </row>
    <row r="216" spans="22:26">
      <c r="V216" s="416">
        <v>44725</v>
      </c>
      <c r="W216" t="s">
        <v>1210</v>
      </c>
      <c r="X216" t="s">
        <v>1210</v>
      </c>
      <c r="Y216">
        <v>7</v>
      </c>
      <c r="Z216">
        <v>66</v>
      </c>
    </row>
    <row r="217" spans="22:26">
      <c r="V217" s="416">
        <v>44725</v>
      </c>
      <c r="W217" t="s">
        <v>1210</v>
      </c>
      <c r="X217" t="s">
        <v>1675</v>
      </c>
      <c r="Y217">
        <v>8</v>
      </c>
      <c r="Z217">
        <v>150</v>
      </c>
    </row>
    <row r="218" spans="22:26">
      <c r="V218" s="416">
        <v>44725</v>
      </c>
      <c r="W218" t="s">
        <v>1197</v>
      </c>
      <c r="X218" t="s">
        <v>1197</v>
      </c>
      <c r="Y218">
        <v>10</v>
      </c>
      <c r="Z218">
        <v>63</v>
      </c>
    </row>
    <row r="219" spans="22:26">
      <c r="V219" s="416">
        <v>44725</v>
      </c>
      <c r="W219" t="s">
        <v>1197</v>
      </c>
      <c r="X219" t="s">
        <v>1676</v>
      </c>
      <c r="Y219">
        <v>2</v>
      </c>
      <c r="Z219">
        <v>21</v>
      </c>
    </row>
    <row r="220" spans="22:26">
      <c r="V220" s="416">
        <v>44725</v>
      </c>
      <c r="W220" t="s">
        <v>1197</v>
      </c>
      <c r="X220" t="s">
        <v>1677</v>
      </c>
      <c r="Y220">
        <v>2</v>
      </c>
      <c r="Z220">
        <v>13</v>
      </c>
    </row>
    <row r="221" spans="22:26">
      <c r="V221" s="416">
        <v>44725</v>
      </c>
      <c r="W221" t="s">
        <v>1233</v>
      </c>
      <c r="X221" t="s">
        <v>1233</v>
      </c>
      <c r="Y221">
        <v>6</v>
      </c>
      <c r="Z221">
        <v>44</v>
      </c>
    </row>
    <row r="222" spans="22:26">
      <c r="V222" s="416">
        <v>44725</v>
      </c>
      <c r="W222" t="s">
        <v>1233</v>
      </c>
      <c r="X222" t="s">
        <v>1678</v>
      </c>
      <c r="Y222">
        <v>3</v>
      </c>
      <c r="Z222">
        <v>31</v>
      </c>
    </row>
    <row r="223" spans="22:26">
      <c r="V223" s="416">
        <v>44725</v>
      </c>
      <c r="W223" t="s">
        <v>1215</v>
      </c>
      <c r="X223" t="s">
        <v>1215</v>
      </c>
      <c r="Y223">
        <v>7</v>
      </c>
      <c r="Z223">
        <v>33</v>
      </c>
    </row>
    <row r="224" spans="22:26">
      <c r="V224" s="416">
        <v>44725</v>
      </c>
      <c r="W224" t="s">
        <v>1239</v>
      </c>
      <c r="X224" t="s">
        <v>1239</v>
      </c>
      <c r="Y224">
        <v>2</v>
      </c>
      <c r="Z224">
        <v>4</v>
      </c>
    </row>
    <row r="225" spans="22:26">
      <c r="V225" s="416">
        <v>44727</v>
      </c>
      <c r="W225" s="419" t="s">
        <v>1216</v>
      </c>
      <c r="X225" s="420" t="s">
        <v>1216</v>
      </c>
      <c r="Y225" s="420">
        <v>6</v>
      </c>
      <c r="Z225" s="420">
        <v>73</v>
      </c>
    </row>
    <row r="226" spans="22:26">
      <c r="V226" s="416">
        <f t="shared" ref="V226:V237" si="17">V225</f>
        <v>44727</v>
      </c>
      <c r="W226" s="421" t="s">
        <v>1216</v>
      </c>
      <c r="X226" s="422" t="s">
        <v>1662</v>
      </c>
      <c r="Y226" s="422">
        <v>4</v>
      </c>
      <c r="Z226" s="422">
        <v>77</v>
      </c>
    </row>
    <row r="227" spans="22:26">
      <c r="V227" s="416">
        <f t="shared" si="17"/>
        <v>44727</v>
      </c>
      <c r="W227" s="419" t="s">
        <v>1229</v>
      </c>
      <c r="X227" s="420" t="s">
        <v>1229</v>
      </c>
      <c r="Y227" s="420">
        <v>6</v>
      </c>
      <c r="Z227" s="420">
        <v>51</v>
      </c>
    </row>
    <row r="228" spans="22:26">
      <c r="V228" s="416">
        <f t="shared" si="17"/>
        <v>44727</v>
      </c>
      <c r="W228" s="421" t="s">
        <v>1229</v>
      </c>
      <c r="X228" s="422" t="s">
        <v>1673</v>
      </c>
      <c r="Y228" s="422">
        <v>5</v>
      </c>
      <c r="Z228" s="422">
        <v>45</v>
      </c>
    </row>
    <row r="229" spans="22:26">
      <c r="V229" s="416">
        <f t="shared" si="17"/>
        <v>44727</v>
      </c>
      <c r="W229" s="419" t="s">
        <v>1210</v>
      </c>
      <c r="X229" s="420" t="s">
        <v>1210</v>
      </c>
      <c r="Y229" s="420">
        <v>7</v>
      </c>
      <c r="Z229" s="420">
        <v>68</v>
      </c>
    </row>
    <row r="230" spans="22:26">
      <c r="V230" s="416">
        <f t="shared" si="17"/>
        <v>44727</v>
      </c>
      <c r="W230" s="421" t="s">
        <v>1210</v>
      </c>
      <c r="X230" s="422" t="s">
        <v>1675</v>
      </c>
      <c r="Y230" s="422">
        <v>8</v>
      </c>
      <c r="Z230" s="422">
        <v>146</v>
      </c>
    </row>
    <row r="231" spans="22:26">
      <c r="V231" s="416">
        <f t="shared" si="17"/>
        <v>44727</v>
      </c>
      <c r="W231" s="419" t="s">
        <v>1197</v>
      </c>
      <c r="X231" s="420" t="s">
        <v>1197</v>
      </c>
      <c r="Y231" s="420">
        <v>10</v>
      </c>
      <c r="Z231" s="420">
        <v>64</v>
      </c>
    </row>
    <row r="232" spans="22:26">
      <c r="V232" s="416">
        <f t="shared" si="17"/>
        <v>44727</v>
      </c>
      <c r="W232" s="423" t="s">
        <v>1197</v>
      </c>
      <c r="X232" s="422" t="s">
        <v>1676</v>
      </c>
      <c r="Y232" s="422">
        <v>3</v>
      </c>
      <c r="Z232" s="422">
        <v>25</v>
      </c>
    </row>
    <row r="233" spans="22:26">
      <c r="V233" s="416">
        <f t="shared" si="17"/>
        <v>44727</v>
      </c>
      <c r="W233" s="421" t="s">
        <v>1197</v>
      </c>
      <c r="X233" s="420" t="s">
        <v>1677</v>
      </c>
      <c r="Y233" s="420">
        <v>2</v>
      </c>
      <c r="Z233" s="420">
        <v>13</v>
      </c>
    </row>
    <row r="234" spans="22:26">
      <c r="V234" s="416">
        <f t="shared" si="17"/>
        <v>44727</v>
      </c>
      <c r="W234" s="424" t="s">
        <v>1233</v>
      </c>
      <c r="X234" s="422" t="s">
        <v>1233</v>
      </c>
      <c r="Y234" s="422">
        <v>6</v>
      </c>
      <c r="Z234" s="422">
        <v>44</v>
      </c>
    </row>
    <row r="235" spans="22:26">
      <c r="V235" s="416">
        <f t="shared" si="17"/>
        <v>44727</v>
      </c>
      <c r="W235" s="421" t="s">
        <v>1233</v>
      </c>
      <c r="X235" s="420" t="s">
        <v>1678</v>
      </c>
      <c r="Y235" s="420">
        <v>3</v>
      </c>
      <c r="Z235" s="420">
        <v>31</v>
      </c>
    </row>
    <row r="236" spans="22:26">
      <c r="V236" s="416">
        <f t="shared" si="17"/>
        <v>44727</v>
      </c>
      <c r="W236" s="422" t="s">
        <v>1215</v>
      </c>
      <c r="X236" s="422" t="s">
        <v>1215</v>
      </c>
      <c r="Y236" s="422">
        <v>7</v>
      </c>
      <c r="Z236" s="422">
        <v>33</v>
      </c>
    </row>
    <row r="237" spans="22:26">
      <c r="V237" s="416">
        <f t="shared" si="17"/>
        <v>44727</v>
      </c>
      <c r="W237" s="426" t="s">
        <v>1239</v>
      </c>
      <c r="X237" s="426" t="s">
        <v>1239</v>
      </c>
      <c r="Y237" s="426">
        <v>2</v>
      </c>
      <c r="Z237" s="426">
        <v>4</v>
      </c>
    </row>
    <row r="238" spans="22:26">
      <c r="V238" s="416">
        <v>44733</v>
      </c>
      <c r="W238" s="419" t="s">
        <v>1216</v>
      </c>
      <c r="X238" s="420" t="s">
        <v>1216</v>
      </c>
      <c r="Y238" s="420">
        <v>6</v>
      </c>
      <c r="Z238" s="420">
        <v>73</v>
      </c>
    </row>
    <row r="239" spans="22:26">
      <c r="V239" s="416">
        <f t="shared" ref="V239:V250" si="18">V238</f>
        <v>44733</v>
      </c>
      <c r="W239" s="421" t="s">
        <v>1216</v>
      </c>
      <c r="X239" s="422" t="s">
        <v>1662</v>
      </c>
      <c r="Y239" s="422">
        <v>4</v>
      </c>
      <c r="Z239" s="422">
        <v>77</v>
      </c>
    </row>
    <row r="240" spans="22:26">
      <c r="V240" s="416">
        <f t="shared" si="18"/>
        <v>44733</v>
      </c>
      <c r="W240" s="419" t="s">
        <v>1229</v>
      </c>
      <c r="X240" s="420" t="s">
        <v>1229</v>
      </c>
      <c r="Y240" s="420">
        <v>6</v>
      </c>
      <c r="Z240" s="420">
        <v>51</v>
      </c>
    </row>
    <row r="241" spans="22:26">
      <c r="V241" s="416">
        <f t="shared" si="18"/>
        <v>44733</v>
      </c>
      <c r="W241" s="421" t="s">
        <v>1229</v>
      </c>
      <c r="X241" s="422" t="s">
        <v>1673</v>
      </c>
      <c r="Y241" s="422">
        <v>5</v>
      </c>
      <c r="Z241" s="422">
        <v>45</v>
      </c>
    </row>
    <row r="242" spans="22:26">
      <c r="V242" s="416">
        <f t="shared" si="18"/>
        <v>44733</v>
      </c>
      <c r="W242" s="419" t="s">
        <v>1210</v>
      </c>
      <c r="X242" s="420" t="s">
        <v>1210</v>
      </c>
      <c r="Y242" s="420">
        <v>7</v>
      </c>
      <c r="Z242" s="420">
        <v>67</v>
      </c>
    </row>
    <row r="243" spans="22:26">
      <c r="V243" s="416">
        <f t="shared" si="18"/>
        <v>44733</v>
      </c>
      <c r="W243" s="421" t="s">
        <v>1210</v>
      </c>
      <c r="X243" s="422" t="s">
        <v>1675</v>
      </c>
      <c r="Y243" s="422">
        <v>8</v>
      </c>
      <c r="Z243" s="422">
        <v>150</v>
      </c>
    </row>
    <row r="244" spans="22:26">
      <c r="V244" s="416">
        <f t="shared" si="18"/>
        <v>44733</v>
      </c>
      <c r="W244" s="419" t="s">
        <v>1197</v>
      </c>
      <c r="X244" s="420" t="s">
        <v>1197</v>
      </c>
      <c r="Y244" s="420">
        <v>10</v>
      </c>
      <c r="Z244" s="420">
        <v>64</v>
      </c>
    </row>
    <row r="245" spans="22:26">
      <c r="V245" s="416">
        <f t="shared" si="18"/>
        <v>44733</v>
      </c>
      <c r="W245" s="423" t="s">
        <v>1197</v>
      </c>
      <c r="X245" s="422" t="s">
        <v>1676</v>
      </c>
      <c r="Y245" s="422">
        <v>3</v>
      </c>
      <c r="Z245" s="422">
        <v>25</v>
      </c>
    </row>
    <row r="246" spans="22:26">
      <c r="V246" s="416">
        <f t="shared" si="18"/>
        <v>44733</v>
      </c>
      <c r="W246" s="421" t="s">
        <v>1197</v>
      </c>
      <c r="X246" s="420" t="s">
        <v>1677</v>
      </c>
      <c r="Y246" s="420">
        <v>2</v>
      </c>
      <c r="Z246" s="420">
        <v>14</v>
      </c>
    </row>
    <row r="247" spans="22:26">
      <c r="V247" s="416">
        <f t="shared" si="18"/>
        <v>44733</v>
      </c>
      <c r="W247" s="424" t="s">
        <v>1233</v>
      </c>
      <c r="X247" s="422" t="s">
        <v>1233</v>
      </c>
      <c r="Y247" s="422">
        <v>6</v>
      </c>
      <c r="Z247" s="422">
        <v>44</v>
      </c>
    </row>
    <row r="248" spans="22:26">
      <c r="V248" s="416">
        <f t="shared" si="18"/>
        <v>44733</v>
      </c>
      <c r="W248" s="421" t="s">
        <v>1233</v>
      </c>
      <c r="X248" s="420" t="s">
        <v>1678</v>
      </c>
      <c r="Y248" s="420">
        <v>3</v>
      </c>
      <c r="Z248" s="420">
        <v>31</v>
      </c>
    </row>
    <row r="249" spans="22:26">
      <c r="V249" s="416">
        <f t="shared" si="18"/>
        <v>44733</v>
      </c>
      <c r="W249" s="422" t="s">
        <v>1215</v>
      </c>
      <c r="X249" s="422" t="s">
        <v>1215</v>
      </c>
      <c r="Y249" s="422">
        <v>7</v>
      </c>
      <c r="Z249" s="422">
        <v>33</v>
      </c>
    </row>
    <row r="250" spans="22:26">
      <c r="V250" s="416">
        <f t="shared" si="18"/>
        <v>44733</v>
      </c>
      <c r="W250" s="426" t="s">
        <v>1239</v>
      </c>
      <c r="X250" s="426" t="s">
        <v>1239</v>
      </c>
      <c r="Y250" s="426">
        <v>2</v>
      </c>
      <c r="Z250" s="426">
        <v>4</v>
      </c>
    </row>
    <row r="251" spans="22:26">
      <c r="V251" s="416">
        <v>44736</v>
      </c>
      <c r="W251" s="419" t="s">
        <v>1216</v>
      </c>
      <c r="X251" s="420" t="s">
        <v>1216</v>
      </c>
      <c r="Y251" s="420">
        <v>9</v>
      </c>
      <c r="Z251" s="420">
        <v>60</v>
      </c>
    </row>
    <row r="252" spans="22:26">
      <c r="V252" s="416">
        <f t="shared" ref="V252:V263" si="19">V251</f>
        <v>44736</v>
      </c>
      <c r="W252" s="421" t="s">
        <v>1216</v>
      </c>
      <c r="X252" s="422" t="s">
        <v>1662</v>
      </c>
      <c r="Y252" s="422">
        <v>6</v>
      </c>
      <c r="Z252" s="422">
        <v>63</v>
      </c>
    </row>
    <row r="253" spans="22:26">
      <c r="V253" s="416">
        <f t="shared" si="19"/>
        <v>44736</v>
      </c>
      <c r="W253" s="419" t="s">
        <v>1229</v>
      </c>
      <c r="X253" s="420" t="s">
        <v>1229</v>
      </c>
      <c r="Y253" s="420">
        <v>6</v>
      </c>
      <c r="Z253" s="420">
        <v>51</v>
      </c>
    </row>
    <row r="254" spans="22:26">
      <c r="V254" s="416">
        <f t="shared" si="19"/>
        <v>44736</v>
      </c>
      <c r="W254" s="421" t="s">
        <v>1229</v>
      </c>
      <c r="X254" s="422" t="s">
        <v>1673</v>
      </c>
      <c r="Y254" s="422">
        <v>5</v>
      </c>
      <c r="Z254" s="422">
        <v>45</v>
      </c>
    </row>
    <row r="255" spans="22:26">
      <c r="V255" s="416">
        <f t="shared" si="19"/>
        <v>44736</v>
      </c>
      <c r="W255" s="419" t="s">
        <v>1210</v>
      </c>
      <c r="X255" s="420" t="s">
        <v>1210</v>
      </c>
      <c r="Y255" s="420">
        <v>7</v>
      </c>
      <c r="Z255" s="420">
        <v>67</v>
      </c>
    </row>
    <row r="256" spans="22:26">
      <c r="V256" s="416">
        <f t="shared" si="19"/>
        <v>44736</v>
      </c>
      <c r="W256" s="421" t="s">
        <v>1210</v>
      </c>
      <c r="X256" s="422" t="s">
        <v>1675</v>
      </c>
      <c r="Y256" s="422">
        <v>8</v>
      </c>
      <c r="Z256" s="422">
        <v>150</v>
      </c>
    </row>
    <row r="257" spans="22:26">
      <c r="V257" s="416">
        <f t="shared" si="19"/>
        <v>44736</v>
      </c>
      <c r="W257" s="419" t="s">
        <v>1197</v>
      </c>
      <c r="X257" s="420" t="s">
        <v>1197</v>
      </c>
      <c r="Y257" s="420">
        <v>10</v>
      </c>
      <c r="Z257" s="420">
        <v>64</v>
      </c>
    </row>
    <row r="258" spans="22:26">
      <c r="V258" s="416">
        <f t="shared" si="19"/>
        <v>44736</v>
      </c>
      <c r="W258" s="423" t="s">
        <v>1197</v>
      </c>
      <c r="X258" s="422" t="s">
        <v>1676</v>
      </c>
      <c r="Y258" s="422">
        <v>3</v>
      </c>
      <c r="Z258" s="422">
        <v>25</v>
      </c>
    </row>
    <row r="259" spans="22:26">
      <c r="V259" s="416">
        <f t="shared" si="19"/>
        <v>44736</v>
      </c>
      <c r="W259" s="421" t="s">
        <v>1197</v>
      </c>
      <c r="X259" s="420" t="s">
        <v>1677</v>
      </c>
      <c r="Y259" s="420">
        <v>2</v>
      </c>
      <c r="Z259" s="420">
        <v>14</v>
      </c>
    </row>
    <row r="260" spans="22:26">
      <c r="V260" s="416">
        <f t="shared" si="19"/>
        <v>44736</v>
      </c>
      <c r="W260" s="424" t="s">
        <v>1233</v>
      </c>
      <c r="X260" s="422" t="s">
        <v>1233</v>
      </c>
      <c r="Y260" s="422">
        <v>6</v>
      </c>
      <c r="Z260" s="422">
        <v>44</v>
      </c>
    </row>
    <row r="261" spans="22:26">
      <c r="V261" s="416">
        <f t="shared" si="19"/>
        <v>44736</v>
      </c>
      <c r="W261" s="421" t="s">
        <v>1233</v>
      </c>
      <c r="X261" s="420" t="s">
        <v>1678</v>
      </c>
      <c r="Y261" s="420">
        <v>3</v>
      </c>
      <c r="Z261" s="420">
        <v>31</v>
      </c>
    </row>
    <row r="262" spans="22:26">
      <c r="V262" s="416">
        <f t="shared" si="19"/>
        <v>44736</v>
      </c>
      <c r="W262" s="422" t="s">
        <v>1215</v>
      </c>
      <c r="X262" s="422" t="s">
        <v>1215</v>
      </c>
      <c r="Y262" s="422">
        <v>7</v>
      </c>
      <c r="Z262" s="422">
        <v>33</v>
      </c>
    </row>
    <row r="263" spans="22:26">
      <c r="V263" s="416">
        <f t="shared" si="19"/>
        <v>44736</v>
      </c>
      <c r="W263" s="426" t="s">
        <v>1239</v>
      </c>
      <c r="X263" s="426" t="s">
        <v>1239</v>
      </c>
      <c r="Y263" s="426">
        <v>2</v>
      </c>
      <c r="Z263" s="426">
        <v>4</v>
      </c>
    </row>
    <row r="264" spans="22:26">
      <c r="V264" s="416">
        <v>44740</v>
      </c>
      <c r="W264" s="419" t="s">
        <v>1216</v>
      </c>
      <c r="X264" s="420" t="s">
        <v>1216</v>
      </c>
      <c r="Y264" s="420">
        <v>9</v>
      </c>
      <c r="Z264" s="420">
        <v>69</v>
      </c>
    </row>
    <row r="265" spans="22:26">
      <c r="V265" s="416">
        <f t="shared" ref="V265:V276" si="20">V264</f>
        <v>44740</v>
      </c>
      <c r="W265" s="421" t="s">
        <v>1216</v>
      </c>
      <c r="X265" s="422" t="s">
        <v>1662</v>
      </c>
      <c r="Y265" s="422">
        <v>9</v>
      </c>
      <c r="Z265" s="422">
        <v>78</v>
      </c>
    </row>
    <row r="266" spans="22:26">
      <c r="V266" s="416">
        <f t="shared" si="20"/>
        <v>44740</v>
      </c>
      <c r="W266" s="419" t="s">
        <v>1229</v>
      </c>
      <c r="X266" s="420" t="s">
        <v>1229</v>
      </c>
      <c r="Y266" s="420">
        <v>6</v>
      </c>
      <c r="Z266" s="420">
        <v>51</v>
      </c>
    </row>
    <row r="267" spans="22:26">
      <c r="V267" s="416">
        <f t="shared" si="20"/>
        <v>44740</v>
      </c>
      <c r="W267" s="421" t="s">
        <v>1229</v>
      </c>
      <c r="X267" s="422" t="s">
        <v>1673</v>
      </c>
      <c r="Y267" s="422">
        <v>5</v>
      </c>
      <c r="Z267" s="422">
        <v>45</v>
      </c>
    </row>
    <row r="268" spans="22:26">
      <c r="V268" s="416">
        <f t="shared" si="20"/>
        <v>44740</v>
      </c>
      <c r="W268" s="419" t="s">
        <v>1210</v>
      </c>
      <c r="X268" s="420" t="s">
        <v>1210</v>
      </c>
      <c r="Y268" s="420">
        <v>7</v>
      </c>
      <c r="Z268" s="420">
        <v>67</v>
      </c>
    </row>
    <row r="269" spans="22:26">
      <c r="V269" s="416">
        <f t="shared" si="20"/>
        <v>44740</v>
      </c>
      <c r="W269" s="421" t="s">
        <v>1210</v>
      </c>
      <c r="X269" s="422" t="s">
        <v>1675</v>
      </c>
      <c r="Y269" s="422">
        <v>8</v>
      </c>
      <c r="Z269" s="422">
        <v>150</v>
      </c>
    </row>
    <row r="270" spans="22:26">
      <c r="V270" s="416">
        <f t="shared" si="20"/>
        <v>44740</v>
      </c>
      <c r="W270" s="419" t="s">
        <v>1197</v>
      </c>
      <c r="X270" s="420" t="s">
        <v>1197</v>
      </c>
      <c r="Y270" s="420">
        <v>10</v>
      </c>
      <c r="Z270" s="420">
        <v>65</v>
      </c>
    </row>
    <row r="271" spans="22:26">
      <c r="V271" s="416">
        <f t="shared" si="20"/>
        <v>44740</v>
      </c>
      <c r="W271" s="423" t="s">
        <v>1197</v>
      </c>
      <c r="X271" s="422" t="s">
        <v>1676</v>
      </c>
      <c r="Y271" s="422">
        <v>3</v>
      </c>
      <c r="Z271" s="422">
        <v>25</v>
      </c>
    </row>
    <row r="272" spans="22:26">
      <c r="V272" s="416">
        <f t="shared" si="20"/>
        <v>44740</v>
      </c>
      <c r="W272" s="421" t="s">
        <v>1197</v>
      </c>
      <c r="X272" s="420" t="s">
        <v>1677</v>
      </c>
      <c r="Y272" s="420">
        <v>2</v>
      </c>
      <c r="Z272" s="420">
        <v>14</v>
      </c>
    </row>
    <row r="273" spans="22:26">
      <c r="V273" s="416">
        <f t="shared" si="20"/>
        <v>44740</v>
      </c>
      <c r="W273" s="424" t="s">
        <v>1233</v>
      </c>
      <c r="X273" s="422" t="s">
        <v>1233</v>
      </c>
      <c r="Y273" s="422">
        <v>6</v>
      </c>
      <c r="Z273" s="422">
        <v>44</v>
      </c>
    </row>
    <row r="274" spans="22:26">
      <c r="V274" s="416">
        <f t="shared" si="20"/>
        <v>44740</v>
      </c>
      <c r="W274" s="421" t="s">
        <v>1233</v>
      </c>
      <c r="X274" s="420" t="s">
        <v>1678</v>
      </c>
      <c r="Y274" s="420">
        <v>3</v>
      </c>
      <c r="Z274" s="420">
        <v>31</v>
      </c>
    </row>
    <row r="275" spans="22:26">
      <c r="V275" s="416">
        <f t="shared" si="20"/>
        <v>44740</v>
      </c>
      <c r="W275" s="422" t="s">
        <v>1215</v>
      </c>
      <c r="X275" s="422" t="s">
        <v>1215</v>
      </c>
      <c r="Y275" s="422">
        <v>7</v>
      </c>
      <c r="Z275" s="422">
        <v>33</v>
      </c>
    </row>
    <row r="276" spans="22:26">
      <c r="V276" s="416">
        <f t="shared" si="20"/>
        <v>44740</v>
      </c>
      <c r="W276" s="426" t="s">
        <v>1239</v>
      </c>
      <c r="X276" s="426" t="s">
        <v>1239</v>
      </c>
      <c r="Y276" s="426">
        <v>2</v>
      </c>
      <c r="Z276" s="426">
        <v>4</v>
      </c>
    </row>
    <row r="277" spans="22:26">
      <c r="V277" s="416">
        <v>44742</v>
      </c>
      <c r="W277" s="419" t="s">
        <v>1216</v>
      </c>
      <c r="X277" s="420" t="s">
        <v>1216</v>
      </c>
      <c r="Y277" s="420">
        <v>9</v>
      </c>
      <c r="Z277" s="420">
        <v>69</v>
      </c>
    </row>
    <row r="278" spans="22:26">
      <c r="V278" s="416">
        <f t="shared" ref="V278:V289" si="21">V277</f>
        <v>44742</v>
      </c>
      <c r="W278" s="421" t="s">
        <v>1216</v>
      </c>
      <c r="X278" s="422" t="s">
        <v>1662</v>
      </c>
      <c r="Y278" s="422">
        <v>9</v>
      </c>
      <c r="Z278" s="422">
        <v>78</v>
      </c>
    </row>
    <row r="279" spans="22:26">
      <c r="V279" s="416">
        <f t="shared" si="21"/>
        <v>44742</v>
      </c>
      <c r="W279" s="419" t="s">
        <v>1229</v>
      </c>
      <c r="X279" s="420" t="s">
        <v>1229</v>
      </c>
      <c r="Y279" s="420">
        <v>6</v>
      </c>
      <c r="Z279" s="420">
        <v>51</v>
      </c>
    </row>
    <row r="280" spans="22:26">
      <c r="V280" s="416">
        <f t="shared" si="21"/>
        <v>44742</v>
      </c>
      <c r="W280" s="421" t="s">
        <v>1229</v>
      </c>
      <c r="X280" s="422" t="s">
        <v>1673</v>
      </c>
      <c r="Y280" s="422">
        <v>5</v>
      </c>
      <c r="Z280" s="422">
        <v>45</v>
      </c>
    </row>
    <row r="281" spans="22:26">
      <c r="V281" s="416">
        <f t="shared" si="21"/>
        <v>44742</v>
      </c>
      <c r="W281" s="419" t="s">
        <v>1210</v>
      </c>
      <c r="X281" s="420" t="s">
        <v>1210</v>
      </c>
      <c r="Y281" s="420">
        <v>7</v>
      </c>
      <c r="Z281" s="420">
        <v>67</v>
      </c>
    </row>
    <row r="282" spans="22:26">
      <c r="V282" s="416">
        <f t="shared" si="21"/>
        <v>44742</v>
      </c>
      <c r="W282" s="421" t="s">
        <v>1210</v>
      </c>
      <c r="X282" s="422" t="s">
        <v>1675</v>
      </c>
      <c r="Y282" s="422">
        <v>8</v>
      </c>
      <c r="Z282" s="422">
        <v>150</v>
      </c>
    </row>
    <row r="283" spans="22:26">
      <c r="V283" s="416">
        <f t="shared" si="21"/>
        <v>44742</v>
      </c>
      <c r="W283" s="419" t="s">
        <v>1197</v>
      </c>
      <c r="X283" s="420" t="s">
        <v>1197</v>
      </c>
      <c r="Y283" s="420">
        <v>10</v>
      </c>
      <c r="Z283" s="420">
        <v>65</v>
      </c>
    </row>
    <row r="284" spans="22:26">
      <c r="V284" s="416">
        <f t="shared" si="21"/>
        <v>44742</v>
      </c>
      <c r="W284" s="423" t="s">
        <v>1197</v>
      </c>
      <c r="X284" s="422" t="s">
        <v>1676</v>
      </c>
      <c r="Y284" s="422">
        <v>3</v>
      </c>
      <c r="Z284" s="422">
        <v>25</v>
      </c>
    </row>
    <row r="285" spans="22:26">
      <c r="V285" s="416">
        <f t="shared" si="21"/>
        <v>44742</v>
      </c>
      <c r="W285" s="421" t="s">
        <v>1197</v>
      </c>
      <c r="X285" s="420" t="s">
        <v>1677</v>
      </c>
      <c r="Y285" s="420">
        <v>2</v>
      </c>
      <c r="Z285" s="420">
        <v>14</v>
      </c>
    </row>
    <row r="286" spans="22:26">
      <c r="V286" s="416">
        <f t="shared" si="21"/>
        <v>44742</v>
      </c>
      <c r="W286" s="424" t="s">
        <v>1233</v>
      </c>
      <c r="X286" s="422" t="s">
        <v>1233</v>
      </c>
      <c r="Y286" s="422">
        <v>6</v>
      </c>
      <c r="Z286" s="422">
        <v>44</v>
      </c>
    </row>
    <row r="287" spans="22:26">
      <c r="V287" s="416">
        <f t="shared" si="21"/>
        <v>44742</v>
      </c>
      <c r="W287" s="421" t="s">
        <v>1233</v>
      </c>
      <c r="X287" s="420" t="s">
        <v>1678</v>
      </c>
      <c r="Y287" s="420">
        <v>3</v>
      </c>
      <c r="Z287" s="420">
        <v>31</v>
      </c>
    </row>
    <row r="288" spans="22:26">
      <c r="V288" s="416">
        <f t="shared" si="21"/>
        <v>44742</v>
      </c>
      <c r="W288" s="422" t="s">
        <v>1215</v>
      </c>
      <c r="X288" s="422" t="s">
        <v>1215</v>
      </c>
      <c r="Y288" s="422">
        <v>7</v>
      </c>
      <c r="Z288" s="422">
        <v>33</v>
      </c>
    </row>
    <row r="289" spans="22:26">
      <c r="V289" s="416">
        <f t="shared" si="21"/>
        <v>44742</v>
      </c>
      <c r="W289" s="426" t="s">
        <v>1239</v>
      </c>
      <c r="X289" s="426" t="s">
        <v>1239</v>
      </c>
      <c r="Y289" s="426">
        <v>2</v>
      </c>
      <c r="Z289" s="426">
        <v>4</v>
      </c>
    </row>
    <row r="290" spans="22:26">
      <c r="V290" s="416">
        <v>44750</v>
      </c>
      <c r="W290" t="s">
        <v>1216</v>
      </c>
      <c r="X290" t="s">
        <v>1216</v>
      </c>
      <c r="Y290">
        <v>9</v>
      </c>
      <c r="Z290">
        <v>69</v>
      </c>
    </row>
    <row r="291" spans="22:26">
      <c r="V291" s="416">
        <f t="shared" ref="V291:V302" si="22">V290</f>
        <v>44750</v>
      </c>
      <c r="W291" t="s">
        <v>1216</v>
      </c>
      <c r="X291" t="s">
        <v>1662</v>
      </c>
      <c r="Y291">
        <v>9</v>
      </c>
      <c r="Z291">
        <v>78</v>
      </c>
    </row>
    <row r="292" spans="22:26">
      <c r="V292" s="416">
        <f t="shared" si="22"/>
        <v>44750</v>
      </c>
      <c r="W292" t="s">
        <v>1229</v>
      </c>
      <c r="X292" t="s">
        <v>1229</v>
      </c>
      <c r="Y292">
        <v>6</v>
      </c>
      <c r="Z292">
        <v>51</v>
      </c>
    </row>
    <row r="293" spans="22:26">
      <c r="V293" s="416">
        <f t="shared" si="22"/>
        <v>44750</v>
      </c>
      <c r="W293" t="s">
        <v>1229</v>
      </c>
      <c r="X293" t="s">
        <v>1673</v>
      </c>
      <c r="Y293">
        <v>5</v>
      </c>
      <c r="Z293">
        <v>45</v>
      </c>
    </row>
    <row r="294" spans="22:26">
      <c r="V294" s="416">
        <f t="shared" si="22"/>
        <v>44750</v>
      </c>
      <c r="W294" t="s">
        <v>1210</v>
      </c>
      <c r="X294" t="s">
        <v>1210</v>
      </c>
      <c r="Y294">
        <v>7</v>
      </c>
      <c r="Z294">
        <v>67</v>
      </c>
    </row>
    <row r="295" spans="22:26">
      <c r="V295" s="416">
        <f t="shared" si="22"/>
        <v>44750</v>
      </c>
      <c r="W295" t="s">
        <v>1210</v>
      </c>
      <c r="X295" t="s">
        <v>1675</v>
      </c>
      <c r="Y295">
        <v>8</v>
      </c>
      <c r="Z295">
        <v>150</v>
      </c>
    </row>
    <row r="296" spans="22:26">
      <c r="V296" s="416">
        <f t="shared" si="22"/>
        <v>44750</v>
      </c>
      <c r="W296" t="s">
        <v>1197</v>
      </c>
      <c r="X296" t="s">
        <v>1197</v>
      </c>
      <c r="Y296">
        <v>10</v>
      </c>
      <c r="Z296">
        <v>65</v>
      </c>
    </row>
    <row r="297" spans="22:26">
      <c r="V297" s="416">
        <f t="shared" si="22"/>
        <v>44750</v>
      </c>
      <c r="W297" t="s">
        <v>1197</v>
      </c>
      <c r="X297" t="s">
        <v>1676</v>
      </c>
      <c r="Y297">
        <v>3</v>
      </c>
      <c r="Z297">
        <v>25</v>
      </c>
    </row>
    <row r="298" spans="22:26">
      <c r="V298" s="416">
        <f t="shared" si="22"/>
        <v>44750</v>
      </c>
      <c r="W298" t="s">
        <v>1197</v>
      </c>
      <c r="X298" t="s">
        <v>1677</v>
      </c>
      <c r="Y298">
        <v>2</v>
      </c>
      <c r="Z298">
        <v>14</v>
      </c>
    </row>
    <row r="299" spans="22:26">
      <c r="V299" s="416">
        <f t="shared" si="22"/>
        <v>44750</v>
      </c>
      <c r="W299" t="s">
        <v>1233</v>
      </c>
      <c r="X299" t="s">
        <v>1233</v>
      </c>
      <c r="Y299">
        <v>6</v>
      </c>
      <c r="Z299">
        <v>53</v>
      </c>
    </row>
    <row r="300" spans="22:26">
      <c r="V300" s="416">
        <f t="shared" si="22"/>
        <v>44750</v>
      </c>
      <c r="W300" t="s">
        <v>1233</v>
      </c>
      <c r="X300" t="s">
        <v>1678</v>
      </c>
      <c r="Y300">
        <v>3</v>
      </c>
      <c r="Z300">
        <v>31</v>
      </c>
    </row>
    <row r="301" spans="22:26">
      <c r="V301" s="416">
        <f t="shared" si="22"/>
        <v>44750</v>
      </c>
      <c r="W301" t="s">
        <v>1215</v>
      </c>
      <c r="X301" t="s">
        <v>1215</v>
      </c>
      <c r="Y301">
        <v>7</v>
      </c>
      <c r="Z301">
        <v>33</v>
      </c>
    </row>
    <row r="302" spans="22:26">
      <c r="V302" s="416">
        <f t="shared" si="22"/>
        <v>44750</v>
      </c>
      <c r="W302" t="s">
        <v>1239</v>
      </c>
      <c r="X302" t="s">
        <v>1239</v>
      </c>
      <c r="Y302">
        <v>2</v>
      </c>
      <c r="Z302">
        <v>4</v>
      </c>
    </row>
    <row r="303" spans="22:26">
      <c r="V303" s="416">
        <v>44753</v>
      </c>
      <c r="W303" s="419" t="s">
        <v>1216</v>
      </c>
      <c r="X303" s="420" t="s">
        <v>1216</v>
      </c>
      <c r="Y303" s="420">
        <v>9</v>
      </c>
      <c r="Z303" s="420">
        <v>69</v>
      </c>
    </row>
    <row r="304" spans="22:26">
      <c r="V304" s="416">
        <f t="shared" ref="V304:V315" si="23">V303</f>
        <v>44753</v>
      </c>
      <c r="W304" s="421" t="s">
        <v>1216</v>
      </c>
      <c r="X304" s="422" t="s">
        <v>1662</v>
      </c>
      <c r="Y304" s="422">
        <v>9</v>
      </c>
      <c r="Z304" s="422">
        <v>78</v>
      </c>
    </row>
    <row r="305" spans="22:26">
      <c r="V305" s="416">
        <f t="shared" si="23"/>
        <v>44753</v>
      </c>
      <c r="W305" s="419" t="s">
        <v>1229</v>
      </c>
      <c r="X305" s="420" t="s">
        <v>1229</v>
      </c>
      <c r="Y305" s="420">
        <v>6</v>
      </c>
      <c r="Z305" s="420">
        <v>51</v>
      </c>
    </row>
    <row r="306" spans="22:26">
      <c r="V306" s="416">
        <f t="shared" si="23"/>
        <v>44753</v>
      </c>
      <c r="W306" s="421" t="s">
        <v>1229</v>
      </c>
      <c r="X306" s="422" t="s">
        <v>1673</v>
      </c>
      <c r="Y306" s="422">
        <v>5</v>
      </c>
      <c r="Z306" s="422">
        <v>45</v>
      </c>
    </row>
    <row r="307" spans="22:26">
      <c r="V307" s="416">
        <f t="shared" si="23"/>
        <v>44753</v>
      </c>
      <c r="W307" s="419" t="s">
        <v>1210</v>
      </c>
      <c r="X307" s="420" t="s">
        <v>1210</v>
      </c>
      <c r="Y307" s="420">
        <v>7</v>
      </c>
      <c r="Z307" s="420">
        <v>67</v>
      </c>
    </row>
    <row r="308" spans="22:26">
      <c r="V308" s="416">
        <f t="shared" si="23"/>
        <v>44753</v>
      </c>
      <c r="W308" s="421" t="s">
        <v>1210</v>
      </c>
      <c r="X308" s="422" t="s">
        <v>1675</v>
      </c>
      <c r="Y308" s="422">
        <v>8</v>
      </c>
      <c r="Z308" s="422">
        <v>154</v>
      </c>
    </row>
    <row r="309" spans="22:26">
      <c r="V309" s="416">
        <f t="shared" si="23"/>
        <v>44753</v>
      </c>
      <c r="W309" s="419" t="s">
        <v>1197</v>
      </c>
      <c r="X309" s="420" t="s">
        <v>1197</v>
      </c>
      <c r="Y309" s="420">
        <v>10</v>
      </c>
      <c r="Z309" s="420">
        <v>65</v>
      </c>
    </row>
    <row r="310" spans="22:26">
      <c r="V310" s="416">
        <f t="shared" si="23"/>
        <v>44753</v>
      </c>
      <c r="W310" s="423" t="s">
        <v>1197</v>
      </c>
      <c r="X310" s="422" t="s">
        <v>1676</v>
      </c>
      <c r="Y310" s="422">
        <v>3</v>
      </c>
      <c r="Z310" s="422">
        <v>25</v>
      </c>
    </row>
    <row r="311" spans="22:26">
      <c r="V311" s="416">
        <f t="shared" si="23"/>
        <v>44753</v>
      </c>
      <c r="W311" s="421" t="s">
        <v>1197</v>
      </c>
      <c r="X311" s="420" t="s">
        <v>1677</v>
      </c>
      <c r="Y311" s="420">
        <v>2</v>
      </c>
      <c r="Z311" s="420">
        <v>14</v>
      </c>
    </row>
    <row r="312" spans="22:26">
      <c r="V312" s="416">
        <f t="shared" si="23"/>
        <v>44753</v>
      </c>
      <c r="W312" s="424" t="s">
        <v>1233</v>
      </c>
      <c r="X312" s="422" t="s">
        <v>1233</v>
      </c>
      <c r="Y312" s="422">
        <v>6</v>
      </c>
      <c r="Z312" s="422">
        <v>53</v>
      </c>
    </row>
    <row r="313" spans="22:26">
      <c r="V313" s="416">
        <f t="shared" si="23"/>
        <v>44753</v>
      </c>
      <c r="W313" s="421" t="s">
        <v>1233</v>
      </c>
      <c r="X313" s="420" t="s">
        <v>1678</v>
      </c>
      <c r="Y313" s="420">
        <v>3</v>
      </c>
      <c r="Z313" s="420">
        <v>31</v>
      </c>
    </row>
    <row r="314" spans="22:26">
      <c r="V314" s="416">
        <f t="shared" si="23"/>
        <v>44753</v>
      </c>
      <c r="W314" s="422" t="s">
        <v>1215</v>
      </c>
      <c r="X314" s="422" t="s">
        <v>1215</v>
      </c>
      <c r="Y314" s="422">
        <v>7</v>
      </c>
      <c r="Z314" s="422">
        <v>33</v>
      </c>
    </row>
    <row r="315" spans="22:26">
      <c r="V315" s="416">
        <f t="shared" si="23"/>
        <v>44753</v>
      </c>
      <c r="W315" s="426" t="s">
        <v>1239</v>
      </c>
      <c r="X315" s="426" t="s">
        <v>1239</v>
      </c>
      <c r="Y315" s="426">
        <v>2</v>
      </c>
      <c r="Z315" s="426">
        <v>4</v>
      </c>
    </row>
    <row r="316" spans="22:26">
      <c r="V316" s="416">
        <v>44758</v>
      </c>
      <c r="W316" t="s">
        <v>1216</v>
      </c>
      <c r="X316" t="s">
        <v>1216</v>
      </c>
      <c r="Y316">
        <v>9</v>
      </c>
      <c r="Z316">
        <v>73</v>
      </c>
    </row>
    <row r="317" spans="22:26">
      <c r="V317" s="416">
        <f t="shared" ref="V317:V328" si="24">V316</f>
        <v>44758</v>
      </c>
      <c r="W317" t="s">
        <v>1216</v>
      </c>
      <c r="X317" t="s">
        <v>1662</v>
      </c>
      <c r="Y317">
        <v>9</v>
      </c>
      <c r="Z317">
        <v>80</v>
      </c>
    </row>
    <row r="318" spans="22:26">
      <c r="V318" s="416">
        <f t="shared" si="24"/>
        <v>44758</v>
      </c>
      <c r="W318" t="s">
        <v>1229</v>
      </c>
      <c r="X318" t="s">
        <v>1229</v>
      </c>
      <c r="Y318">
        <v>6</v>
      </c>
      <c r="Z318">
        <v>51</v>
      </c>
    </row>
    <row r="319" spans="22:26">
      <c r="V319" s="416">
        <f t="shared" si="24"/>
        <v>44758</v>
      </c>
      <c r="W319" t="s">
        <v>1229</v>
      </c>
      <c r="X319" t="s">
        <v>1673</v>
      </c>
      <c r="Y319">
        <v>5</v>
      </c>
      <c r="Z319">
        <v>45</v>
      </c>
    </row>
    <row r="320" spans="22:26">
      <c r="V320" s="416">
        <f t="shared" si="24"/>
        <v>44758</v>
      </c>
      <c r="W320" t="s">
        <v>1210</v>
      </c>
      <c r="X320" t="s">
        <v>1210</v>
      </c>
      <c r="Y320">
        <v>7</v>
      </c>
      <c r="Z320">
        <v>67</v>
      </c>
    </row>
    <row r="321" spans="22:26">
      <c r="V321" s="416">
        <f t="shared" si="24"/>
        <v>44758</v>
      </c>
      <c r="W321" t="s">
        <v>1210</v>
      </c>
      <c r="X321" t="s">
        <v>1675</v>
      </c>
      <c r="Y321">
        <v>8</v>
      </c>
      <c r="Z321">
        <v>154</v>
      </c>
    </row>
    <row r="322" spans="22:26">
      <c r="V322" s="416">
        <f t="shared" si="24"/>
        <v>44758</v>
      </c>
      <c r="W322" t="s">
        <v>1197</v>
      </c>
      <c r="X322" t="s">
        <v>1197</v>
      </c>
      <c r="Y322">
        <v>10</v>
      </c>
      <c r="Z322">
        <v>65</v>
      </c>
    </row>
    <row r="323" spans="22:26">
      <c r="V323" s="416">
        <f t="shared" si="24"/>
        <v>44758</v>
      </c>
      <c r="W323" t="s">
        <v>1197</v>
      </c>
      <c r="X323" t="s">
        <v>1676</v>
      </c>
      <c r="Y323">
        <v>3</v>
      </c>
      <c r="Z323">
        <v>25</v>
      </c>
    </row>
    <row r="324" spans="22:26">
      <c r="V324" s="416">
        <f t="shared" si="24"/>
        <v>44758</v>
      </c>
      <c r="W324" t="s">
        <v>1197</v>
      </c>
      <c r="X324" t="s">
        <v>1677</v>
      </c>
      <c r="Y324">
        <v>2</v>
      </c>
      <c r="Z324">
        <v>14</v>
      </c>
    </row>
    <row r="325" spans="22:26">
      <c r="V325" s="416">
        <f t="shared" si="24"/>
        <v>44758</v>
      </c>
      <c r="W325" t="s">
        <v>1233</v>
      </c>
      <c r="X325" t="s">
        <v>1233</v>
      </c>
      <c r="Y325">
        <v>6</v>
      </c>
      <c r="Z325">
        <v>53</v>
      </c>
    </row>
    <row r="326" spans="22:26">
      <c r="V326" s="416">
        <f t="shared" si="24"/>
        <v>44758</v>
      </c>
      <c r="W326" t="s">
        <v>1233</v>
      </c>
      <c r="X326" t="s">
        <v>1678</v>
      </c>
      <c r="Y326">
        <v>3</v>
      </c>
      <c r="Z326">
        <v>31</v>
      </c>
    </row>
    <row r="327" spans="22:26">
      <c r="V327" s="416">
        <f t="shared" si="24"/>
        <v>44758</v>
      </c>
      <c r="W327" t="s">
        <v>1215</v>
      </c>
      <c r="X327" t="s">
        <v>1215</v>
      </c>
      <c r="Y327">
        <v>7</v>
      </c>
      <c r="Z327">
        <v>33</v>
      </c>
    </row>
    <row r="328" spans="22:26">
      <c r="V328" s="416">
        <f t="shared" si="24"/>
        <v>44758</v>
      </c>
      <c r="W328" t="s">
        <v>1239</v>
      </c>
      <c r="X328" t="s">
        <v>1239</v>
      </c>
      <c r="Y328">
        <v>2</v>
      </c>
      <c r="Z328">
        <v>4</v>
      </c>
    </row>
    <row r="329" spans="22:26">
      <c r="V329" s="416">
        <v>44770</v>
      </c>
      <c r="W329" t="s">
        <v>1216</v>
      </c>
      <c r="X329" t="s">
        <v>1216</v>
      </c>
      <c r="Y329">
        <v>9</v>
      </c>
      <c r="Z329">
        <v>74</v>
      </c>
    </row>
    <row r="330" spans="22:26">
      <c r="V330" s="416">
        <f t="shared" ref="V330:V341" si="25">V329</f>
        <v>44770</v>
      </c>
      <c r="W330" t="s">
        <v>1216</v>
      </c>
      <c r="X330" t="s">
        <v>1662</v>
      </c>
      <c r="Y330">
        <v>9</v>
      </c>
      <c r="Z330">
        <v>81</v>
      </c>
    </row>
    <row r="331" spans="22:26">
      <c r="V331" s="416">
        <f t="shared" si="25"/>
        <v>44770</v>
      </c>
      <c r="W331" t="s">
        <v>1229</v>
      </c>
      <c r="X331" t="s">
        <v>1229</v>
      </c>
      <c r="Y331">
        <v>6</v>
      </c>
      <c r="Z331">
        <v>51</v>
      </c>
    </row>
    <row r="332" spans="22:26">
      <c r="V332" s="416">
        <f t="shared" si="25"/>
        <v>44770</v>
      </c>
      <c r="W332" t="s">
        <v>1229</v>
      </c>
      <c r="X332" t="s">
        <v>1673</v>
      </c>
      <c r="Y332">
        <v>5</v>
      </c>
      <c r="Z332">
        <v>46</v>
      </c>
    </row>
    <row r="333" spans="22:26">
      <c r="V333" s="416">
        <f t="shared" si="25"/>
        <v>44770</v>
      </c>
      <c r="W333" t="s">
        <v>1210</v>
      </c>
      <c r="X333" t="s">
        <v>1210</v>
      </c>
      <c r="Y333">
        <v>7</v>
      </c>
      <c r="Z333">
        <v>67</v>
      </c>
    </row>
    <row r="334" spans="22:26">
      <c r="V334" s="416">
        <f t="shared" si="25"/>
        <v>44770</v>
      </c>
      <c r="W334" t="s">
        <v>1210</v>
      </c>
      <c r="X334" t="s">
        <v>1675</v>
      </c>
      <c r="Y334">
        <v>8</v>
      </c>
      <c r="Z334">
        <v>154</v>
      </c>
    </row>
    <row r="335" spans="22:26">
      <c r="V335" s="416">
        <f t="shared" si="25"/>
        <v>44770</v>
      </c>
      <c r="W335" t="s">
        <v>1197</v>
      </c>
      <c r="X335" t="s">
        <v>1197</v>
      </c>
      <c r="Y335">
        <v>10</v>
      </c>
      <c r="Z335">
        <v>65</v>
      </c>
    </row>
    <row r="336" spans="22:26">
      <c r="V336" s="416">
        <f t="shared" si="25"/>
        <v>44770</v>
      </c>
      <c r="W336" t="s">
        <v>1197</v>
      </c>
      <c r="X336" t="s">
        <v>1676</v>
      </c>
      <c r="Y336">
        <v>3</v>
      </c>
      <c r="Z336">
        <v>25</v>
      </c>
    </row>
    <row r="337" spans="22:26">
      <c r="V337" s="416">
        <f t="shared" si="25"/>
        <v>44770</v>
      </c>
      <c r="W337" t="s">
        <v>1197</v>
      </c>
      <c r="X337" t="s">
        <v>1677</v>
      </c>
      <c r="Y337">
        <v>2</v>
      </c>
      <c r="Z337">
        <v>14</v>
      </c>
    </row>
    <row r="338" spans="22:26">
      <c r="V338" s="416">
        <f t="shared" si="25"/>
        <v>44770</v>
      </c>
      <c r="W338" t="s">
        <v>1233</v>
      </c>
      <c r="X338" t="s">
        <v>1233</v>
      </c>
      <c r="Y338">
        <v>6</v>
      </c>
      <c r="Z338">
        <v>53</v>
      </c>
    </row>
    <row r="339" spans="22:26">
      <c r="V339" s="416">
        <f t="shared" si="25"/>
        <v>44770</v>
      </c>
      <c r="W339" t="s">
        <v>1233</v>
      </c>
      <c r="X339" t="s">
        <v>1678</v>
      </c>
      <c r="Y339">
        <v>3</v>
      </c>
      <c r="Z339">
        <v>31</v>
      </c>
    </row>
    <row r="340" spans="22:26">
      <c r="V340" s="416">
        <f t="shared" si="25"/>
        <v>44770</v>
      </c>
      <c r="W340" t="s">
        <v>1215</v>
      </c>
      <c r="X340" t="s">
        <v>1215</v>
      </c>
      <c r="Y340">
        <v>7</v>
      </c>
      <c r="Z340">
        <v>33</v>
      </c>
    </row>
    <row r="341" spans="22:26">
      <c r="V341" s="416">
        <f t="shared" si="25"/>
        <v>44770</v>
      </c>
      <c r="W341" t="s">
        <v>1239</v>
      </c>
      <c r="X341" t="s">
        <v>1239</v>
      </c>
      <c r="Y341">
        <v>2</v>
      </c>
      <c r="Z341">
        <v>4</v>
      </c>
    </row>
    <row r="342" spans="22:26">
      <c r="V342" s="416">
        <v>44777</v>
      </c>
      <c r="W342" t="s">
        <v>1216</v>
      </c>
      <c r="X342" t="s">
        <v>1216</v>
      </c>
      <c r="Y342">
        <v>9</v>
      </c>
      <c r="Z342">
        <v>74</v>
      </c>
    </row>
    <row r="343" spans="22:26">
      <c r="V343" s="416">
        <f t="shared" ref="V343:V354" si="26">V342</f>
        <v>44777</v>
      </c>
      <c r="W343" t="s">
        <v>1216</v>
      </c>
      <c r="X343" t="s">
        <v>1662</v>
      </c>
      <c r="Y343">
        <v>9</v>
      </c>
      <c r="Z343">
        <v>81</v>
      </c>
    </row>
    <row r="344" spans="22:26">
      <c r="V344" s="416">
        <f t="shared" si="26"/>
        <v>44777</v>
      </c>
      <c r="W344" t="s">
        <v>1229</v>
      </c>
      <c r="X344" t="s">
        <v>1229</v>
      </c>
      <c r="Y344">
        <v>6</v>
      </c>
      <c r="Z344">
        <v>51</v>
      </c>
    </row>
    <row r="345" spans="22:26">
      <c r="V345" s="416">
        <f t="shared" si="26"/>
        <v>44777</v>
      </c>
      <c r="W345" t="s">
        <v>1229</v>
      </c>
      <c r="X345" t="s">
        <v>1673</v>
      </c>
      <c r="Y345">
        <v>5</v>
      </c>
      <c r="Z345">
        <v>46</v>
      </c>
    </row>
    <row r="346" spans="22:26">
      <c r="V346" s="416">
        <f t="shared" si="26"/>
        <v>44777</v>
      </c>
      <c r="W346" t="s">
        <v>1210</v>
      </c>
      <c r="X346" t="s">
        <v>1210</v>
      </c>
      <c r="Y346">
        <v>7</v>
      </c>
      <c r="Z346">
        <v>67</v>
      </c>
    </row>
    <row r="347" spans="22:26">
      <c r="V347" s="416">
        <f t="shared" si="26"/>
        <v>44777</v>
      </c>
      <c r="W347" t="s">
        <v>1210</v>
      </c>
      <c r="X347" t="s">
        <v>1675</v>
      </c>
      <c r="Y347">
        <v>8</v>
      </c>
      <c r="Z347">
        <v>154</v>
      </c>
    </row>
    <row r="348" spans="22:26">
      <c r="V348" s="416">
        <f t="shared" si="26"/>
        <v>44777</v>
      </c>
      <c r="W348" t="s">
        <v>1197</v>
      </c>
      <c r="X348" t="s">
        <v>1197</v>
      </c>
      <c r="Y348">
        <v>13</v>
      </c>
      <c r="Z348">
        <v>76</v>
      </c>
    </row>
    <row r="349" spans="22:26">
      <c r="V349" s="416">
        <f t="shared" si="26"/>
        <v>44777</v>
      </c>
      <c r="W349" t="s">
        <v>1197</v>
      </c>
      <c r="X349" t="s">
        <v>1676</v>
      </c>
      <c r="Y349">
        <v>3</v>
      </c>
      <c r="Z349">
        <v>25</v>
      </c>
    </row>
    <row r="350" spans="22:26">
      <c r="V350" s="416">
        <f t="shared" si="26"/>
        <v>44777</v>
      </c>
      <c r="W350" t="s">
        <v>1197</v>
      </c>
      <c r="X350" t="s">
        <v>1677</v>
      </c>
      <c r="Y350">
        <v>2</v>
      </c>
      <c r="Z350">
        <v>14</v>
      </c>
    </row>
    <row r="351" spans="22:26">
      <c r="V351" s="416">
        <f t="shared" si="26"/>
        <v>44777</v>
      </c>
      <c r="W351" t="s">
        <v>1233</v>
      </c>
      <c r="X351" t="s">
        <v>1233</v>
      </c>
      <c r="Y351">
        <v>6</v>
      </c>
      <c r="Z351">
        <v>53</v>
      </c>
    </row>
    <row r="352" spans="22:26">
      <c r="V352" s="416">
        <f t="shared" si="26"/>
        <v>44777</v>
      </c>
      <c r="W352" t="s">
        <v>1233</v>
      </c>
      <c r="X352" t="s">
        <v>1678</v>
      </c>
      <c r="Y352">
        <v>3</v>
      </c>
      <c r="Z352">
        <v>31</v>
      </c>
    </row>
    <row r="353" spans="22:26">
      <c r="V353" s="416">
        <f t="shared" si="26"/>
        <v>44777</v>
      </c>
      <c r="W353" t="s">
        <v>1215</v>
      </c>
      <c r="X353" t="s">
        <v>1215</v>
      </c>
      <c r="Y353">
        <v>8</v>
      </c>
      <c r="Z353">
        <v>43</v>
      </c>
    </row>
    <row r="354" spans="22:26">
      <c r="V354" s="416">
        <f t="shared" si="26"/>
        <v>44777</v>
      </c>
      <c r="W354" t="s">
        <v>1239</v>
      </c>
      <c r="X354" t="s">
        <v>1239</v>
      </c>
      <c r="Y354">
        <v>2</v>
      </c>
      <c r="Z354">
        <v>4</v>
      </c>
    </row>
    <row r="355" spans="22:26">
      <c r="V355" s="416">
        <v>44785</v>
      </c>
      <c r="W355" s="419" t="s">
        <v>1216</v>
      </c>
      <c r="X355" s="420" t="s">
        <v>1216</v>
      </c>
      <c r="Y355" s="420">
        <v>9</v>
      </c>
      <c r="Z355" s="420">
        <v>74</v>
      </c>
    </row>
    <row r="356" spans="22:26">
      <c r="V356" s="416">
        <f t="shared" ref="V356:V367" si="27">V355</f>
        <v>44785</v>
      </c>
      <c r="W356" s="421" t="s">
        <v>1216</v>
      </c>
      <c r="X356" s="422" t="s">
        <v>1662</v>
      </c>
      <c r="Y356" s="422">
        <v>9</v>
      </c>
      <c r="Z356" s="422">
        <v>81</v>
      </c>
    </row>
    <row r="357" spans="22:26">
      <c r="V357" s="416">
        <f t="shared" si="27"/>
        <v>44785</v>
      </c>
      <c r="W357" s="419" t="s">
        <v>1229</v>
      </c>
      <c r="X357" s="420" t="s">
        <v>1229</v>
      </c>
      <c r="Y357" s="420">
        <v>6</v>
      </c>
      <c r="Z357" s="420">
        <v>51</v>
      </c>
    </row>
    <row r="358" spans="22:26">
      <c r="V358" s="416">
        <f t="shared" si="27"/>
        <v>44785</v>
      </c>
      <c r="W358" s="421" t="s">
        <v>1229</v>
      </c>
      <c r="X358" s="422" t="s">
        <v>1673</v>
      </c>
      <c r="Y358" s="422">
        <v>5</v>
      </c>
      <c r="Z358" s="422">
        <v>46</v>
      </c>
    </row>
    <row r="359" spans="22:26">
      <c r="V359" s="416">
        <f t="shared" si="27"/>
        <v>44785</v>
      </c>
      <c r="W359" s="419" t="s">
        <v>1210</v>
      </c>
      <c r="X359" s="420" t="s">
        <v>1210</v>
      </c>
      <c r="Y359" s="420">
        <v>7</v>
      </c>
      <c r="Z359" s="420">
        <v>67</v>
      </c>
    </row>
    <row r="360" spans="22:26">
      <c r="V360" s="416">
        <f t="shared" si="27"/>
        <v>44785</v>
      </c>
      <c r="W360" s="421" t="s">
        <v>1210</v>
      </c>
      <c r="X360" s="422" t="s">
        <v>1675</v>
      </c>
      <c r="Y360" s="422">
        <v>8</v>
      </c>
      <c r="Z360" s="422">
        <v>154</v>
      </c>
    </row>
    <row r="361" spans="22:26">
      <c r="V361" s="416">
        <f t="shared" si="27"/>
        <v>44785</v>
      </c>
      <c r="W361" s="419" t="s">
        <v>1197</v>
      </c>
      <c r="X361" s="420" t="s">
        <v>1197</v>
      </c>
      <c r="Y361" s="420">
        <v>13</v>
      </c>
      <c r="Z361" s="420">
        <v>79</v>
      </c>
    </row>
    <row r="362" spans="22:26">
      <c r="V362" s="416">
        <f t="shared" si="27"/>
        <v>44785</v>
      </c>
      <c r="W362" s="423" t="s">
        <v>1197</v>
      </c>
      <c r="X362" s="422" t="s">
        <v>1676</v>
      </c>
      <c r="Y362" s="422">
        <v>3</v>
      </c>
      <c r="Z362" s="422">
        <v>24</v>
      </c>
    </row>
    <row r="363" spans="22:26">
      <c r="V363" s="416">
        <f t="shared" si="27"/>
        <v>44785</v>
      </c>
      <c r="W363" s="421" t="s">
        <v>1197</v>
      </c>
      <c r="X363" s="420" t="s">
        <v>1677</v>
      </c>
      <c r="Y363" s="420">
        <v>2</v>
      </c>
      <c r="Z363" s="420">
        <v>16</v>
      </c>
    </row>
    <row r="364" spans="22:26">
      <c r="V364" s="416">
        <f t="shared" si="27"/>
        <v>44785</v>
      </c>
      <c r="W364" s="424" t="s">
        <v>1233</v>
      </c>
      <c r="X364" s="422" t="s">
        <v>1233</v>
      </c>
      <c r="Y364" s="422">
        <v>6</v>
      </c>
      <c r="Z364" s="422">
        <v>57</v>
      </c>
    </row>
    <row r="365" spans="22:26">
      <c r="V365" s="416">
        <f t="shared" si="27"/>
        <v>44785</v>
      </c>
      <c r="W365" s="421" t="s">
        <v>1233</v>
      </c>
      <c r="X365" s="420" t="s">
        <v>1678</v>
      </c>
      <c r="Y365" s="420">
        <v>3</v>
      </c>
      <c r="Z365" s="420">
        <v>33</v>
      </c>
    </row>
    <row r="366" spans="22:26">
      <c r="V366" s="416">
        <f t="shared" si="27"/>
        <v>44785</v>
      </c>
      <c r="W366" s="422" t="s">
        <v>1215</v>
      </c>
      <c r="X366" s="422" t="s">
        <v>1215</v>
      </c>
      <c r="Y366" s="422">
        <v>8</v>
      </c>
      <c r="Z366" s="422">
        <v>39</v>
      </c>
    </row>
    <row r="367" spans="22:26">
      <c r="V367" s="416">
        <f t="shared" si="27"/>
        <v>44785</v>
      </c>
      <c r="W367" s="426" t="s">
        <v>1239</v>
      </c>
      <c r="X367" s="426" t="s">
        <v>1239</v>
      </c>
      <c r="Y367" s="426">
        <v>2</v>
      </c>
      <c r="Z367" s="426">
        <v>4</v>
      </c>
    </row>
    <row r="368" spans="22:26">
      <c r="V368" s="416">
        <v>44792</v>
      </c>
      <c r="W368" s="419" t="s">
        <v>1216</v>
      </c>
      <c r="X368" s="420" t="s">
        <v>1216</v>
      </c>
      <c r="Y368" s="420">
        <v>9</v>
      </c>
      <c r="Z368" s="420">
        <v>75</v>
      </c>
    </row>
    <row r="369" spans="22:26">
      <c r="V369" s="416">
        <f t="shared" ref="V369:V380" si="28">V368</f>
        <v>44792</v>
      </c>
      <c r="W369" s="421" t="s">
        <v>1216</v>
      </c>
      <c r="X369" s="422" t="s">
        <v>1662</v>
      </c>
      <c r="Y369" s="422">
        <v>9</v>
      </c>
      <c r="Z369" s="422">
        <v>87</v>
      </c>
    </row>
    <row r="370" spans="22:26">
      <c r="V370" s="416">
        <f t="shared" si="28"/>
        <v>44792</v>
      </c>
      <c r="W370" s="419" t="s">
        <v>1229</v>
      </c>
      <c r="X370" s="420" t="s">
        <v>1229</v>
      </c>
      <c r="Y370" s="420">
        <v>6</v>
      </c>
      <c r="Z370" s="420">
        <v>51</v>
      </c>
    </row>
    <row r="371" spans="22:26">
      <c r="V371" s="416">
        <f t="shared" si="28"/>
        <v>44792</v>
      </c>
      <c r="W371" s="421" t="s">
        <v>1229</v>
      </c>
      <c r="X371" s="422" t="s">
        <v>1673</v>
      </c>
      <c r="Y371" s="422">
        <v>5</v>
      </c>
      <c r="Z371" s="422">
        <v>46</v>
      </c>
    </row>
    <row r="372" spans="22:26">
      <c r="V372" s="416">
        <f t="shared" si="28"/>
        <v>44792</v>
      </c>
      <c r="W372" s="419" t="s">
        <v>1210</v>
      </c>
      <c r="X372" s="420" t="s">
        <v>1210</v>
      </c>
      <c r="Y372" s="420">
        <v>7</v>
      </c>
      <c r="Z372" s="420">
        <v>67</v>
      </c>
    </row>
    <row r="373" spans="22:26">
      <c r="V373" s="416">
        <f t="shared" si="28"/>
        <v>44792</v>
      </c>
      <c r="W373" s="421" t="s">
        <v>1210</v>
      </c>
      <c r="X373" s="422" t="s">
        <v>1675</v>
      </c>
      <c r="Y373" s="422">
        <v>8</v>
      </c>
      <c r="Z373" s="422">
        <v>154</v>
      </c>
    </row>
    <row r="374" spans="22:26">
      <c r="V374" s="416">
        <f t="shared" si="28"/>
        <v>44792</v>
      </c>
      <c r="W374" s="419" t="s">
        <v>1197</v>
      </c>
      <c r="X374" s="420" t="s">
        <v>1197</v>
      </c>
      <c r="Y374" s="420">
        <v>13</v>
      </c>
      <c r="Z374" s="420">
        <v>79</v>
      </c>
    </row>
    <row r="375" spans="22:26">
      <c r="V375" s="416">
        <f t="shared" si="28"/>
        <v>44792</v>
      </c>
      <c r="W375" s="423" t="s">
        <v>1197</v>
      </c>
      <c r="X375" s="422" t="s">
        <v>1676</v>
      </c>
      <c r="Y375" s="422">
        <v>3</v>
      </c>
      <c r="Z375" s="422">
        <v>24</v>
      </c>
    </row>
    <row r="376" spans="22:26">
      <c r="V376" s="416">
        <f t="shared" si="28"/>
        <v>44792</v>
      </c>
      <c r="W376" s="421" t="s">
        <v>1197</v>
      </c>
      <c r="X376" s="420" t="s">
        <v>1677</v>
      </c>
      <c r="Y376" s="420">
        <v>2</v>
      </c>
      <c r="Z376" s="420">
        <v>16</v>
      </c>
    </row>
    <row r="377" spans="22:26">
      <c r="V377" s="416">
        <f t="shared" si="28"/>
        <v>44792</v>
      </c>
      <c r="W377" s="424" t="s">
        <v>1233</v>
      </c>
      <c r="X377" s="422" t="s">
        <v>1233</v>
      </c>
      <c r="Y377" s="422">
        <v>6</v>
      </c>
      <c r="Z377" s="422">
        <v>58</v>
      </c>
    </row>
    <row r="378" spans="22:26">
      <c r="V378" s="416">
        <f t="shared" si="28"/>
        <v>44792</v>
      </c>
      <c r="W378" s="421" t="s">
        <v>1233</v>
      </c>
      <c r="X378" s="420" t="s">
        <v>1678</v>
      </c>
      <c r="Y378" s="420">
        <v>3</v>
      </c>
      <c r="Z378" s="420">
        <v>34</v>
      </c>
    </row>
    <row r="379" spans="22:26">
      <c r="V379" s="416">
        <f t="shared" si="28"/>
        <v>44792</v>
      </c>
      <c r="W379" s="422" t="s">
        <v>1215</v>
      </c>
      <c r="X379" s="422" t="s">
        <v>1215</v>
      </c>
      <c r="Y379" s="422">
        <v>9</v>
      </c>
      <c r="Z379" s="422">
        <v>42</v>
      </c>
    </row>
    <row r="380" spans="22:26">
      <c r="V380" s="416">
        <f t="shared" si="28"/>
        <v>44792</v>
      </c>
      <c r="W380" s="426" t="s">
        <v>1239</v>
      </c>
      <c r="X380" s="426" t="s">
        <v>1239</v>
      </c>
      <c r="Y380" s="426">
        <v>2</v>
      </c>
      <c r="Z380" s="426">
        <v>4</v>
      </c>
    </row>
    <row r="381" spans="22:26">
      <c r="V381" s="416">
        <v>44799</v>
      </c>
      <c r="W381" t="s">
        <v>1216</v>
      </c>
      <c r="X381" t="s">
        <v>1216</v>
      </c>
      <c r="Y381">
        <v>9</v>
      </c>
      <c r="Z381">
        <v>75</v>
      </c>
    </row>
    <row r="382" spans="22:26">
      <c r="V382" s="416">
        <f t="shared" ref="V382:V393" si="29">V381</f>
        <v>44799</v>
      </c>
      <c r="W382" t="s">
        <v>1216</v>
      </c>
      <c r="X382" t="s">
        <v>1662</v>
      </c>
      <c r="Y382">
        <v>9</v>
      </c>
      <c r="Z382">
        <v>87</v>
      </c>
    </row>
    <row r="383" spans="22:26">
      <c r="V383" s="416">
        <f t="shared" si="29"/>
        <v>44799</v>
      </c>
      <c r="W383" t="s">
        <v>1229</v>
      </c>
      <c r="X383" t="s">
        <v>1229</v>
      </c>
      <c r="Y383">
        <v>6</v>
      </c>
      <c r="Z383">
        <v>52</v>
      </c>
    </row>
    <row r="384" spans="22:26">
      <c r="V384" s="416">
        <f t="shared" si="29"/>
        <v>44799</v>
      </c>
      <c r="W384" t="s">
        <v>1229</v>
      </c>
      <c r="X384" t="s">
        <v>1673</v>
      </c>
      <c r="Y384">
        <v>5</v>
      </c>
      <c r="Z384">
        <v>46</v>
      </c>
    </row>
    <row r="385" spans="22:26">
      <c r="V385" s="416">
        <f t="shared" si="29"/>
        <v>44799</v>
      </c>
      <c r="W385" t="s">
        <v>1210</v>
      </c>
      <c r="X385" t="s">
        <v>1210</v>
      </c>
      <c r="Y385">
        <v>7</v>
      </c>
      <c r="Z385">
        <v>67</v>
      </c>
    </row>
    <row r="386" spans="22:26">
      <c r="V386" s="416">
        <f t="shared" si="29"/>
        <v>44799</v>
      </c>
      <c r="W386" t="s">
        <v>1210</v>
      </c>
      <c r="X386" t="s">
        <v>1675</v>
      </c>
      <c r="Y386">
        <v>8</v>
      </c>
      <c r="Z386">
        <v>154</v>
      </c>
    </row>
    <row r="387" spans="22:26">
      <c r="V387" s="416">
        <f t="shared" si="29"/>
        <v>44799</v>
      </c>
      <c r="W387" t="s">
        <v>1197</v>
      </c>
      <c r="X387" t="s">
        <v>1197</v>
      </c>
      <c r="Y387">
        <v>13</v>
      </c>
      <c r="Z387">
        <v>79</v>
      </c>
    </row>
    <row r="388" spans="22:26">
      <c r="V388" s="416">
        <f t="shared" si="29"/>
        <v>44799</v>
      </c>
      <c r="W388" t="s">
        <v>1197</v>
      </c>
      <c r="X388" t="s">
        <v>1676</v>
      </c>
      <c r="Y388">
        <v>3</v>
      </c>
      <c r="Z388">
        <v>24</v>
      </c>
    </row>
    <row r="389" spans="22:26">
      <c r="V389" s="416">
        <f t="shared" si="29"/>
        <v>44799</v>
      </c>
      <c r="W389" t="s">
        <v>1197</v>
      </c>
      <c r="X389" t="s">
        <v>1677</v>
      </c>
      <c r="Y389">
        <v>2</v>
      </c>
      <c r="Z389">
        <v>16</v>
      </c>
    </row>
    <row r="390" spans="22:26">
      <c r="V390" s="416">
        <f t="shared" si="29"/>
        <v>44799</v>
      </c>
      <c r="W390" t="s">
        <v>1233</v>
      </c>
      <c r="X390" t="s">
        <v>1233</v>
      </c>
      <c r="Y390">
        <v>7</v>
      </c>
      <c r="Z390">
        <v>63</v>
      </c>
    </row>
    <row r="391" spans="22:26">
      <c r="V391" s="416">
        <f t="shared" si="29"/>
        <v>44799</v>
      </c>
      <c r="W391" t="s">
        <v>1233</v>
      </c>
      <c r="X391" t="s">
        <v>1678</v>
      </c>
      <c r="Y391">
        <v>3</v>
      </c>
      <c r="Z391">
        <v>36</v>
      </c>
    </row>
    <row r="392" spans="22:26">
      <c r="V392" s="416">
        <f t="shared" si="29"/>
        <v>44799</v>
      </c>
      <c r="W392" t="s">
        <v>1215</v>
      </c>
      <c r="X392" t="s">
        <v>1215</v>
      </c>
      <c r="Y392">
        <v>9</v>
      </c>
      <c r="Z392">
        <v>42</v>
      </c>
    </row>
    <row r="393" spans="22:26">
      <c r="V393" s="416">
        <f t="shared" si="29"/>
        <v>44799</v>
      </c>
      <c r="W393" t="s">
        <v>1239</v>
      </c>
      <c r="X393" t="s">
        <v>1239</v>
      </c>
      <c r="Y393">
        <v>4</v>
      </c>
      <c r="Z393">
        <v>10</v>
      </c>
    </row>
    <row r="394" spans="22:26">
      <c r="V394" s="416">
        <v>44806</v>
      </c>
      <c r="W394" s="419" t="s">
        <v>1216</v>
      </c>
      <c r="X394" s="420" t="s">
        <v>1216</v>
      </c>
      <c r="Y394" s="420">
        <v>9</v>
      </c>
      <c r="Z394" s="420">
        <v>75</v>
      </c>
    </row>
    <row r="395" spans="22:26">
      <c r="V395" s="416">
        <v>44806</v>
      </c>
      <c r="W395" s="421" t="s">
        <v>1216</v>
      </c>
      <c r="X395" s="422" t="s">
        <v>1662</v>
      </c>
      <c r="Y395" s="422">
        <v>9</v>
      </c>
      <c r="Z395" s="422">
        <v>87</v>
      </c>
    </row>
    <row r="396" spans="22:26">
      <c r="V396" s="416">
        <v>44806</v>
      </c>
      <c r="W396" s="419" t="s">
        <v>1229</v>
      </c>
      <c r="X396" s="420" t="s">
        <v>1229</v>
      </c>
      <c r="Y396" s="420">
        <v>6</v>
      </c>
      <c r="Z396" s="420">
        <v>52</v>
      </c>
    </row>
    <row r="397" spans="22:26">
      <c r="V397" s="416">
        <v>44806</v>
      </c>
      <c r="W397" s="421" t="s">
        <v>1229</v>
      </c>
      <c r="X397" s="422" t="s">
        <v>1673</v>
      </c>
      <c r="Y397" s="422">
        <v>5</v>
      </c>
      <c r="Z397" s="422">
        <v>46</v>
      </c>
    </row>
    <row r="398" spans="22:26">
      <c r="V398" s="416">
        <v>44806</v>
      </c>
      <c r="W398" s="419" t="s">
        <v>1210</v>
      </c>
      <c r="X398" s="420" t="s">
        <v>1210</v>
      </c>
      <c r="Y398" s="420">
        <v>7</v>
      </c>
      <c r="Z398" s="420">
        <v>67</v>
      </c>
    </row>
    <row r="399" spans="22:26">
      <c r="V399" s="416">
        <v>44806</v>
      </c>
      <c r="W399" s="421" t="s">
        <v>1210</v>
      </c>
      <c r="X399" s="422" t="s">
        <v>1675</v>
      </c>
      <c r="Y399" s="422">
        <v>8</v>
      </c>
      <c r="Z399" s="422">
        <v>154</v>
      </c>
    </row>
    <row r="400" spans="22:26">
      <c r="V400" s="416">
        <v>44806</v>
      </c>
      <c r="W400" s="419" t="s">
        <v>1197</v>
      </c>
      <c r="X400" s="420" t="s">
        <v>1197</v>
      </c>
      <c r="Y400" s="420">
        <v>13</v>
      </c>
      <c r="Z400" s="420">
        <v>79</v>
      </c>
    </row>
    <row r="401" spans="22:26">
      <c r="V401" s="416">
        <v>44806</v>
      </c>
      <c r="W401" s="423" t="s">
        <v>1197</v>
      </c>
      <c r="X401" s="422" t="s">
        <v>1676</v>
      </c>
      <c r="Y401" s="422">
        <v>3</v>
      </c>
      <c r="Z401" s="422">
        <v>24</v>
      </c>
    </row>
    <row r="402" spans="22:26">
      <c r="V402" s="416">
        <v>44806</v>
      </c>
      <c r="W402" s="421" t="s">
        <v>1197</v>
      </c>
      <c r="X402" s="420" t="s">
        <v>1677</v>
      </c>
      <c r="Y402" s="420">
        <v>2</v>
      </c>
      <c r="Z402" s="420">
        <v>16</v>
      </c>
    </row>
    <row r="403" spans="22:26">
      <c r="V403" s="416">
        <v>44806</v>
      </c>
      <c r="W403" s="424" t="s">
        <v>1233</v>
      </c>
      <c r="X403" s="422" t="s">
        <v>1233</v>
      </c>
      <c r="Y403" s="422">
        <v>7</v>
      </c>
      <c r="Z403" s="422">
        <v>63</v>
      </c>
    </row>
    <row r="404" spans="22:26">
      <c r="V404" s="416">
        <v>44806</v>
      </c>
      <c r="W404" s="421" t="s">
        <v>1233</v>
      </c>
      <c r="X404" s="420" t="s">
        <v>1678</v>
      </c>
      <c r="Y404" s="420">
        <v>3</v>
      </c>
      <c r="Z404" s="420">
        <v>37</v>
      </c>
    </row>
    <row r="405" spans="22:26">
      <c r="V405" s="416">
        <v>44806</v>
      </c>
      <c r="W405" s="422" t="s">
        <v>1215</v>
      </c>
      <c r="X405" s="422" t="s">
        <v>1215</v>
      </c>
      <c r="Y405" s="422">
        <v>9</v>
      </c>
      <c r="Z405" s="422">
        <v>42</v>
      </c>
    </row>
    <row r="406" spans="22:26">
      <c r="V406" s="416">
        <v>44806</v>
      </c>
      <c r="W406" s="426" t="s">
        <v>1239</v>
      </c>
      <c r="X406" s="426" t="s">
        <v>1239</v>
      </c>
      <c r="Y406" s="426">
        <v>2</v>
      </c>
      <c r="Z406" s="426">
        <v>5</v>
      </c>
    </row>
    <row r="407" spans="22:26">
      <c r="V407" s="416">
        <v>44812</v>
      </c>
      <c r="W407" t="s">
        <v>1216</v>
      </c>
      <c r="X407" t="s">
        <v>1216</v>
      </c>
      <c r="Y407">
        <v>10</v>
      </c>
      <c r="Z407">
        <v>79</v>
      </c>
    </row>
    <row r="408" spans="22:26">
      <c r="V408" s="416">
        <f t="shared" ref="V408:V419" si="30">V407</f>
        <v>44812</v>
      </c>
      <c r="W408" t="s">
        <v>1216</v>
      </c>
      <c r="X408" t="s">
        <v>1662</v>
      </c>
      <c r="Y408">
        <v>9</v>
      </c>
      <c r="Z408">
        <v>89</v>
      </c>
    </row>
    <row r="409" spans="22:26">
      <c r="V409" s="416">
        <f t="shared" si="30"/>
        <v>44812</v>
      </c>
      <c r="W409" t="s">
        <v>1229</v>
      </c>
      <c r="X409" t="s">
        <v>1229</v>
      </c>
      <c r="Y409">
        <v>6</v>
      </c>
      <c r="Z409">
        <v>53</v>
      </c>
    </row>
    <row r="410" spans="22:26">
      <c r="V410" s="416">
        <f t="shared" si="30"/>
        <v>44812</v>
      </c>
      <c r="W410" t="s">
        <v>1229</v>
      </c>
      <c r="X410" t="s">
        <v>1673</v>
      </c>
      <c r="Y410">
        <v>5</v>
      </c>
      <c r="Z410">
        <v>47</v>
      </c>
    </row>
    <row r="411" spans="22:26">
      <c r="V411" s="416">
        <f t="shared" si="30"/>
        <v>44812</v>
      </c>
      <c r="W411" t="s">
        <v>1210</v>
      </c>
      <c r="X411" t="s">
        <v>1210</v>
      </c>
      <c r="Y411">
        <v>7</v>
      </c>
      <c r="Z411">
        <v>67</v>
      </c>
    </row>
    <row r="412" spans="22:26">
      <c r="V412" s="416">
        <f t="shared" si="30"/>
        <v>44812</v>
      </c>
      <c r="W412" t="s">
        <v>1210</v>
      </c>
      <c r="X412" t="s">
        <v>1675</v>
      </c>
      <c r="Y412">
        <v>8</v>
      </c>
      <c r="Z412">
        <v>154</v>
      </c>
    </row>
    <row r="413" spans="22:26">
      <c r="V413" s="416">
        <f t="shared" si="30"/>
        <v>44812</v>
      </c>
      <c r="W413" t="s">
        <v>1197</v>
      </c>
      <c r="X413" t="s">
        <v>1197</v>
      </c>
      <c r="Y413">
        <v>13</v>
      </c>
      <c r="Z413">
        <v>79</v>
      </c>
    </row>
    <row r="414" spans="22:26">
      <c r="V414" s="416">
        <f t="shared" si="30"/>
        <v>44812</v>
      </c>
      <c r="W414" t="s">
        <v>1197</v>
      </c>
      <c r="X414" t="s">
        <v>1676</v>
      </c>
      <c r="Y414">
        <v>3</v>
      </c>
      <c r="Z414">
        <v>24</v>
      </c>
    </row>
    <row r="415" spans="22:26">
      <c r="V415" s="416">
        <f t="shared" si="30"/>
        <v>44812</v>
      </c>
      <c r="W415" t="s">
        <v>1197</v>
      </c>
      <c r="X415" t="s">
        <v>1677</v>
      </c>
      <c r="Y415">
        <v>2</v>
      </c>
      <c r="Z415">
        <v>16</v>
      </c>
    </row>
    <row r="416" spans="22:26">
      <c r="V416" s="416">
        <f t="shared" si="30"/>
        <v>44812</v>
      </c>
      <c r="W416" t="s">
        <v>1233</v>
      </c>
      <c r="X416" t="s">
        <v>1233</v>
      </c>
      <c r="Y416">
        <v>7</v>
      </c>
      <c r="Z416">
        <v>63</v>
      </c>
    </row>
    <row r="417" spans="22:26">
      <c r="V417" s="416">
        <f t="shared" si="30"/>
        <v>44812</v>
      </c>
      <c r="W417" t="s">
        <v>1233</v>
      </c>
      <c r="X417" t="s">
        <v>1678</v>
      </c>
      <c r="Y417">
        <v>3</v>
      </c>
      <c r="Z417">
        <v>37</v>
      </c>
    </row>
    <row r="418" spans="22:26">
      <c r="V418" s="416">
        <f t="shared" si="30"/>
        <v>44812</v>
      </c>
      <c r="W418" t="s">
        <v>1215</v>
      </c>
      <c r="X418" t="s">
        <v>1215</v>
      </c>
      <c r="Y418">
        <v>9</v>
      </c>
      <c r="Z418">
        <v>42</v>
      </c>
    </row>
    <row r="419" spans="22:26">
      <c r="V419" s="416">
        <f t="shared" si="30"/>
        <v>44812</v>
      </c>
      <c r="W419" t="s">
        <v>1239</v>
      </c>
      <c r="X419" t="s">
        <v>1239</v>
      </c>
      <c r="Y419">
        <v>2</v>
      </c>
      <c r="Z419">
        <v>5</v>
      </c>
    </row>
    <row r="420" spans="22:26">
      <c r="V420" s="416">
        <v>44820</v>
      </c>
      <c r="W420" s="419" t="s">
        <v>1216</v>
      </c>
      <c r="X420" s="420" t="s">
        <v>1216</v>
      </c>
      <c r="Y420" s="420">
        <v>10</v>
      </c>
      <c r="Z420" s="420">
        <v>80</v>
      </c>
    </row>
    <row r="421" spans="22:26">
      <c r="V421" s="416">
        <f t="shared" ref="V421:V432" si="31">V420</f>
        <v>44820</v>
      </c>
      <c r="W421" s="421" t="s">
        <v>1216</v>
      </c>
      <c r="X421" s="422" t="s">
        <v>1662</v>
      </c>
      <c r="Y421" s="422">
        <v>9</v>
      </c>
      <c r="Z421" s="422">
        <v>95</v>
      </c>
    </row>
    <row r="422" spans="22:26">
      <c r="V422" s="416">
        <f t="shared" si="31"/>
        <v>44820</v>
      </c>
      <c r="W422" s="419" t="s">
        <v>1229</v>
      </c>
      <c r="X422" s="420" t="s">
        <v>1229</v>
      </c>
      <c r="Y422" s="420">
        <v>6</v>
      </c>
      <c r="Z422" s="420">
        <v>53</v>
      </c>
    </row>
    <row r="423" spans="22:26">
      <c r="V423" s="416">
        <f t="shared" si="31"/>
        <v>44820</v>
      </c>
      <c r="W423" s="421" t="s">
        <v>1229</v>
      </c>
      <c r="X423" s="422" t="s">
        <v>1673</v>
      </c>
      <c r="Y423" s="422">
        <v>5</v>
      </c>
      <c r="Z423" s="422">
        <v>47</v>
      </c>
    </row>
    <row r="424" spans="22:26">
      <c r="V424" s="416">
        <f t="shared" si="31"/>
        <v>44820</v>
      </c>
      <c r="W424" s="419" t="s">
        <v>1210</v>
      </c>
      <c r="X424" s="420" t="s">
        <v>1210</v>
      </c>
      <c r="Y424" s="420">
        <v>7</v>
      </c>
      <c r="Z424" s="420">
        <v>68</v>
      </c>
    </row>
    <row r="425" spans="22:26">
      <c r="V425" s="416">
        <f t="shared" si="31"/>
        <v>44820</v>
      </c>
      <c r="W425" s="421" t="s">
        <v>1210</v>
      </c>
      <c r="X425" s="422" t="s">
        <v>1675</v>
      </c>
      <c r="Y425" s="422">
        <v>8</v>
      </c>
      <c r="Z425" s="422">
        <v>154</v>
      </c>
    </row>
    <row r="426" spans="22:26">
      <c r="V426" s="416">
        <f t="shared" si="31"/>
        <v>44820</v>
      </c>
      <c r="W426" s="419" t="s">
        <v>1197</v>
      </c>
      <c r="X426" s="420" t="s">
        <v>1197</v>
      </c>
      <c r="Y426" s="420">
        <v>13</v>
      </c>
      <c r="Z426" s="420">
        <v>79</v>
      </c>
    </row>
    <row r="427" spans="22:26">
      <c r="V427" s="416">
        <f t="shared" si="31"/>
        <v>44820</v>
      </c>
      <c r="W427" s="423" t="s">
        <v>1197</v>
      </c>
      <c r="X427" s="422" t="s">
        <v>1676</v>
      </c>
      <c r="Y427" s="422">
        <v>3</v>
      </c>
      <c r="Z427" s="422">
        <v>24</v>
      </c>
    </row>
    <row r="428" spans="22:26">
      <c r="V428" s="416">
        <f t="shared" si="31"/>
        <v>44820</v>
      </c>
      <c r="W428" s="421" t="s">
        <v>1197</v>
      </c>
      <c r="X428" s="420" t="s">
        <v>1677</v>
      </c>
      <c r="Y428" s="420">
        <v>2</v>
      </c>
      <c r="Z428" s="420">
        <v>16</v>
      </c>
    </row>
    <row r="429" spans="22:26">
      <c r="V429" s="416">
        <f t="shared" si="31"/>
        <v>44820</v>
      </c>
      <c r="W429" s="424" t="s">
        <v>1233</v>
      </c>
      <c r="X429" s="422" t="s">
        <v>1233</v>
      </c>
      <c r="Y429" s="422">
        <v>7</v>
      </c>
      <c r="Z429" s="422">
        <v>63</v>
      </c>
    </row>
    <row r="430" spans="22:26">
      <c r="V430" s="416">
        <f t="shared" si="31"/>
        <v>44820</v>
      </c>
      <c r="W430" s="421" t="s">
        <v>1233</v>
      </c>
      <c r="X430" s="420" t="s">
        <v>1678</v>
      </c>
      <c r="Y430" s="420">
        <v>3</v>
      </c>
      <c r="Z430" s="420">
        <v>37</v>
      </c>
    </row>
    <row r="431" spans="22:26">
      <c r="V431" s="416">
        <f t="shared" si="31"/>
        <v>44820</v>
      </c>
      <c r="W431" s="422" t="s">
        <v>1215</v>
      </c>
      <c r="X431" s="422" t="s">
        <v>1215</v>
      </c>
      <c r="Y431" s="422">
        <v>10</v>
      </c>
      <c r="Z431" s="422">
        <v>44</v>
      </c>
    </row>
    <row r="432" spans="22:26">
      <c r="V432" s="416">
        <f t="shared" si="31"/>
        <v>44820</v>
      </c>
      <c r="W432" s="426" t="s">
        <v>1239</v>
      </c>
      <c r="X432" s="426" t="s">
        <v>1239</v>
      </c>
      <c r="Y432" s="426">
        <v>2</v>
      </c>
      <c r="Z432" s="426">
        <v>5</v>
      </c>
    </row>
    <row r="433" spans="22:26">
      <c r="V433" s="416">
        <v>44827</v>
      </c>
      <c r="W433" s="419" t="s">
        <v>1216</v>
      </c>
      <c r="X433" s="420" t="s">
        <v>1216</v>
      </c>
      <c r="Y433" s="420">
        <v>10</v>
      </c>
      <c r="Z433" s="420">
        <v>80</v>
      </c>
    </row>
    <row r="434" spans="22:26">
      <c r="V434" s="416">
        <f t="shared" ref="V434:V445" si="32">V433</f>
        <v>44827</v>
      </c>
      <c r="W434" s="421" t="s">
        <v>1216</v>
      </c>
      <c r="X434" s="422" t="s">
        <v>1662</v>
      </c>
      <c r="Y434" s="422">
        <v>9</v>
      </c>
      <c r="Z434" s="422">
        <v>95</v>
      </c>
    </row>
    <row r="435" spans="22:26">
      <c r="V435" s="416">
        <f t="shared" si="32"/>
        <v>44827</v>
      </c>
      <c r="W435" s="419" t="s">
        <v>1229</v>
      </c>
      <c r="X435" s="420" t="s">
        <v>1229</v>
      </c>
      <c r="Y435" s="420">
        <v>6</v>
      </c>
      <c r="Z435" s="420">
        <v>53</v>
      </c>
    </row>
    <row r="436" spans="22:26">
      <c r="V436" s="416">
        <f t="shared" si="32"/>
        <v>44827</v>
      </c>
      <c r="W436" s="421" t="s">
        <v>1229</v>
      </c>
      <c r="X436" s="422" t="s">
        <v>1673</v>
      </c>
      <c r="Y436" s="422">
        <v>5</v>
      </c>
      <c r="Z436" s="422">
        <v>52</v>
      </c>
    </row>
    <row r="437" spans="22:26">
      <c r="V437" s="416">
        <f t="shared" si="32"/>
        <v>44827</v>
      </c>
      <c r="W437" s="419" t="s">
        <v>1210</v>
      </c>
      <c r="X437" s="420" t="s">
        <v>1210</v>
      </c>
      <c r="Y437" s="420">
        <v>7</v>
      </c>
      <c r="Z437" s="420">
        <v>68</v>
      </c>
    </row>
    <row r="438" spans="22:26">
      <c r="V438" s="416">
        <f t="shared" si="32"/>
        <v>44827</v>
      </c>
      <c r="W438" s="421" t="s">
        <v>1210</v>
      </c>
      <c r="X438" s="422" t="s">
        <v>1675</v>
      </c>
      <c r="Y438" s="422">
        <v>8</v>
      </c>
      <c r="Z438" s="422">
        <v>158</v>
      </c>
    </row>
    <row r="439" spans="22:26">
      <c r="V439" s="416">
        <f t="shared" si="32"/>
        <v>44827</v>
      </c>
      <c r="W439" s="419" t="s">
        <v>1197</v>
      </c>
      <c r="X439" s="420" t="s">
        <v>1197</v>
      </c>
      <c r="Y439" s="420">
        <v>13</v>
      </c>
      <c r="Z439" s="420">
        <v>79</v>
      </c>
    </row>
    <row r="440" spans="22:26">
      <c r="V440" s="416">
        <f t="shared" si="32"/>
        <v>44827</v>
      </c>
      <c r="W440" s="423" t="s">
        <v>1197</v>
      </c>
      <c r="X440" s="422" t="s">
        <v>1676</v>
      </c>
      <c r="Y440" s="422">
        <v>3</v>
      </c>
      <c r="Z440" s="422">
        <v>24</v>
      </c>
    </row>
    <row r="441" spans="22:26">
      <c r="V441" s="416">
        <f t="shared" si="32"/>
        <v>44827</v>
      </c>
      <c r="W441" s="421" t="s">
        <v>1197</v>
      </c>
      <c r="X441" s="420" t="s">
        <v>1677</v>
      </c>
      <c r="Y441" s="420">
        <v>2</v>
      </c>
      <c r="Z441" s="420">
        <v>16</v>
      </c>
    </row>
    <row r="442" spans="22:26">
      <c r="V442" s="416">
        <f t="shared" si="32"/>
        <v>44827</v>
      </c>
      <c r="W442" s="424" t="s">
        <v>1233</v>
      </c>
      <c r="X442" s="422" t="s">
        <v>1233</v>
      </c>
      <c r="Y442" s="422">
        <v>7</v>
      </c>
      <c r="Z442" s="422">
        <v>63</v>
      </c>
    </row>
    <row r="443" spans="22:26">
      <c r="V443" s="416">
        <f t="shared" si="32"/>
        <v>44827</v>
      </c>
      <c r="W443" s="421" t="s">
        <v>1233</v>
      </c>
      <c r="X443" s="420" t="s">
        <v>1678</v>
      </c>
      <c r="Y443" s="420">
        <v>3</v>
      </c>
      <c r="Z443" s="420">
        <v>37</v>
      </c>
    </row>
    <row r="444" spans="22:26">
      <c r="V444" s="416">
        <f t="shared" si="32"/>
        <v>44827</v>
      </c>
      <c r="W444" s="422" t="s">
        <v>1215</v>
      </c>
      <c r="X444" s="422" t="s">
        <v>1215</v>
      </c>
      <c r="Y444" s="422">
        <v>9</v>
      </c>
      <c r="Z444" s="422">
        <v>43</v>
      </c>
    </row>
    <row r="445" spans="22:26">
      <c r="V445" s="416">
        <f t="shared" si="32"/>
        <v>44827</v>
      </c>
      <c r="W445" s="426" t="s">
        <v>1239</v>
      </c>
      <c r="X445" s="426" t="s">
        <v>1239</v>
      </c>
      <c r="Y445" s="426">
        <v>2</v>
      </c>
      <c r="Z445" s="426">
        <v>5</v>
      </c>
    </row>
    <row r="446" spans="22:26">
      <c r="V446" s="416">
        <v>44830</v>
      </c>
      <c r="W446" s="419" t="s">
        <v>1216</v>
      </c>
      <c r="X446" s="420" t="s">
        <v>1216</v>
      </c>
      <c r="Y446" s="420">
        <v>10</v>
      </c>
      <c r="Z446" s="420">
        <v>80</v>
      </c>
    </row>
    <row r="447" spans="22:26">
      <c r="V447" s="416">
        <f t="shared" ref="V447:V458" si="33">V446</f>
        <v>44830</v>
      </c>
      <c r="W447" s="421" t="s">
        <v>1216</v>
      </c>
      <c r="X447" s="422" t="s">
        <v>1662</v>
      </c>
      <c r="Y447" s="422">
        <v>9</v>
      </c>
      <c r="Z447" s="422">
        <v>95</v>
      </c>
    </row>
    <row r="448" spans="22:26">
      <c r="V448" s="416">
        <f t="shared" si="33"/>
        <v>44830</v>
      </c>
      <c r="W448" s="419" t="s">
        <v>1229</v>
      </c>
      <c r="X448" s="420" t="s">
        <v>1229</v>
      </c>
      <c r="Y448" s="420">
        <v>6</v>
      </c>
      <c r="Z448" s="420">
        <v>53</v>
      </c>
    </row>
    <row r="449" spans="22:26">
      <c r="V449" s="416">
        <f t="shared" si="33"/>
        <v>44830</v>
      </c>
      <c r="W449" s="421" t="s">
        <v>1229</v>
      </c>
      <c r="X449" s="422" t="s">
        <v>1673</v>
      </c>
      <c r="Y449" s="422">
        <v>5</v>
      </c>
      <c r="Z449" s="422">
        <v>52</v>
      </c>
    </row>
    <row r="450" spans="22:26">
      <c r="V450" s="416">
        <f t="shared" si="33"/>
        <v>44830</v>
      </c>
      <c r="W450" s="419" t="s">
        <v>1210</v>
      </c>
      <c r="X450" s="420" t="s">
        <v>1210</v>
      </c>
      <c r="Y450" s="420">
        <v>7</v>
      </c>
      <c r="Z450" s="420">
        <v>68</v>
      </c>
    </row>
    <row r="451" spans="22:26">
      <c r="V451" s="416">
        <f t="shared" si="33"/>
        <v>44830</v>
      </c>
      <c r="W451" s="421" t="s">
        <v>1210</v>
      </c>
      <c r="X451" s="422" t="s">
        <v>1675</v>
      </c>
      <c r="Y451" s="422">
        <v>8</v>
      </c>
      <c r="Z451" s="422">
        <v>158</v>
      </c>
    </row>
    <row r="452" spans="22:26">
      <c r="V452" s="416">
        <f t="shared" si="33"/>
        <v>44830</v>
      </c>
      <c r="W452" s="419" t="s">
        <v>1197</v>
      </c>
      <c r="X452" s="420" t="s">
        <v>1197</v>
      </c>
      <c r="Y452" s="420">
        <v>13</v>
      </c>
      <c r="Z452" s="420">
        <v>79</v>
      </c>
    </row>
    <row r="453" spans="22:26">
      <c r="V453" s="416">
        <f t="shared" si="33"/>
        <v>44830</v>
      </c>
      <c r="W453" s="423" t="s">
        <v>1197</v>
      </c>
      <c r="X453" s="422" t="s">
        <v>1676</v>
      </c>
      <c r="Y453" s="422">
        <v>3</v>
      </c>
      <c r="Z453" s="422">
        <v>24</v>
      </c>
    </row>
    <row r="454" spans="22:26">
      <c r="V454" s="416">
        <f t="shared" si="33"/>
        <v>44830</v>
      </c>
      <c r="W454" s="421" t="s">
        <v>1197</v>
      </c>
      <c r="X454" s="420" t="s">
        <v>1677</v>
      </c>
      <c r="Y454" s="420">
        <v>2</v>
      </c>
      <c r="Z454" s="420">
        <v>16</v>
      </c>
    </row>
    <row r="455" spans="22:26">
      <c r="V455" s="416">
        <f t="shared" si="33"/>
        <v>44830</v>
      </c>
      <c r="W455" s="424" t="s">
        <v>1233</v>
      </c>
      <c r="X455" s="422" t="s">
        <v>1233</v>
      </c>
      <c r="Y455" s="422">
        <v>7</v>
      </c>
      <c r="Z455" s="422">
        <v>63</v>
      </c>
    </row>
    <row r="456" spans="22:26">
      <c r="V456" s="416">
        <f t="shared" si="33"/>
        <v>44830</v>
      </c>
      <c r="W456" s="421" t="s">
        <v>1233</v>
      </c>
      <c r="X456" s="420" t="s">
        <v>1678</v>
      </c>
      <c r="Y456" s="420">
        <v>3</v>
      </c>
      <c r="Z456" s="420">
        <v>37</v>
      </c>
    </row>
    <row r="457" spans="22:26">
      <c r="V457" s="416">
        <f t="shared" si="33"/>
        <v>44830</v>
      </c>
      <c r="W457" s="422" t="s">
        <v>1215</v>
      </c>
      <c r="X457" s="422" t="s">
        <v>1215</v>
      </c>
      <c r="Y457" s="422">
        <v>9</v>
      </c>
      <c r="Z457" s="422">
        <v>43</v>
      </c>
    </row>
    <row r="458" spans="22:26">
      <c r="V458" s="416">
        <f t="shared" si="33"/>
        <v>44830</v>
      </c>
      <c r="W458" s="426" t="s">
        <v>1239</v>
      </c>
      <c r="X458" s="426" t="s">
        <v>1239</v>
      </c>
      <c r="Y458" s="426">
        <v>2</v>
      </c>
      <c r="Z458" s="426">
        <v>5</v>
      </c>
    </row>
    <row r="459" spans="22:26">
      <c r="V459" s="416">
        <v>44841</v>
      </c>
      <c r="W459" s="419" t="s">
        <v>1216</v>
      </c>
      <c r="X459" s="420" t="s">
        <v>1216</v>
      </c>
      <c r="Y459" s="420">
        <v>10</v>
      </c>
      <c r="Z459" s="420">
        <v>81</v>
      </c>
    </row>
    <row r="460" spans="22:26">
      <c r="V460" s="416">
        <f t="shared" ref="V460:V471" si="34">V459</f>
        <v>44841</v>
      </c>
      <c r="W460" s="421" t="s">
        <v>1216</v>
      </c>
      <c r="X460" s="422" t="s">
        <v>1662</v>
      </c>
      <c r="Y460" s="422">
        <v>9</v>
      </c>
      <c r="Z460" s="422">
        <v>96</v>
      </c>
    </row>
    <row r="461" spans="22:26">
      <c r="V461" s="416">
        <f t="shared" si="34"/>
        <v>44841</v>
      </c>
      <c r="W461" s="419" t="s">
        <v>1229</v>
      </c>
      <c r="X461" s="420" t="s">
        <v>1229</v>
      </c>
      <c r="Y461" s="420">
        <v>6</v>
      </c>
      <c r="Z461" s="420">
        <v>53</v>
      </c>
    </row>
    <row r="462" spans="22:26">
      <c r="V462" s="416">
        <f t="shared" si="34"/>
        <v>44841</v>
      </c>
      <c r="W462" s="421" t="s">
        <v>1229</v>
      </c>
      <c r="X462" s="422" t="s">
        <v>1673</v>
      </c>
      <c r="Y462" s="422">
        <v>5</v>
      </c>
      <c r="Z462" s="422">
        <v>52</v>
      </c>
    </row>
    <row r="463" spans="22:26">
      <c r="V463" s="416">
        <f t="shared" si="34"/>
        <v>44841</v>
      </c>
      <c r="W463" s="419" t="s">
        <v>1210</v>
      </c>
      <c r="X463" s="420" t="s">
        <v>1210</v>
      </c>
      <c r="Y463" s="420">
        <v>7</v>
      </c>
      <c r="Z463" s="420">
        <v>68</v>
      </c>
    </row>
    <row r="464" spans="22:26">
      <c r="V464" s="416">
        <f t="shared" si="34"/>
        <v>44841</v>
      </c>
      <c r="W464" s="421" t="s">
        <v>1210</v>
      </c>
      <c r="X464" s="422" t="s">
        <v>1675</v>
      </c>
      <c r="Y464" s="422">
        <v>8</v>
      </c>
      <c r="Z464" s="422">
        <v>158</v>
      </c>
    </row>
    <row r="465" spans="22:26">
      <c r="V465" s="416">
        <f t="shared" si="34"/>
        <v>44841</v>
      </c>
      <c r="W465" s="419" t="s">
        <v>1197</v>
      </c>
      <c r="X465" s="420" t="s">
        <v>1197</v>
      </c>
      <c r="Y465" s="420">
        <v>13</v>
      </c>
      <c r="Z465" s="420">
        <v>79</v>
      </c>
    </row>
    <row r="466" spans="22:26">
      <c r="V466" s="416">
        <f t="shared" si="34"/>
        <v>44841</v>
      </c>
      <c r="W466" s="423" t="s">
        <v>1197</v>
      </c>
      <c r="X466" s="422" t="s">
        <v>1676</v>
      </c>
      <c r="Y466" s="422">
        <v>3</v>
      </c>
      <c r="Z466" s="422">
        <v>24</v>
      </c>
    </row>
    <row r="467" spans="22:26">
      <c r="V467" s="416">
        <f t="shared" si="34"/>
        <v>44841</v>
      </c>
      <c r="W467" s="421" t="s">
        <v>1197</v>
      </c>
      <c r="X467" s="420" t="s">
        <v>1677</v>
      </c>
      <c r="Y467" s="420">
        <v>2</v>
      </c>
      <c r="Z467" s="420">
        <v>16</v>
      </c>
    </row>
    <row r="468" spans="22:26">
      <c r="V468" s="416">
        <f t="shared" si="34"/>
        <v>44841</v>
      </c>
      <c r="W468" s="424" t="s">
        <v>1233</v>
      </c>
      <c r="X468" s="422" t="s">
        <v>1233</v>
      </c>
      <c r="Y468" s="422">
        <v>7</v>
      </c>
      <c r="Z468" s="422">
        <v>63</v>
      </c>
    </row>
    <row r="469" spans="22:26">
      <c r="V469" s="416">
        <f t="shared" si="34"/>
        <v>44841</v>
      </c>
      <c r="W469" s="421" t="s">
        <v>1233</v>
      </c>
      <c r="X469" s="420" t="s">
        <v>1678</v>
      </c>
      <c r="Y469" s="420">
        <v>3</v>
      </c>
      <c r="Z469" s="420">
        <v>37</v>
      </c>
    </row>
    <row r="470" spans="22:26">
      <c r="V470" s="416">
        <f t="shared" si="34"/>
        <v>44841</v>
      </c>
      <c r="W470" s="422" t="s">
        <v>1215</v>
      </c>
      <c r="X470" s="422" t="s">
        <v>1215</v>
      </c>
      <c r="Y470" s="422">
        <v>9</v>
      </c>
      <c r="Z470" s="422">
        <v>43</v>
      </c>
    </row>
    <row r="471" spans="22:26">
      <c r="V471" s="416">
        <f t="shared" si="34"/>
        <v>44841</v>
      </c>
      <c r="W471" s="426" t="s">
        <v>1239</v>
      </c>
      <c r="X471" s="426" t="s">
        <v>1239</v>
      </c>
      <c r="Y471" s="426">
        <v>2</v>
      </c>
      <c r="Z471" s="426">
        <v>5</v>
      </c>
    </row>
    <row r="472" spans="22:26">
      <c r="V472" s="416">
        <v>44848</v>
      </c>
      <c r="W472" s="419" t="s">
        <v>1216</v>
      </c>
      <c r="X472" s="420" t="s">
        <v>1216</v>
      </c>
      <c r="Y472" s="420">
        <v>10</v>
      </c>
      <c r="Z472" s="420">
        <v>81</v>
      </c>
    </row>
    <row r="473" spans="22:26">
      <c r="V473" s="416">
        <f t="shared" ref="V473:V484" si="35">V472</f>
        <v>44848</v>
      </c>
      <c r="W473" s="421" t="s">
        <v>1216</v>
      </c>
      <c r="X473" s="422" t="s">
        <v>1662</v>
      </c>
      <c r="Y473" s="422">
        <v>9</v>
      </c>
      <c r="Z473" s="422">
        <v>96</v>
      </c>
    </row>
    <row r="474" spans="22:26">
      <c r="V474" s="416">
        <f t="shared" si="35"/>
        <v>44848</v>
      </c>
      <c r="W474" s="419" t="s">
        <v>1229</v>
      </c>
      <c r="X474" s="420" t="s">
        <v>1229</v>
      </c>
      <c r="Y474" s="420">
        <v>6</v>
      </c>
      <c r="Z474" s="420">
        <v>53</v>
      </c>
    </row>
    <row r="475" spans="22:26">
      <c r="V475" s="416">
        <f t="shared" si="35"/>
        <v>44848</v>
      </c>
      <c r="W475" s="421" t="s">
        <v>1229</v>
      </c>
      <c r="X475" s="422" t="s">
        <v>1673</v>
      </c>
      <c r="Y475" s="422">
        <v>5</v>
      </c>
      <c r="Z475" s="422">
        <v>52</v>
      </c>
    </row>
    <row r="476" spans="22:26">
      <c r="V476" s="416">
        <f t="shared" si="35"/>
        <v>44848</v>
      </c>
      <c r="W476" s="419" t="s">
        <v>1210</v>
      </c>
      <c r="X476" s="420" t="s">
        <v>1210</v>
      </c>
      <c r="Y476" s="420">
        <v>7</v>
      </c>
      <c r="Z476" s="420">
        <v>68</v>
      </c>
    </row>
    <row r="477" spans="22:26">
      <c r="V477" s="416">
        <f t="shared" si="35"/>
        <v>44848</v>
      </c>
      <c r="W477" s="421" t="s">
        <v>1210</v>
      </c>
      <c r="X477" s="422" t="s">
        <v>1675</v>
      </c>
      <c r="Y477" s="422">
        <v>8</v>
      </c>
      <c r="Z477" s="422">
        <v>158</v>
      </c>
    </row>
    <row r="478" spans="22:26">
      <c r="V478" s="416">
        <f t="shared" si="35"/>
        <v>44848</v>
      </c>
      <c r="W478" s="419" t="s">
        <v>1197</v>
      </c>
      <c r="X478" s="420" t="s">
        <v>1197</v>
      </c>
      <c r="Y478" s="420">
        <v>13</v>
      </c>
      <c r="Z478" s="420">
        <v>79</v>
      </c>
    </row>
    <row r="479" spans="22:26">
      <c r="V479" s="416">
        <f t="shared" si="35"/>
        <v>44848</v>
      </c>
      <c r="W479" s="423" t="s">
        <v>1197</v>
      </c>
      <c r="X479" s="422" t="s">
        <v>1676</v>
      </c>
      <c r="Y479" s="422">
        <v>3</v>
      </c>
      <c r="Z479" s="422">
        <v>24</v>
      </c>
    </row>
    <row r="480" spans="22:26">
      <c r="V480" s="416">
        <f t="shared" si="35"/>
        <v>44848</v>
      </c>
      <c r="W480" s="421" t="s">
        <v>1197</v>
      </c>
      <c r="X480" s="420" t="s">
        <v>1677</v>
      </c>
      <c r="Y480" s="420">
        <v>2</v>
      </c>
      <c r="Z480" s="420">
        <v>16</v>
      </c>
    </row>
    <row r="481" spans="22:26">
      <c r="V481" s="416">
        <f t="shared" si="35"/>
        <v>44848</v>
      </c>
      <c r="W481" s="424" t="s">
        <v>1233</v>
      </c>
      <c r="X481" s="422" t="s">
        <v>1233</v>
      </c>
      <c r="Y481" s="422">
        <v>7</v>
      </c>
      <c r="Z481" s="422">
        <v>63</v>
      </c>
    </row>
    <row r="482" spans="22:26">
      <c r="V482" s="416">
        <f t="shared" si="35"/>
        <v>44848</v>
      </c>
      <c r="W482" s="421" t="s">
        <v>1233</v>
      </c>
      <c r="X482" s="420" t="s">
        <v>1678</v>
      </c>
      <c r="Y482" s="420">
        <v>3</v>
      </c>
      <c r="Z482" s="420">
        <v>37</v>
      </c>
    </row>
    <row r="483" spans="22:26">
      <c r="V483" s="416">
        <f t="shared" si="35"/>
        <v>44848</v>
      </c>
      <c r="W483" s="422" t="s">
        <v>1215</v>
      </c>
      <c r="X483" s="422" t="s">
        <v>1215</v>
      </c>
      <c r="Y483" s="422">
        <v>9</v>
      </c>
      <c r="Z483" s="422">
        <v>44</v>
      </c>
    </row>
    <row r="484" spans="22:26">
      <c r="V484" s="416">
        <f t="shared" si="35"/>
        <v>44848</v>
      </c>
      <c r="W484" s="426" t="s">
        <v>1239</v>
      </c>
      <c r="X484" s="426" t="s">
        <v>1239</v>
      </c>
      <c r="Y484" s="426">
        <v>2</v>
      </c>
      <c r="Z484" s="426">
        <v>5</v>
      </c>
    </row>
    <row r="485" spans="22:26">
      <c r="V485" s="416">
        <v>44855</v>
      </c>
      <c r="W485" s="419" t="s">
        <v>1216</v>
      </c>
      <c r="X485" s="420" t="s">
        <v>1216</v>
      </c>
      <c r="Y485" s="420">
        <v>10</v>
      </c>
      <c r="Z485" s="420">
        <v>81</v>
      </c>
    </row>
    <row r="486" spans="22:26">
      <c r="V486" s="416">
        <v>44855</v>
      </c>
      <c r="W486" s="421" t="s">
        <v>1216</v>
      </c>
      <c r="X486" s="422" t="s">
        <v>1662</v>
      </c>
      <c r="Y486" s="422">
        <v>9</v>
      </c>
      <c r="Z486" s="422">
        <v>96</v>
      </c>
    </row>
    <row r="487" spans="22:26">
      <c r="V487" s="416">
        <v>44855</v>
      </c>
      <c r="W487" s="419" t="s">
        <v>1229</v>
      </c>
      <c r="X487" s="420" t="s">
        <v>1229</v>
      </c>
      <c r="Y487" s="420">
        <v>6</v>
      </c>
      <c r="Z487" s="420">
        <v>53</v>
      </c>
    </row>
    <row r="488" spans="22:26">
      <c r="V488" s="416">
        <v>44855</v>
      </c>
      <c r="W488" s="421" t="s">
        <v>1229</v>
      </c>
      <c r="X488" s="422" t="s">
        <v>1673</v>
      </c>
      <c r="Y488" s="422">
        <v>5</v>
      </c>
      <c r="Z488" s="422">
        <v>52</v>
      </c>
    </row>
    <row r="489" spans="22:26">
      <c r="V489" s="416">
        <v>44855</v>
      </c>
      <c r="W489" s="419" t="s">
        <v>1210</v>
      </c>
      <c r="X489" s="420" t="s">
        <v>1210</v>
      </c>
      <c r="Y489" s="420">
        <v>7</v>
      </c>
      <c r="Z489" s="420">
        <v>68</v>
      </c>
    </row>
    <row r="490" spans="22:26">
      <c r="V490" s="416">
        <v>44855</v>
      </c>
      <c r="W490" s="421" t="s">
        <v>1210</v>
      </c>
      <c r="X490" s="422" t="s">
        <v>1675</v>
      </c>
      <c r="Y490" s="422">
        <v>8</v>
      </c>
      <c r="Z490" s="422">
        <v>158</v>
      </c>
    </row>
    <row r="491" spans="22:26">
      <c r="V491" s="416">
        <v>44855</v>
      </c>
      <c r="W491" s="419" t="s">
        <v>1197</v>
      </c>
      <c r="X491" s="420" t="s">
        <v>1197</v>
      </c>
      <c r="Y491" s="420">
        <v>13</v>
      </c>
      <c r="Z491" s="420">
        <v>79</v>
      </c>
    </row>
    <row r="492" spans="22:26">
      <c r="V492" s="416">
        <v>44855</v>
      </c>
      <c r="W492" s="423" t="s">
        <v>1197</v>
      </c>
      <c r="X492" s="422" t="s">
        <v>1676</v>
      </c>
      <c r="Y492" s="422">
        <v>3</v>
      </c>
      <c r="Z492" s="422">
        <v>24</v>
      </c>
    </row>
    <row r="493" spans="22:26">
      <c r="V493" s="416">
        <v>44855</v>
      </c>
      <c r="W493" s="421" t="s">
        <v>1197</v>
      </c>
      <c r="X493" s="420" t="s">
        <v>1677</v>
      </c>
      <c r="Y493" s="420">
        <v>2</v>
      </c>
      <c r="Z493" s="420">
        <v>16</v>
      </c>
    </row>
    <row r="494" spans="22:26">
      <c r="V494" s="416">
        <v>44855</v>
      </c>
      <c r="W494" s="424" t="s">
        <v>1233</v>
      </c>
      <c r="X494" s="422" t="s">
        <v>1233</v>
      </c>
      <c r="Y494" s="422">
        <v>7</v>
      </c>
      <c r="Z494" s="422">
        <v>63</v>
      </c>
    </row>
    <row r="495" spans="22:26">
      <c r="V495" s="416">
        <v>44855</v>
      </c>
      <c r="W495" s="421" t="s">
        <v>1233</v>
      </c>
      <c r="X495" s="420" t="s">
        <v>1678</v>
      </c>
      <c r="Y495" s="420">
        <v>3</v>
      </c>
      <c r="Z495" s="420">
        <v>37</v>
      </c>
    </row>
    <row r="496" spans="22:26">
      <c r="V496" s="416">
        <v>44855</v>
      </c>
      <c r="W496" s="422" t="s">
        <v>1215</v>
      </c>
      <c r="X496" s="422" t="s">
        <v>1215</v>
      </c>
      <c r="Y496" s="422">
        <v>9</v>
      </c>
      <c r="Z496" s="422">
        <v>44</v>
      </c>
    </row>
    <row r="497" spans="22:26">
      <c r="V497" s="416">
        <v>44855</v>
      </c>
      <c r="W497" s="426" t="s">
        <v>1239</v>
      </c>
      <c r="X497" s="426" t="s">
        <v>1239</v>
      </c>
      <c r="Y497" s="426">
        <v>2</v>
      </c>
      <c r="Z497" s="426">
        <v>5</v>
      </c>
    </row>
    <row r="498" spans="22:26">
      <c r="V498" s="416">
        <v>44862</v>
      </c>
      <c r="W498" s="419" t="s">
        <v>1216</v>
      </c>
      <c r="X498" s="420" t="s">
        <v>1216</v>
      </c>
      <c r="Y498" s="420">
        <v>10</v>
      </c>
      <c r="Z498" s="420">
        <v>81</v>
      </c>
    </row>
    <row r="499" spans="22:26">
      <c r="V499" s="416">
        <f>V498</f>
        <v>44862</v>
      </c>
      <c r="W499" s="421" t="s">
        <v>1216</v>
      </c>
      <c r="X499" s="420" t="s">
        <v>1662</v>
      </c>
      <c r="Y499" s="420">
        <v>9</v>
      </c>
      <c r="Z499" s="420">
        <v>96</v>
      </c>
    </row>
    <row r="500" spans="22:26">
      <c r="V500" s="416">
        <f t="shared" ref="V500:V510" si="36">V499</f>
        <v>44862</v>
      </c>
      <c r="W500" s="419" t="s">
        <v>1229</v>
      </c>
      <c r="X500" s="420" t="s">
        <v>1229</v>
      </c>
      <c r="Y500" s="420">
        <v>6</v>
      </c>
      <c r="Z500" s="420">
        <v>53</v>
      </c>
    </row>
    <row r="501" spans="22:26">
      <c r="V501" s="416">
        <f t="shared" si="36"/>
        <v>44862</v>
      </c>
      <c r="W501" s="421" t="s">
        <v>1229</v>
      </c>
      <c r="X501" s="420" t="s">
        <v>1673</v>
      </c>
      <c r="Y501" s="420">
        <v>5</v>
      </c>
      <c r="Z501" s="420">
        <v>52</v>
      </c>
    </row>
    <row r="502" spans="22:26">
      <c r="V502" s="416">
        <f t="shared" si="36"/>
        <v>44862</v>
      </c>
      <c r="W502" s="419" t="s">
        <v>1210</v>
      </c>
      <c r="X502" s="420" t="s">
        <v>1210</v>
      </c>
      <c r="Y502" s="420">
        <v>7</v>
      </c>
      <c r="Z502" s="420">
        <v>68</v>
      </c>
    </row>
    <row r="503" spans="22:26">
      <c r="V503" s="416">
        <f t="shared" si="36"/>
        <v>44862</v>
      </c>
      <c r="W503" s="421" t="s">
        <v>1210</v>
      </c>
      <c r="X503" s="420" t="s">
        <v>1675</v>
      </c>
      <c r="Y503" s="420">
        <v>8</v>
      </c>
      <c r="Z503" s="420">
        <v>158</v>
      </c>
    </row>
    <row r="504" spans="22:26">
      <c r="V504" s="416">
        <f t="shared" si="36"/>
        <v>44862</v>
      </c>
      <c r="W504" s="419" t="s">
        <v>1197</v>
      </c>
      <c r="X504" s="420" t="s">
        <v>1197</v>
      </c>
      <c r="Y504" s="420">
        <v>13</v>
      </c>
      <c r="Z504" s="420">
        <v>79</v>
      </c>
    </row>
    <row r="505" spans="22:26">
      <c r="V505" s="416">
        <f t="shared" si="36"/>
        <v>44862</v>
      </c>
      <c r="W505" s="423" t="s">
        <v>1197</v>
      </c>
      <c r="X505" s="420" t="s">
        <v>1676</v>
      </c>
      <c r="Y505" s="420">
        <v>3</v>
      </c>
      <c r="Z505" s="420">
        <v>24</v>
      </c>
    </row>
    <row r="506" spans="22:26">
      <c r="V506" s="416">
        <f t="shared" si="36"/>
        <v>44862</v>
      </c>
      <c r="W506" s="421" t="s">
        <v>1197</v>
      </c>
      <c r="X506" s="420" t="s">
        <v>1677</v>
      </c>
      <c r="Y506" s="420">
        <v>2</v>
      </c>
      <c r="Z506" s="420">
        <v>16</v>
      </c>
    </row>
    <row r="507" spans="22:26">
      <c r="V507" s="416">
        <f t="shared" si="36"/>
        <v>44862</v>
      </c>
      <c r="W507" s="424" t="s">
        <v>1233</v>
      </c>
      <c r="X507" s="420" t="s">
        <v>1233</v>
      </c>
      <c r="Y507" s="420">
        <v>7</v>
      </c>
      <c r="Z507" s="420">
        <v>63</v>
      </c>
    </row>
    <row r="508" spans="22:26">
      <c r="V508" s="416">
        <f t="shared" si="36"/>
        <v>44862</v>
      </c>
      <c r="W508" s="421" t="s">
        <v>1233</v>
      </c>
      <c r="X508" s="420" t="s">
        <v>1678</v>
      </c>
      <c r="Y508" s="420">
        <v>3</v>
      </c>
      <c r="Z508" s="420">
        <v>37</v>
      </c>
    </row>
    <row r="509" spans="22:26">
      <c r="V509" s="416">
        <f t="shared" si="36"/>
        <v>44862</v>
      </c>
      <c r="W509" s="422" t="s">
        <v>1215</v>
      </c>
      <c r="X509" s="420" t="s">
        <v>1215</v>
      </c>
      <c r="Y509" s="420">
        <v>9</v>
      </c>
      <c r="Z509" s="420">
        <v>44</v>
      </c>
    </row>
    <row r="510" spans="22:26">
      <c r="V510" s="416">
        <f t="shared" si="36"/>
        <v>44862</v>
      </c>
      <c r="W510" s="426" t="s">
        <v>1239</v>
      </c>
      <c r="X510" s="426" t="s">
        <v>1239</v>
      </c>
      <c r="Y510" s="426">
        <v>2</v>
      </c>
      <c r="Z510" s="426">
        <v>5</v>
      </c>
    </row>
  </sheetData>
  <phoneticPr fontId="40" type="noConversion"/>
  <pageMargins left="0.7" right="0.7" top="0.75" bottom="0.75" header="0.3" footer="0.3"/>
  <pageSetup orientation="portrait" r:id="rId10"/>
  <drawing r:id="rId11"/>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3C97-386B-4B81-A6F3-7FEF6F03B79B}">
  <dimension ref="A1:M43"/>
  <sheetViews>
    <sheetView workbookViewId="0">
      <selection activeCell="I27" sqref="I27"/>
    </sheetView>
  </sheetViews>
  <sheetFormatPr defaultRowHeight="15.75"/>
  <cols>
    <col min="1" max="1" width="23.21875" bestFit="1" customWidth="1"/>
    <col min="2" max="2" width="13.5546875" bestFit="1" customWidth="1"/>
    <col min="3" max="3" width="8.5546875" bestFit="1" customWidth="1"/>
    <col min="8" max="9" width="11.33203125" bestFit="1" customWidth="1"/>
    <col min="10" max="10" width="18.21875" customWidth="1"/>
    <col min="11" max="11" width="13.44140625" bestFit="1" customWidth="1"/>
    <col min="12" max="12" width="13.5546875" bestFit="1" customWidth="1"/>
    <col min="13" max="13" width="8.109375" bestFit="1" customWidth="1"/>
    <col min="14" max="14" width="15.33203125" bestFit="1" customWidth="1"/>
    <col min="15" max="15" width="17.21875" bestFit="1" customWidth="1"/>
    <col min="16" max="16" width="15.6640625" bestFit="1" customWidth="1"/>
    <col min="17" max="17" width="12.44140625" bestFit="1" customWidth="1"/>
  </cols>
  <sheetData>
    <row r="1" spans="1:13">
      <c r="A1" t="s">
        <v>1632</v>
      </c>
      <c r="B1" t="s">
        <v>1633</v>
      </c>
      <c r="C1" t="s">
        <v>1634</v>
      </c>
    </row>
    <row r="2" spans="1:13">
      <c r="A2" t="s">
        <v>1660</v>
      </c>
      <c r="B2" t="s">
        <v>1661</v>
      </c>
      <c r="C2" t="s">
        <v>1638</v>
      </c>
      <c r="K2" s="417" t="s">
        <v>1635</v>
      </c>
      <c r="L2" s="130" t="s">
        <v>1153</v>
      </c>
    </row>
    <row r="3" spans="1:13">
      <c r="K3" s="417" t="s">
        <v>1639</v>
      </c>
      <c r="L3" s="130" t="s">
        <v>1154</v>
      </c>
    </row>
    <row r="4" spans="1:13">
      <c r="K4" s="417" t="s">
        <v>1192</v>
      </c>
      <c r="L4" s="130" t="s">
        <v>1153</v>
      </c>
    </row>
    <row r="5" spans="1:13">
      <c r="A5" s="416"/>
      <c r="K5" s="417" t="s">
        <v>77</v>
      </c>
      <c r="L5" s="130" t="s">
        <v>2817</v>
      </c>
    </row>
    <row r="6" spans="1:13">
      <c r="A6" s="416"/>
      <c r="K6" s="417" t="s">
        <v>1650</v>
      </c>
      <c r="L6" s="130" t="s">
        <v>1154</v>
      </c>
    </row>
    <row r="7" spans="1:13">
      <c r="J7" t="s">
        <v>1660</v>
      </c>
    </row>
    <row r="8" spans="1:13">
      <c r="K8" s="417" t="s">
        <v>1180</v>
      </c>
      <c r="L8" s="130"/>
      <c r="M8" s="417" t="s">
        <v>1165</v>
      </c>
    </row>
    <row r="9" spans="1:13">
      <c r="K9" s="130"/>
      <c r="L9" s="130"/>
      <c r="M9" s="130" t="s">
        <v>2817</v>
      </c>
    </row>
    <row r="10" spans="1:13">
      <c r="K10" s="417" t="s">
        <v>1172</v>
      </c>
      <c r="L10" s="417" t="s">
        <v>1198</v>
      </c>
      <c r="M10" s="130" t="s">
        <v>1173</v>
      </c>
    </row>
    <row r="11" spans="1:13">
      <c r="K11" s="130" t="s">
        <v>1225</v>
      </c>
      <c r="L11" s="130" t="s">
        <v>160</v>
      </c>
      <c r="M11" s="474">
        <v>1</v>
      </c>
    </row>
    <row r="12" spans="1:13">
      <c r="K12" s="130"/>
      <c r="L12" s="130" t="s">
        <v>77</v>
      </c>
      <c r="M12" s="474">
        <v>1</v>
      </c>
    </row>
    <row r="13" spans="1:13">
      <c r="K13" s="130"/>
      <c r="L13" s="130" t="s">
        <v>1655</v>
      </c>
      <c r="M13" s="474">
        <v>1</v>
      </c>
    </row>
    <row r="14" spans="1:13">
      <c r="K14" s="130"/>
      <c r="L14" s="130" t="s">
        <v>1198</v>
      </c>
      <c r="M14" s="474">
        <v>1</v>
      </c>
    </row>
    <row r="15" spans="1:13">
      <c r="K15" s="130"/>
      <c r="L15" s="130" t="s">
        <v>973</v>
      </c>
      <c r="M15" s="474">
        <v>1</v>
      </c>
    </row>
    <row r="16" spans="1:13">
      <c r="K16" s="130"/>
      <c r="L16" s="130" t="s">
        <v>1202</v>
      </c>
      <c r="M16" s="474">
        <v>1</v>
      </c>
    </row>
    <row r="17" spans="11:13">
      <c r="K17" s="130"/>
      <c r="L17" s="130" t="s">
        <v>1669</v>
      </c>
      <c r="M17" s="474">
        <v>1</v>
      </c>
    </row>
    <row r="18" spans="11:13">
      <c r="K18" s="130"/>
      <c r="L18" s="130" t="s">
        <v>968</v>
      </c>
      <c r="M18" s="474">
        <v>1</v>
      </c>
    </row>
    <row r="19" spans="11:13">
      <c r="K19" s="130"/>
      <c r="L19" s="130" t="s">
        <v>988</v>
      </c>
      <c r="M19" s="474">
        <v>1</v>
      </c>
    </row>
    <row r="20" spans="11:13">
      <c r="K20" s="130"/>
      <c r="L20" s="130" t="s">
        <v>42</v>
      </c>
      <c r="M20" s="474">
        <v>1</v>
      </c>
    </row>
    <row r="21" spans="11:13">
      <c r="K21" s="130"/>
      <c r="L21" s="130" t="s">
        <v>2839</v>
      </c>
      <c r="M21" s="474">
        <v>1</v>
      </c>
    </row>
    <row r="22" spans="11:13">
      <c r="K22" s="130"/>
      <c r="L22" s="130" t="s">
        <v>978</v>
      </c>
      <c r="M22" s="474">
        <v>1</v>
      </c>
    </row>
    <row r="23" spans="11:13">
      <c r="K23" s="130"/>
      <c r="L23" s="130" t="s">
        <v>129</v>
      </c>
      <c r="M23" s="474">
        <v>1</v>
      </c>
    </row>
    <row r="24" spans="11:13">
      <c r="K24" s="130"/>
      <c r="L24" s="130" t="s">
        <v>134</v>
      </c>
      <c r="M24" s="474">
        <v>1</v>
      </c>
    </row>
    <row r="25" spans="11:13">
      <c r="K25" s="130"/>
      <c r="L25" s="130" t="s">
        <v>139</v>
      </c>
      <c r="M25" s="474">
        <v>1</v>
      </c>
    </row>
    <row r="26" spans="11:13">
      <c r="K26" s="130"/>
      <c r="L26" s="130" t="s">
        <v>143</v>
      </c>
      <c r="M26" s="474">
        <v>1</v>
      </c>
    </row>
    <row r="27" spans="11:13">
      <c r="K27" s="130"/>
      <c r="L27" s="130" t="s">
        <v>1199</v>
      </c>
      <c r="M27" s="474">
        <v>1</v>
      </c>
    </row>
    <row r="28" spans="11:13">
      <c r="K28" s="130"/>
      <c r="L28" s="130" t="s">
        <v>2134</v>
      </c>
      <c r="M28" s="474">
        <v>1</v>
      </c>
    </row>
    <row r="29" spans="11:13">
      <c r="K29" s="130"/>
      <c r="L29" s="130" t="s">
        <v>151</v>
      </c>
      <c r="M29" s="474">
        <v>1</v>
      </c>
    </row>
    <row r="30" spans="11:13">
      <c r="K30" s="130"/>
      <c r="L30" s="130" t="s">
        <v>983</v>
      </c>
      <c r="M30" s="474">
        <v>1</v>
      </c>
    </row>
    <row r="31" spans="11:13">
      <c r="K31" s="130"/>
      <c r="L31" s="130" t="s">
        <v>164</v>
      </c>
      <c r="M31" s="474">
        <v>1</v>
      </c>
    </row>
    <row r="32" spans="11:13">
      <c r="K32" s="130"/>
      <c r="L32" s="130" t="s">
        <v>981</v>
      </c>
      <c r="M32" s="474">
        <v>1</v>
      </c>
    </row>
    <row r="33" spans="11:13">
      <c r="K33" s="130"/>
      <c r="L33" s="130" t="s">
        <v>872</v>
      </c>
      <c r="M33" s="474">
        <v>1</v>
      </c>
    </row>
    <row r="34" spans="11:13">
      <c r="K34" s="130"/>
      <c r="L34" s="130" t="s">
        <v>2868</v>
      </c>
      <c r="M34" s="474">
        <v>1</v>
      </c>
    </row>
    <row r="35" spans="11:13">
      <c r="K35" s="130"/>
      <c r="L35" s="130" t="s">
        <v>2871</v>
      </c>
      <c r="M35" s="474">
        <v>1</v>
      </c>
    </row>
    <row r="36" spans="11:13">
      <c r="K36" s="130"/>
      <c r="L36" s="130" t="s">
        <v>2874</v>
      </c>
      <c r="M36" s="474">
        <v>1</v>
      </c>
    </row>
    <row r="37" spans="11:13">
      <c r="K37" s="130"/>
      <c r="L37" s="130" t="s">
        <v>2877</v>
      </c>
      <c r="M37" s="474">
        <v>1</v>
      </c>
    </row>
    <row r="38" spans="11:13">
      <c r="K38" s="130"/>
      <c r="L38" s="130" t="s">
        <v>181</v>
      </c>
      <c r="M38" s="474">
        <v>1</v>
      </c>
    </row>
    <row r="39" spans="11:13">
      <c r="K39" s="130"/>
      <c r="L39" s="130" t="s">
        <v>883</v>
      </c>
      <c r="M39" s="474">
        <v>1</v>
      </c>
    </row>
    <row r="40" spans="11:13">
      <c r="K40" s="130"/>
      <c r="L40" s="130" t="s">
        <v>975</v>
      </c>
      <c r="M40" s="474">
        <v>1</v>
      </c>
    </row>
    <row r="41" spans="11:13">
      <c r="K41" s="130"/>
      <c r="L41" s="130" t="s">
        <v>889</v>
      </c>
      <c r="M41" s="474">
        <v>1</v>
      </c>
    </row>
    <row r="42" spans="11:13">
      <c r="K42" s="130"/>
      <c r="L42" s="130" t="s">
        <v>892</v>
      </c>
      <c r="M42" s="474">
        <v>1</v>
      </c>
    </row>
    <row r="43" spans="11:13">
      <c r="K43" s="130"/>
      <c r="L43" s="130" t="s">
        <v>895</v>
      </c>
      <c r="M43" s="474">
        <v>1</v>
      </c>
    </row>
  </sheetData>
  <phoneticPr fontId="40" type="noConversion"/>
  <conditionalFormatting pivot="1" sqref="M11:M43">
    <cfRule type="iconSet" priority="1">
      <iconSet iconSet="3Symbols2">
        <cfvo type="percent" val="0"/>
        <cfvo type="percent" val="33"/>
        <cfvo type="percent" val="67"/>
      </iconSet>
    </cfRule>
  </conditionalFormatting>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5">
    <tabColor rgb="FF00B0F0"/>
  </sheetPr>
  <dimension ref="A1:AH118"/>
  <sheetViews>
    <sheetView topLeftCell="A2" zoomScale="70" zoomScaleNormal="70" workbookViewId="0">
      <selection activeCell="C5" sqref="C5"/>
    </sheetView>
  </sheetViews>
  <sheetFormatPr defaultColWidth="8.5546875" defaultRowHeight="15.75"/>
  <cols>
    <col min="1" max="1" width="16.109375" customWidth="1"/>
    <col min="2" max="2" width="14.33203125" bestFit="1" customWidth="1"/>
    <col min="3" max="3" width="36.5546875" customWidth="1"/>
    <col min="4" max="4" width="40.33203125" customWidth="1"/>
    <col min="5" max="5" width="16.5546875" customWidth="1"/>
    <col min="6" max="6" width="16.5546875" bestFit="1" customWidth="1"/>
    <col min="7" max="7" width="24.5546875" customWidth="1"/>
    <col min="8" max="8" width="26.109375" customWidth="1"/>
    <col min="9" max="9" width="22.109375" customWidth="1"/>
    <col min="10" max="10" width="22.5546875" customWidth="1"/>
    <col min="11" max="11" width="45.33203125" customWidth="1"/>
    <col min="12" max="12" width="31.109375" customWidth="1"/>
    <col min="13" max="13" width="40" customWidth="1"/>
    <col min="14" max="14" width="25.5546875" customWidth="1"/>
    <col min="15" max="15" width="20.5546875" bestFit="1" customWidth="1"/>
    <col min="16" max="16" width="21.5546875" customWidth="1"/>
    <col min="17" max="17" width="23.33203125" customWidth="1"/>
    <col min="18" max="18" width="26" customWidth="1"/>
    <col min="19" max="19" width="53.33203125" customWidth="1"/>
    <col min="20" max="20" width="18.5546875" bestFit="1" customWidth="1"/>
    <col min="21" max="21" width="53.6640625" customWidth="1"/>
    <col min="22" max="22" width="12" bestFit="1" customWidth="1"/>
    <col min="23" max="23" width="12.5546875" bestFit="1" customWidth="1"/>
    <col min="24" max="24" width="31.5546875" customWidth="1"/>
    <col min="25" max="25" width="18.44140625" customWidth="1"/>
    <col min="26" max="26" width="36.33203125" customWidth="1"/>
    <col min="27" max="27" width="39.44140625" customWidth="1"/>
    <col min="28" max="28" width="28.44140625" bestFit="1" customWidth="1"/>
    <col min="29" max="29" width="50.109375" customWidth="1"/>
    <col min="30" max="30" width="29.44140625" bestFit="1" customWidth="1"/>
    <col min="31" max="31" width="29.109375" customWidth="1"/>
    <col min="32" max="32" width="12.6640625" bestFit="1" customWidth="1"/>
    <col min="33" max="33" width="8.5546875" bestFit="1" customWidth="1"/>
    <col min="34" max="34" width="14.109375" bestFit="1" customWidth="1"/>
  </cols>
  <sheetData>
    <row r="1" spans="1:34">
      <c r="B1" s="357" t="s">
        <v>957</v>
      </c>
      <c r="C1" s="358" t="s">
        <v>1163</v>
      </c>
    </row>
    <row r="2" spans="1:34">
      <c r="B2" s="357" t="s">
        <v>1181</v>
      </c>
      <c r="C2" s="358" t="s">
        <v>1163</v>
      </c>
    </row>
    <row r="3" spans="1:34">
      <c r="B3" s="357" t="s">
        <v>1152</v>
      </c>
      <c r="C3" s="358" t="s">
        <v>1163</v>
      </c>
      <c r="R3" s="238"/>
    </row>
    <row r="4" spans="1:34">
      <c r="B4" s="357" t="s">
        <v>77</v>
      </c>
      <c r="C4" s="358" t="s">
        <v>2817</v>
      </c>
    </row>
    <row r="5" spans="1:34">
      <c r="B5" s="357" t="s">
        <v>893</v>
      </c>
      <c r="C5" s="358" t="s">
        <v>2818</v>
      </c>
      <c r="AH5" t="s">
        <v>1711</v>
      </c>
    </row>
    <row r="6" spans="1:34">
      <c r="AH6">
        <f>SUM(AG:AG)</f>
        <v>0</v>
      </c>
    </row>
    <row r="7" spans="1:34" ht="33">
      <c r="A7">
        <f>AH6</f>
        <v>0</v>
      </c>
      <c r="B7" s="357" t="s">
        <v>1712</v>
      </c>
      <c r="C7" s="357" t="s">
        <v>973</v>
      </c>
      <c r="D7" s="357" t="s">
        <v>1128</v>
      </c>
      <c r="E7" s="357" t="s">
        <v>1136</v>
      </c>
      <c r="F7" s="357" t="s">
        <v>940</v>
      </c>
      <c r="G7" s="357" t="s">
        <v>944</v>
      </c>
      <c r="H7" s="357" t="s">
        <v>937</v>
      </c>
      <c r="I7" s="357" t="s">
        <v>938</v>
      </c>
      <c r="J7" s="357" t="s">
        <v>945</v>
      </c>
      <c r="K7" s="357" t="s">
        <v>947</v>
      </c>
      <c r="L7" s="357" t="s">
        <v>817</v>
      </c>
      <c r="M7" s="357" t="s">
        <v>939</v>
      </c>
      <c r="N7" s="357" t="s">
        <v>941</v>
      </c>
      <c r="O7" s="357" t="s">
        <v>853</v>
      </c>
      <c r="P7" s="357" t="s">
        <v>942</v>
      </c>
      <c r="Q7" s="357" t="s">
        <v>943</v>
      </c>
      <c r="R7" s="357" t="s">
        <v>949</v>
      </c>
      <c r="S7" s="357" t="s">
        <v>948</v>
      </c>
      <c r="T7" s="357" t="s">
        <v>1713</v>
      </c>
      <c r="U7" s="357" t="s">
        <v>950</v>
      </c>
      <c r="V7" s="357" t="s">
        <v>951</v>
      </c>
      <c r="W7" s="357" t="s">
        <v>870</v>
      </c>
      <c r="X7" s="357" t="s">
        <v>858</v>
      </c>
      <c r="Y7" s="357" t="s">
        <v>952</v>
      </c>
      <c r="Z7" s="357" t="s">
        <v>953</v>
      </c>
      <c r="AA7" s="357" t="s">
        <v>954</v>
      </c>
      <c r="AB7" s="357" t="s">
        <v>955</v>
      </c>
      <c r="AC7" s="357" t="s">
        <v>1112</v>
      </c>
      <c r="AD7" s="357" t="s">
        <v>1114</v>
      </c>
      <c r="AE7" s="357" t="s">
        <v>887</v>
      </c>
      <c r="AF7" s="357" t="s">
        <v>1116</v>
      </c>
      <c r="AG7" s="358" t="s">
        <v>1714</v>
      </c>
    </row>
    <row r="8" spans="1:34" ht="66">
      <c r="B8" s="358" t="s">
        <v>1715</v>
      </c>
      <c r="C8" s="358" t="s">
        <v>985</v>
      </c>
      <c r="D8" s="358" t="s">
        <v>3052</v>
      </c>
      <c r="E8" s="358" t="s">
        <v>1716</v>
      </c>
      <c r="F8" s="358" t="s">
        <v>1232</v>
      </c>
      <c r="G8" s="358" t="s">
        <v>3059</v>
      </c>
      <c r="H8" s="358" t="s">
        <v>3052</v>
      </c>
      <c r="I8" s="358" t="s">
        <v>2817</v>
      </c>
      <c r="J8" s="358" t="s">
        <v>986</v>
      </c>
      <c r="K8" s="358" t="s">
        <v>3052</v>
      </c>
      <c r="L8" s="358" t="s">
        <v>1717</v>
      </c>
      <c r="M8" s="358" t="s">
        <v>3060</v>
      </c>
      <c r="N8" s="358" t="s">
        <v>1718</v>
      </c>
      <c r="O8" s="358" t="s">
        <v>2819</v>
      </c>
      <c r="P8" s="358"/>
      <c r="Q8" s="358"/>
      <c r="R8" s="358"/>
      <c r="S8" s="358" t="s">
        <v>1719</v>
      </c>
      <c r="T8" s="358">
        <v>1</v>
      </c>
      <c r="U8" s="358" t="s">
        <v>1717</v>
      </c>
      <c r="V8" s="358"/>
      <c r="W8" s="358"/>
      <c r="X8" s="358" t="s">
        <v>2819</v>
      </c>
      <c r="Y8" s="358" t="s">
        <v>2817</v>
      </c>
      <c r="Z8" s="358" t="s">
        <v>2820</v>
      </c>
      <c r="AA8" s="358"/>
      <c r="AB8" s="358"/>
      <c r="AC8" s="358" t="s">
        <v>1717</v>
      </c>
      <c r="AD8" s="358"/>
      <c r="AE8" s="358" t="s">
        <v>2814</v>
      </c>
      <c r="AF8" s="358" t="s">
        <v>2818</v>
      </c>
      <c r="AG8" s="475">
        <v>0</v>
      </c>
    </row>
    <row r="9" spans="1:34" ht="33">
      <c r="B9" s="358" t="s">
        <v>1687</v>
      </c>
      <c r="C9" s="358" t="s">
        <v>952</v>
      </c>
      <c r="D9" s="358" t="s">
        <v>2889</v>
      </c>
      <c r="E9" s="358" t="s">
        <v>1716</v>
      </c>
      <c r="F9" s="358" t="s">
        <v>1225</v>
      </c>
      <c r="G9" s="358" t="s">
        <v>2893</v>
      </c>
      <c r="H9" s="358" t="s">
        <v>2889</v>
      </c>
      <c r="I9" s="358" t="s">
        <v>2817</v>
      </c>
      <c r="J9" s="358" t="s">
        <v>77</v>
      </c>
      <c r="K9" s="358" t="s">
        <v>2889</v>
      </c>
      <c r="L9" s="358" t="s">
        <v>1717</v>
      </c>
      <c r="M9" s="358" t="s">
        <v>2890</v>
      </c>
      <c r="N9" s="358" t="s">
        <v>1718</v>
      </c>
      <c r="O9" s="358" t="s">
        <v>2819</v>
      </c>
      <c r="P9" s="358"/>
      <c r="Q9" s="358"/>
      <c r="R9" s="358"/>
      <c r="S9" s="358" t="s">
        <v>1719</v>
      </c>
      <c r="T9" s="358">
        <v>2</v>
      </c>
      <c r="U9" s="358" t="s">
        <v>1717</v>
      </c>
      <c r="V9" s="358" t="s">
        <v>1721</v>
      </c>
      <c r="W9" s="358"/>
      <c r="X9" s="358" t="s">
        <v>2819</v>
      </c>
      <c r="Y9" s="358" t="s">
        <v>2817</v>
      </c>
      <c r="Z9" s="358" t="s">
        <v>2822</v>
      </c>
      <c r="AA9" s="358"/>
      <c r="AB9" s="358"/>
      <c r="AC9" s="358" t="s">
        <v>1717</v>
      </c>
      <c r="AD9" s="358"/>
      <c r="AE9" s="358" t="s">
        <v>2814</v>
      </c>
      <c r="AF9" s="358" t="s">
        <v>2818</v>
      </c>
      <c r="AG9" s="475">
        <v>0</v>
      </c>
    </row>
    <row r="10" spans="1:34" ht="33">
      <c r="B10" s="358" t="s">
        <v>1688</v>
      </c>
      <c r="C10" s="358" t="s">
        <v>938</v>
      </c>
      <c r="D10" s="358" t="s">
        <v>1858</v>
      </c>
      <c r="E10" s="358" t="s">
        <v>1716</v>
      </c>
      <c r="F10" s="358" t="s">
        <v>1225</v>
      </c>
      <c r="G10" s="358" t="s">
        <v>2897</v>
      </c>
      <c r="H10" s="358" t="s">
        <v>1858</v>
      </c>
      <c r="I10" s="358" t="s">
        <v>2817</v>
      </c>
      <c r="J10" s="358" t="s">
        <v>1655</v>
      </c>
      <c r="K10" s="358" t="s">
        <v>1858</v>
      </c>
      <c r="L10" s="358" t="s">
        <v>1717</v>
      </c>
      <c r="M10" s="358" t="s">
        <v>2894</v>
      </c>
      <c r="N10" s="358" t="s">
        <v>1718</v>
      </c>
      <c r="O10" s="358" t="s">
        <v>2819</v>
      </c>
      <c r="P10" s="358"/>
      <c r="Q10" s="358"/>
      <c r="R10" s="358"/>
      <c r="S10" s="358" t="s">
        <v>1719</v>
      </c>
      <c r="T10" s="358">
        <v>3</v>
      </c>
      <c r="U10" s="358" t="s">
        <v>1717</v>
      </c>
      <c r="V10" s="358" t="s">
        <v>1721</v>
      </c>
      <c r="W10" s="358"/>
      <c r="X10" s="358" t="s">
        <v>2819</v>
      </c>
      <c r="Y10" s="358" t="s">
        <v>2817</v>
      </c>
      <c r="Z10" s="358" t="s">
        <v>2824</v>
      </c>
      <c r="AA10" s="358"/>
      <c r="AB10" s="358"/>
      <c r="AC10" s="358" t="s">
        <v>1717</v>
      </c>
      <c r="AD10" s="358"/>
      <c r="AE10" s="358" t="s">
        <v>2814</v>
      </c>
      <c r="AF10" s="358" t="s">
        <v>2818</v>
      </c>
      <c r="AG10" s="475">
        <v>0</v>
      </c>
    </row>
    <row r="11" spans="1:34" ht="82.5">
      <c r="B11" s="476" t="s">
        <v>1689</v>
      </c>
      <c r="C11" s="358" t="s">
        <v>812</v>
      </c>
      <c r="D11" s="358" t="s">
        <v>2898</v>
      </c>
      <c r="E11" s="358" t="s">
        <v>1716</v>
      </c>
      <c r="F11" s="358" t="s">
        <v>1225</v>
      </c>
      <c r="G11" s="358" t="s">
        <v>2902</v>
      </c>
      <c r="H11" s="358" t="s">
        <v>2898</v>
      </c>
      <c r="I11" s="358" t="s">
        <v>2817</v>
      </c>
      <c r="J11" s="358" t="s">
        <v>1198</v>
      </c>
      <c r="K11" s="358" t="s">
        <v>2898</v>
      </c>
      <c r="L11" s="358" t="s">
        <v>1717</v>
      </c>
      <c r="M11" s="358" t="s">
        <v>2899</v>
      </c>
      <c r="N11" s="358" t="s">
        <v>1718</v>
      </c>
      <c r="O11" s="358" t="s">
        <v>2819</v>
      </c>
      <c r="P11" s="358"/>
      <c r="Q11" s="358"/>
      <c r="R11" s="358"/>
      <c r="S11" s="358" t="s">
        <v>1717</v>
      </c>
      <c r="T11" s="358">
        <v>4</v>
      </c>
      <c r="U11" s="358" t="s">
        <v>1717</v>
      </c>
      <c r="V11" s="358" t="s">
        <v>1721</v>
      </c>
      <c r="W11" s="358"/>
      <c r="X11" s="358" t="s">
        <v>2819</v>
      </c>
      <c r="Y11" s="358" t="s">
        <v>2817</v>
      </c>
      <c r="Z11" s="358" t="s">
        <v>2826</v>
      </c>
      <c r="AA11" s="358"/>
      <c r="AB11" s="358"/>
      <c r="AC11" s="358" t="s">
        <v>1717</v>
      </c>
      <c r="AD11" s="358"/>
      <c r="AE11" s="358" t="s">
        <v>2814</v>
      </c>
      <c r="AF11" s="358" t="s">
        <v>2818</v>
      </c>
      <c r="AG11" s="475">
        <v>0</v>
      </c>
    </row>
    <row r="12" spans="1:34" ht="66">
      <c r="B12" s="476" t="s">
        <v>1690</v>
      </c>
      <c r="C12" s="358" t="s">
        <v>972</v>
      </c>
      <c r="D12" s="358" t="s">
        <v>2903</v>
      </c>
      <c r="E12" s="358" t="s">
        <v>1716</v>
      </c>
      <c r="F12" s="358" t="s">
        <v>1225</v>
      </c>
      <c r="G12" s="358" t="s">
        <v>2907</v>
      </c>
      <c r="H12" s="358" t="s">
        <v>2903</v>
      </c>
      <c r="I12" s="358" t="s">
        <v>2817</v>
      </c>
      <c r="J12" s="358" t="s">
        <v>973</v>
      </c>
      <c r="K12" s="358" t="s">
        <v>2903</v>
      </c>
      <c r="L12" s="358" t="s">
        <v>1717</v>
      </c>
      <c r="M12" s="358" t="s">
        <v>2904</v>
      </c>
      <c r="N12" s="358" t="s">
        <v>1718</v>
      </c>
      <c r="O12" s="358" t="s">
        <v>2819</v>
      </c>
      <c r="P12" s="358"/>
      <c r="Q12" s="358"/>
      <c r="R12" s="358"/>
      <c r="S12" s="358" t="s">
        <v>1717</v>
      </c>
      <c r="T12" s="358">
        <v>5</v>
      </c>
      <c r="U12" s="358" t="s">
        <v>1717</v>
      </c>
      <c r="V12" s="358" t="s">
        <v>1721</v>
      </c>
      <c r="W12" s="358"/>
      <c r="X12" s="358" t="s">
        <v>2819</v>
      </c>
      <c r="Y12" s="358" t="s">
        <v>2817</v>
      </c>
      <c r="Z12" s="358" t="s">
        <v>2828</v>
      </c>
      <c r="AA12" s="358"/>
      <c r="AB12" s="358"/>
      <c r="AC12" s="358" t="s">
        <v>1717</v>
      </c>
      <c r="AD12" s="358"/>
      <c r="AE12" s="358" t="s">
        <v>2814</v>
      </c>
      <c r="AF12" s="358" t="s">
        <v>2818</v>
      </c>
      <c r="AG12" s="475">
        <v>0</v>
      </c>
    </row>
    <row r="13" spans="1:34" ht="82.5">
      <c r="B13" s="476" t="s">
        <v>1691</v>
      </c>
      <c r="C13" s="358" t="s">
        <v>818</v>
      </c>
      <c r="D13" s="358" t="s">
        <v>2908</v>
      </c>
      <c r="E13" s="358" t="s">
        <v>1716</v>
      </c>
      <c r="F13" s="358" t="s">
        <v>1225</v>
      </c>
      <c r="G13" s="358" t="s">
        <v>2912</v>
      </c>
      <c r="H13" s="358" t="s">
        <v>2908</v>
      </c>
      <c r="I13" s="358" t="s">
        <v>2817</v>
      </c>
      <c r="J13" s="358" t="s">
        <v>1202</v>
      </c>
      <c r="K13" s="358" t="s">
        <v>2908</v>
      </c>
      <c r="L13" s="358" t="s">
        <v>1717</v>
      </c>
      <c r="M13" s="358" t="s">
        <v>2909</v>
      </c>
      <c r="N13" s="358" t="s">
        <v>1718</v>
      </c>
      <c r="O13" s="358" t="s">
        <v>2819</v>
      </c>
      <c r="P13" s="358"/>
      <c r="Q13" s="358"/>
      <c r="R13" s="358"/>
      <c r="S13" s="358" t="s">
        <v>1717</v>
      </c>
      <c r="T13" s="358">
        <v>6</v>
      </c>
      <c r="U13" s="358" t="s">
        <v>1717</v>
      </c>
      <c r="V13" s="358" t="s">
        <v>1721</v>
      </c>
      <c r="W13" s="358"/>
      <c r="X13" s="358" t="s">
        <v>2819</v>
      </c>
      <c r="Y13" s="358" t="s">
        <v>2817</v>
      </c>
      <c r="Z13" s="358" t="s">
        <v>2830</v>
      </c>
      <c r="AA13" s="358"/>
      <c r="AB13" s="358"/>
      <c r="AC13" s="358" t="s">
        <v>1717</v>
      </c>
      <c r="AD13" s="358"/>
      <c r="AE13" s="358" t="s">
        <v>2814</v>
      </c>
      <c r="AF13" s="358" t="s">
        <v>2818</v>
      </c>
      <c r="AG13" s="475">
        <v>0</v>
      </c>
    </row>
    <row r="14" spans="1:34" ht="49.5">
      <c r="B14" s="476" t="s">
        <v>1693</v>
      </c>
      <c r="C14" s="358" t="s">
        <v>822</v>
      </c>
      <c r="D14" s="358" t="s">
        <v>2913</v>
      </c>
      <c r="E14" s="358" t="s">
        <v>1716</v>
      </c>
      <c r="F14" s="358" t="s">
        <v>1225</v>
      </c>
      <c r="G14" s="358" t="s">
        <v>2917</v>
      </c>
      <c r="H14" s="358" t="s">
        <v>2913</v>
      </c>
      <c r="I14" s="358" t="s">
        <v>2817</v>
      </c>
      <c r="J14" s="358" t="s">
        <v>1669</v>
      </c>
      <c r="K14" s="358" t="s">
        <v>2913</v>
      </c>
      <c r="L14" s="358" t="s">
        <v>1717</v>
      </c>
      <c r="M14" s="358" t="s">
        <v>2914</v>
      </c>
      <c r="N14" s="358" t="s">
        <v>1718</v>
      </c>
      <c r="O14" s="358" t="s">
        <v>2819</v>
      </c>
      <c r="P14" s="358"/>
      <c r="Q14" s="358"/>
      <c r="R14" s="358"/>
      <c r="S14" s="358" t="s">
        <v>1717</v>
      </c>
      <c r="T14" s="358">
        <v>7</v>
      </c>
      <c r="U14" s="358" t="s">
        <v>1717</v>
      </c>
      <c r="V14" s="358" t="s">
        <v>1721</v>
      </c>
      <c r="W14" s="358"/>
      <c r="X14" s="358" t="s">
        <v>2819</v>
      </c>
      <c r="Y14" s="358" t="s">
        <v>2817</v>
      </c>
      <c r="Z14" s="358" t="s">
        <v>2832</v>
      </c>
      <c r="AA14" s="358"/>
      <c r="AB14" s="358"/>
      <c r="AC14" s="358" t="s">
        <v>1717</v>
      </c>
      <c r="AD14" s="358"/>
      <c r="AE14" s="358" t="s">
        <v>2814</v>
      </c>
      <c r="AF14" s="358" t="s">
        <v>2818</v>
      </c>
      <c r="AG14" s="475">
        <v>0</v>
      </c>
    </row>
    <row r="15" spans="1:34" ht="49.5">
      <c r="B15" s="358" t="s">
        <v>1694</v>
      </c>
      <c r="C15" s="358" t="s">
        <v>966</v>
      </c>
      <c r="D15" s="358" t="s">
        <v>2918</v>
      </c>
      <c r="E15" s="358" t="s">
        <v>1716</v>
      </c>
      <c r="F15" s="358" t="s">
        <v>1225</v>
      </c>
      <c r="G15" s="358" t="s">
        <v>2922</v>
      </c>
      <c r="H15" s="358" t="s">
        <v>2918</v>
      </c>
      <c r="I15" s="358" t="s">
        <v>2817</v>
      </c>
      <c r="J15" s="358" t="s">
        <v>968</v>
      </c>
      <c r="K15" s="358" t="s">
        <v>2918</v>
      </c>
      <c r="L15" s="358" t="s">
        <v>1717</v>
      </c>
      <c r="M15" s="358" t="s">
        <v>2919</v>
      </c>
      <c r="N15" s="358" t="s">
        <v>1718</v>
      </c>
      <c r="O15" s="358" t="s">
        <v>2819</v>
      </c>
      <c r="P15" s="358"/>
      <c r="Q15" s="358"/>
      <c r="R15" s="358"/>
      <c r="S15" s="358" t="s">
        <v>1717</v>
      </c>
      <c r="T15" s="358">
        <v>8</v>
      </c>
      <c r="U15" s="358" t="s">
        <v>1717</v>
      </c>
      <c r="V15" s="358" t="s">
        <v>1721</v>
      </c>
      <c r="W15" s="358"/>
      <c r="X15" s="358" t="s">
        <v>2819</v>
      </c>
      <c r="Y15" s="358" t="s">
        <v>2817</v>
      </c>
      <c r="Z15" s="358" t="s">
        <v>2834</v>
      </c>
      <c r="AA15" s="358"/>
      <c r="AB15" s="358"/>
      <c r="AC15" s="358" t="s">
        <v>1717</v>
      </c>
      <c r="AD15" s="358"/>
      <c r="AE15" s="358" t="s">
        <v>2814</v>
      </c>
      <c r="AF15" s="358" t="s">
        <v>2818</v>
      </c>
      <c r="AG15" s="475">
        <v>0</v>
      </c>
    </row>
    <row r="16" spans="1:34" ht="33">
      <c r="B16" s="358" t="s">
        <v>1695</v>
      </c>
      <c r="C16" s="358" t="s">
        <v>987</v>
      </c>
      <c r="D16" s="358" t="s">
        <v>2923</v>
      </c>
      <c r="E16" s="358" t="s">
        <v>1716</v>
      </c>
      <c r="F16" s="358" t="s">
        <v>1225</v>
      </c>
      <c r="G16" s="358" t="s">
        <v>2927</v>
      </c>
      <c r="H16" s="358" t="s">
        <v>2923</v>
      </c>
      <c r="I16" s="358" t="s">
        <v>2817</v>
      </c>
      <c r="J16" s="358" t="s">
        <v>988</v>
      </c>
      <c r="K16" s="358" t="s">
        <v>2923</v>
      </c>
      <c r="L16" s="358" t="s">
        <v>1717</v>
      </c>
      <c r="M16" s="358" t="s">
        <v>2924</v>
      </c>
      <c r="N16" s="358" t="s">
        <v>1718</v>
      </c>
      <c r="O16" s="358" t="s">
        <v>2819</v>
      </c>
      <c r="P16" s="358"/>
      <c r="Q16" s="358"/>
      <c r="R16" s="358"/>
      <c r="S16" s="358" t="s">
        <v>1717</v>
      </c>
      <c r="T16" s="358">
        <v>9</v>
      </c>
      <c r="U16" s="358" t="s">
        <v>1717</v>
      </c>
      <c r="V16" s="358" t="s">
        <v>1721</v>
      </c>
      <c r="W16" s="358"/>
      <c r="X16" s="358" t="s">
        <v>2819</v>
      </c>
      <c r="Y16" s="358" t="s">
        <v>2817</v>
      </c>
      <c r="Z16" s="358" t="s">
        <v>2836</v>
      </c>
      <c r="AA16" s="358"/>
      <c r="AB16" s="358"/>
      <c r="AC16" s="358" t="s">
        <v>1717</v>
      </c>
      <c r="AD16" s="358"/>
      <c r="AE16" s="358" t="s">
        <v>2814</v>
      </c>
      <c r="AF16" s="358" t="s">
        <v>2818</v>
      </c>
      <c r="AG16" s="475">
        <v>0</v>
      </c>
    </row>
    <row r="17" spans="2:33" ht="33">
      <c r="B17" s="358" t="s">
        <v>1696</v>
      </c>
      <c r="C17" s="358" t="s">
        <v>829</v>
      </c>
      <c r="D17" s="358" t="s">
        <v>2928</v>
      </c>
      <c r="E17" s="358" t="s">
        <v>1716</v>
      </c>
      <c r="F17" s="358" t="s">
        <v>1225</v>
      </c>
      <c r="G17" s="358" t="s">
        <v>2932</v>
      </c>
      <c r="H17" s="358" t="s">
        <v>2928</v>
      </c>
      <c r="I17" s="358" t="s">
        <v>2817</v>
      </c>
      <c r="J17" s="358" t="s">
        <v>42</v>
      </c>
      <c r="K17" s="358" t="s">
        <v>2928</v>
      </c>
      <c r="L17" s="358" t="s">
        <v>1717</v>
      </c>
      <c r="M17" s="358" t="s">
        <v>2929</v>
      </c>
      <c r="N17" s="358" t="s">
        <v>1718</v>
      </c>
      <c r="O17" s="358" t="s">
        <v>2819</v>
      </c>
      <c r="P17" s="358"/>
      <c r="Q17" s="358"/>
      <c r="R17" s="358"/>
      <c r="S17" s="358" t="s">
        <v>1717</v>
      </c>
      <c r="T17" s="358">
        <v>10</v>
      </c>
      <c r="U17" s="358" t="s">
        <v>1717</v>
      </c>
      <c r="V17" s="358" t="s">
        <v>1721</v>
      </c>
      <c r="W17" s="358"/>
      <c r="X17" s="358" t="s">
        <v>2819</v>
      </c>
      <c r="Y17" s="358" t="s">
        <v>2817</v>
      </c>
      <c r="Z17" s="358" t="s">
        <v>2838</v>
      </c>
      <c r="AA17" s="358"/>
      <c r="AB17" s="358"/>
      <c r="AC17" s="358" t="s">
        <v>1717</v>
      </c>
      <c r="AD17" s="358"/>
      <c r="AE17" s="358" t="s">
        <v>2814</v>
      </c>
      <c r="AF17" s="358" t="s">
        <v>2818</v>
      </c>
      <c r="AG17" s="475">
        <v>0</v>
      </c>
    </row>
    <row r="18" spans="2:33" ht="33">
      <c r="B18" s="358" t="s">
        <v>1697</v>
      </c>
      <c r="C18" s="358" t="s">
        <v>833</v>
      </c>
      <c r="D18" s="358" t="s">
        <v>2933</v>
      </c>
      <c r="E18" s="358" t="s">
        <v>1716</v>
      </c>
      <c r="F18" s="358" t="s">
        <v>1225</v>
      </c>
      <c r="G18" s="358" t="s">
        <v>2937</v>
      </c>
      <c r="H18" s="358" t="s">
        <v>2933</v>
      </c>
      <c r="I18" s="358" t="s">
        <v>2817</v>
      </c>
      <c r="J18" s="358" t="s">
        <v>2839</v>
      </c>
      <c r="K18" s="358" t="s">
        <v>2933</v>
      </c>
      <c r="L18" s="358" t="s">
        <v>1717</v>
      </c>
      <c r="M18" s="358" t="s">
        <v>2934</v>
      </c>
      <c r="N18" s="358" t="s">
        <v>1718</v>
      </c>
      <c r="O18" s="358" t="s">
        <v>2819</v>
      </c>
      <c r="P18" s="358"/>
      <c r="Q18" s="358"/>
      <c r="R18" s="358"/>
      <c r="S18" s="358" t="s">
        <v>1717</v>
      </c>
      <c r="T18" s="358">
        <v>11</v>
      </c>
      <c r="U18" s="358" t="s">
        <v>1717</v>
      </c>
      <c r="V18" s="358" t="s">
        <v>1721</v>
      </c>
      <c r="W18" s="358"/>
      <c r="X18" s="358" t="s">
        <v>2819</v>
      </c>
      <c r="Y18" s="358" t="s">
        <v>2817</v>
      </c>
      <c r="Z18" s="358" t="s">
        <v>2841</v>
      </c>
      <c r="AA18" s="358"/>
      <c r="AB18" s="358"/>
      <c r="AC18" s="358" t="s">
        <v>1717</v>
      </c>
      <c r="AD18" s="358"/>
      <c r="AE18" s="358" t="s">
        <v>2814</v>
      </c>
      <c r="AF18" s="358" t="s">
        <v>2818</v>
      </c>
      <c r="AG18" s="475">
        <v>0</v>
      </c>
    </row>
    <row r="19" spans="2:33" ht="33">
      <c r="B19" s="358" t="s">
        <v>1698</v>
      </c>
      <c r="C19" s="358" t="s">
        <v>976</v>
      </c>
      <c r="D19" s="358" t="s">
        <v>2938</v>
      </c>
      <c r="E19" s="358" t="s">
        <v>1716</v>
      </c>
      <c r="F19" s="358" t="s">
        <v>1225</v>
      </c>
      <c r="G19" s="358" t="s">
        <v>2942</v>
      </c>
      <c r="H19" s="358" t="s">
        <v>2938</v>
      </c>
      <c r="I19" s="358" t="s">
        <v>2817</v>
      </c>
      <c r="J19" s="358" t="s">
        <v>978</v>
      </c>
      <c r="K19" s="358" t="s">
        <v>2938</v>
      </c>
      <c r="L19" s="358" t="s">
        <v>1717</v>
      </c>
      <c r="M19" s="358" t="s">
        <v>2939</v>
      </c>
      <c r="N19" s="358" t="s">
        <v>1718</v>
      </c>
      <c r="O19" s="358" t="s">
        <v>2819</v>
      </c>
      <c r="P19" s="358"/>
      <c r="Q19" s="358"/>
      <c r="R19" s="358"/>
      <c r="S19" s="358" t="s">
        <v>1717</v>
      </c>
      <c r="T19" s="358">
        <v>12</v>
      </c>
      <c r="U19" s="358" t="s">
        <v>1717</v>
      </c>
      <c r="V19" s="358" t="s">
        <v>1721</v>
      </c>
      <c r="W19" s="358"/>
      <c r="X19" s="358" t="s">
        <v>2819</v>
      </c>
      <c r="Y19" s="358" t="s">
        <v>2817</v>
      </c>
      <c r="Z19" s="358" t="s">
        <v>2842</v>
      </c>
      <c r="AA19" s="358"/>
      <c r="AB19" s="358"/>
      <c r="AC19" s="358" t="s">
        <v>1717</v>
      </c>
      <c r="AD19" s="358"/>
      <c r="AE19" s="358" t="s">
        <v>2814</v>
      </c>
      <c r="AF19" s="358" t="s">
        <v>2818</v>
      </c>
      <c r="AG19" s="475">
        <v>0</v>
      </c>
    </row>
    <row r="20" spans="2:33" ht="82.5">
      <c r="B20" s="358" t="s">
        <v>1726</v>
      </c>
      <c r="C20" s="358" t="s">
        <v>971</v>
      </c>
      <c r="D20" s="358" t="s">
        <v>2943</v>
      </c>
      <c r="E20" s="358" t="s">
        <v>1716</v>
      </c>
      <c r="F20" s="358" t="s">
        <v>1225</v>
      </c>
      <c r="G20" s="358" t="s">
        <v>2947</v>
      </c>
      <c r="H20" s="358" t="s">
        <v>2943</v>
      </c>
      <c r="I20" s="358" t="s">
        <v>2817</v>
      </c>
      <c r="J20" s="358" t="s">
        <v>129</v>
      </c>
      <c r="K20" s="358" t="s">
        <v>2943</v>
      </c>
      <c r="L20" s="358" t="s">
        <v>1717</v>
      </c>
      <c r="M20" s="358" t="s">
        <v>2944</v>
      </c>
      <c r="N20" s="358" t="s">
        <v>1718</v>
      </c>
      <c r="O20" s="358" t="s">
        <v>2819</v>
      </c>
      <c r="P20" s="358"/>
      <c r="Q20" s="358"/>
      <c r="R20" s="358"/>
      <c r="S20" s="358" t="s">
        <v>1717</v>
      </c>
      <c r="T20" s="358">
        <v>13</v>
      </c>
      <c r="U20" s="358" t="s">
        <v>1717</v>
      </c>
      <c r="V20" s="358" t="s">
        <v>1721</v>
      </c>
      <c r="W20" s="358"/>
      <c r="X20" s="358" t="s">
        <v>2819</v>
      </c>
      <c r="Y20" s="358" t="s">
        <v>2817</v>
      </c>
      <c r="Z20" s="358" t="s">
        <v>2844</v>
      </c>
      <c r="AA20" s="358"/>
      <c r="AB20" s="358"/>
      <c r="AC20" s="358" t="s">
        <v>1717</v>
      </c>
      <c r="AD20" s="358"/>
      <c r="AE20" s="358" t="s">
        <v>2814</v>
      </c>
      <c r="AF20" s="358" t="s">
        <v>2818</v>
      </c>
      <c r="AG20" s="475">
        <v>0</v>
      </c>
    </row>
    <row r="21" spans="2:33" ht="49.5">
      <c r="B21" s="358" t="s">
        <v>1707</v>
      </c>
      <c r="C21" s="358" t="s">
        <v>956</v>
      </c>
      <c r="D21" s="358" t="s">
        <v>2948</v>
      </c>
      <c r="E21" s="358" t="s">
        <v>1716</v>
      </c>
      <c r="F21" s="358" t="s">
        <v>1225</v>
      </c>
      <c r="G21" s="358" t="s">
        <v>2952</v>
      </c>
      <c r="H21" s="358" t="s">
        <v>2948</v>
      </c>
      <c r="I21" s="358" t="s">
        <v>2817</v>
      </c>
      <c r="J21" s="358" t="s">
        <v>134</v>
      </c>
      <c r="K21" s="358" t="s">
        <v>2948</v>
      </c>
      <c r="L21" s="358" t="s">
        <v>1717</v>
      </c>
      <c r="M21" s="358" t="s">
        <v>2949</v>
      </c>
      <c r="N21" s="358" t="s">
        <v>1718</v>
      </c>
      <c r="O21" s="358" t="s">
        <v>2819</v>
      </c>
      <c r="P21" s="358"/>
      <c r="Q21" s="358"/>
      <c r="R21" s="358"/>
      <c r="S21" s="358" t="s">
        <v>1717</v>
      </c>
      <c r="T21" s="358">
        <v>14</v>
      </c>
      <c r="U21" s="358" t="s">
        <v>1717</v>
      </c>
      <c r="V21" s="358" t="s">
        <v>1721</v>
      </c>
      <c r="W21" s="358"/>
      <c r="X21" s="358" t="s">
        <v>2819</v>
      </c>
      <c r="Y21" s="358" t="s">
        <v>2817</v>
      </c>
      <c r="Z21" s="358" t="s">
        <v>2846</v>
      </c>
      <c r="AA21" s="358"/>
      <c r="AB21" s="358"/>
      <c r="AC21" s="358" t="s">
        <v>1717</v>
      </c>
      <c r="AD21" s="358"/>
      <c r="AE21" s="358" t="s">
        <v>2814</v>
      </c>
      <c r="AF21" s="358" t="s">
        <v>2818</v>
      </c>
      <c r="AG21" s="475">
        <v>0</v>
      </c>
    </row>
    <row r="22" spans="2:33" ht="33">
      <c r="B22" s="358" t="s">
        <v>1708</v>
      </c>
      <c r="C22" s="358" t="s">
        <v>2847</v>
      </c>
      <c r="D22" s="358" t="s">
        <v>2953</v>
      </c>
      <c r="E22" s="358" t="s">
        <v>1716</v>
      </c>
      <c r="F22" s="358" t="s">
        <v>1225</v>
      </c>
      <c r="G22" s="358" t="s">
        <v>2957</v>
      </c>
      <c r="H22" s="358" t="s">
        <v>2953</v>
      </c>
      <c r="I22" s="358" t="s">
        <v>2817</v>
      </c>
      <c r="J22" s="358" t="s">
        <v>139</v>
      </c>
      <c r="K22" s="358" t="s">
        <v>2953</v>
      </c>
      <c r="L22" s="358" t="s">
        <v>1717</v>
      </c>
      <c r="M22" s="358" t="s">
        <v>2954</v>
      </c>
      <c r="N22" s="358" t="s">
        <v>1718</v>
      </c>
      <c r="O22" s="358" t="s">
        <v>2819</v>
      </c>
      <c r="P22" s="358"/>
      <c r="Q22" s="358"/>
      <c r="R22" s="358"/>
      <c r="S22" s="358" t="s">
        <v>2958</v>
      </c>
      <c r="T22" s="358">
        <v>15</v>
      </c>
      <c r="U22" s="358" t="s">
        <v>1717</v>
      </c>
      <c r="V22" s="358" t="s">
        <v>1721</v>
      </c>
      <c r="W22" s="358"/>
      <c r="X22" s="358" t="s">
        <v>2819</v>
      </c>
      <c r="Y22" s="358" t="s">
        <v>2817</v>
      </c>
      <c r="Z22" s="358" t="s">
        <v>2849</v>
      </c>
      <c r="AA22" s="358"/>
      <c r="AB22" s="358"/>
      <c r="AC22" s="358" t="s">
        <v>1717</v>
      </c>
      <c r="AD22" s="358"/>
      <c r="AE22" s="358" t="s">
        <v>2814</v>
      </c>
      <c r="AF22" s="358" t="s">
        <v>2818</v>
      </c>
      <c r="AG22" s="475">
        <v>0</v>
      </c>
    </row>
    <row r="23" spans="2:33" ht="33">
      <c r="B23" s="358" t="s">
        <v>1709</v>
      </c>
      <c r="C23" s="358" t="s">
        <v>2850</v>
      </c>
      <c r="D23" s="358" t="s">
        <v>2959</v>
      </c>
      <c r="E23" s="358" t="s">
        <v>1716</v>
      </c>
      <c r="F23" s="358" t="s">
        <v>1225</v>
      </c>
      <c r="G23" s="358" t="s">
        <v>2963</v>
      </c>
      <c r="H23" s="358" t="s">
        <v>2959</v>
      </c>
      <c r="I23" s="358" t="s">
        <v>2817</v>
      </c>
      <c r="J23" s="358" t="s">
        <v>143</v>
      </c>
      <c r="K23" s="358" t="s">
        <v>2959</v>
      </c>
      <c r="L23" s="358" t="s">
        <v>1717</v>
      </c>
      <c r="M23" s="358" t="s">
        <v>2960</v>
      </c>
      <c r="N23" s="358" t="s">
        <v>1718</v>
      </c>
      <c r="O23" s="358" t="s">
        <v>2819</v>
      </c>
      <c r="P23" s="358"/>
      <c r="Q23" s="358"/>
      <c r="R23" s="358"/>
      <c r="S23" s="358" t="s">
        <v>2958</v>
      </c>
      <c r="T23" s="358">
        <v>16</v>
      </c>
      <c r="U23" s="358" t="s">
        <v>1717</v>
      </c>
      <c r="V23" s="358" t="s">
        <v>1721</v>
      </c>
      <c r="W23" s="358"/>
      <c r="X23" s="358" t="s">
        <v>2819</v>
      </c>
      <c r="Y23" s="358" t="s">
        <v>2817</v>
      </c>
      <c r="Z23" s="358" t="s">
        <v>2852</v>
      </c>
      <c r="AA23" s="358"/>
      <c r="AB23" s="358"/>
      <c r="AC23" s="358" t="s">
        <v>1717</v>
      </c>
      <c r="AD23" s="358"/>
      <c r="AE23" s="358" t="s">
        <v>2814</v>
      </c>
      <c r="AF23" s="358" t="s">
        <v>2818</v>
      </c>
      <c r="AG23" s="475">
        <v>0</v>
      </c>
    </row>
    <row r="24" spans="2:33" ht="33">
      <c r="B24" s="358" t="s">
        <v>1710</v>
      </c>
      <c r="C24" s="358" t="s">
        <v>853</v>
      </c>
      <c r="D24" s="358" t="s">
        <v>2964</v>
      </c>
      <c r="E24" s="358" t="s">
        <v>1716</v>
      </c>
      <c r="F24" s="358" t="s">
        <v>1225</v>
      </c>
      <c r="G24" s="358" t="s">
        <v>2968</v>
      </c>
      <c r="H24" s="358" t="s">
        <v>2964</v>
      </c>
      <c r="I24" s="358" t="s">
        <v>2817</v>
      </c>
      <c r="J24" s="358" t="s">
        <v>1199</v>
      </c>
      <c r="K24" s="358" t="s">
        <v>2964</v>
      </c>
      <c r="L24" s="358" t="s">
        <v>1717</v>
      </c>
      <c r="M24" s="358" t="s">
        <v>2965</v>
      </c>
      <c r="N24" s="358" t="s">
        <v>1718</v>
      </c>
      <c r="O24" s="358" t="s">
        <v>2819</v>
      </c>
      <c r="P24" s="358"/>
      <c r="Q24" s="358"/>
      <c r="R24" s="358"/>
      <c r="S24" s="358" t="s">
        <v>1717</v>
      </c>
      <c r="T24" s="358">
        <v>17</v>
      </c>
      <c r="U24" s="358" t="s">
        <v>1717</v>
      </c>
      <c r="V24" s="358" t="s">
        <v>1721</v>
      </c>
      <c r="W24" s="358"/>
      <c r="X24" s="358" t="s">
        <v>2819</v>
      </c>
      <c r="Y24" s="358" t="s">
        <v>2817</v>
      </c>
      <c r="Z24" s="358" t="s">
        <v>2854</v>
      </c>
      <c r="AA24" s="358"/>
      <c r="AB24" s="358"/>
      <c r="AC24" s="358" t="s">
        <v>1717</v>
      </c>
      <c r="AD24" s="358"/>
      <c r="AE24" s="358" t="s">
        <v>2814</v>
      </c>
      <c r="AF24" s="358" t="s">
        <v>2818</v>
      </c>
      <c r="AG24" s="475">
        <v>0</v>
      </c>
    </row>
    <row r="25" spans="2:33" ht="33">
      <c r="B25" s="358" t="s">
        <v>1727</v>
      </c>
      <c r="C25" s="358" t="s">
        <v>858</v>
      </c>
      <c r="D25" s="358" t="s">
        <v>2969</v>
      </c>
      <c r="E25" s="358" t="s">
        <v>1716</v>
      </c>
      <c r="F25" s="358" t="s">
        <v>1225</v>
      </c>
      <c r="G25" s="358" t="s">
        <v>2972</v>
      </c>
      <c r="H25" s="358" t="s">
        <v>2969</v>
      </c>
      <c r="I25" s="358" t="s">
        <v>2817</v>
      </c>
      <c r="J25" s="358" t="s">
        <v>2134</v>
      </c>
      <c r="K25" s="358" t="s">
        <v>2969</v>
      </c>
      <c r="L25" s="358" t="s">
        <v>1717</v>
      </c>
      <c r="M25" s="358" t="s">
        <v>2965</v>
      </c>
      <c r="N25" s="358" t="s">
        <v>1718</v>
      </c>
      <c r="O25" s="358" t="s">
        <v>2819</v>
      </c>
      <c r="P25" s="358"/>
      <c r="Q25" s="358"/>
      <c r="R25" s="358"/>
      <c r="S25" s="358" t="s">
        <v>1717</v>
      </c>
      <c r="T25" s="358">
        <v>18</v>
      </c>
      <c r="U25" s="358" t="s">
        <v>1717</v>
      </c>
      <c r="V25" s="358" t="s">
        <v>1721</v>
      </c>
      <c r="W25" s="358"/>
      <c r="X25" s="358" t="s">
        <v>2819</v>
      </c>
      <c r="Y25" s="358" t="s">
        <v>2817</v>
      </c>
      <c r="Z25" s="358" t="s">
        <v>2855</v>
      </c>
      <c r="AA25" s="358"/>
      <c r="AB25" s="358"/>
      <c r="AC25" s="358" t="s">
        <v>1717</v>
      </c>
      <c r="AD25" s="358"/>
      <c r="AE25" s="358" t="s">
        <v>2814</v>
      </c>
      <c r="AF25" s="358" t="s">
        <v>2818</v>
      </c>
      <c r="AG25" s="475">
        <v>0</v>
      </c>
    </row>
    <row r="26" spans="2:33" ht="33">
      <c r="B26" s="358" t="s">
        <v>1699</v>
      </c>
      <c r="C26" s="358" t="s">
        <v>2856</v>
      </c>
      <c r="D26" s="358" t="s">
        <v>2973</v>
      </c>
      <c r="E26" s="358" t="s">
        <v>1716</v>
      </c>
      <c r="F26" s="358" t="s">
        <v>1225</v>
      </c>
      <c r="G26" s="358" t="s">
        <v>2977</v>
      </c>
      <c r="H26" s="358" t="s">
        <v>2973</v>
      </c>
      <c r="I26" s="358" t="s">
        <v>2817</v>
      </c>
      <c r="J26" s="358" t="s">
        <v>151</v>
      </c>
      <c r="K26" s="358" t="s">
        <v>2973</v>
      </c>
      <c r="L26" s="358" t="s">
        <v>1717</v>
      </c>
      <c r="M26" s="358" t="s">
        <v>2974</v>
      </c>
      <c r="N26" s="358" t="s">
        <v>1718</v>
      </c>
      <c r="O26" s="358" t="s">
        <v>2819</v>
      </c>
      <c r="P26" s="358"/>
      <c r="Q26" s="358"/>
      <c r="R26" s="358"/>
      <c r="S26" s="358" t="s">
        <v>2958</v>
      </c>
      <c r="T26" s="358">
        <v>19</v>
      </c>
      <c r="U26" s="358" t="s">
        <v>1717</v>
      </c>
      <c r="V26" s="358" t="s">
        <v>1721</v>
      </c>
      <c r="W26" s="358"/>
      <c r="X26" s="358" t="s">
        <v>2819</v>
      </c>
      <c r="Y26" s="358" t="s">
        <v>2817</v>
      </c>
      <c r="Z26" s="358" t="s">
        <v>2858</v>
      </c>
      <c r="AA26" s="358"/>
      <c r="AB26" s="358"/>
      <c r="AC26" s="358" t="s">
        <v>1717</v>
      </c>
      <c r="AD26" s="358"/>
      <c r="AE26" s="358" t="s">
        <v>2814</v>
      </c>
      <c r="AF26" s="358" t="s">
        <v>2818</v>
      </c>
      <c r="AG26" s="475">
        <v>0</v>
      </c>
    </row>
    <row r="27" spans="2:33" ht="33">
      <c r="B27" s="358" t="s">
        <v>1700</v>
      </c>
      <c r="C27" s="358" t="s">
        <v>982</v>
      </c>
      <c r="D27" s="358" t="s">
        <v>2978</v>
      </c>
      <c r="E27" s="358" t="s">
        <v>1716</v>
      </c>
      <c r="F27" s="358" t="s">
        <v>1225</v>
      </c>
      <c r="G27" s="358" t="s">
        <v>2982</v>
      </c>
      <c r="H27" s="358" t="s">
        <v>2978</v>
      </c>
      <c r="I27" s="358" t="s">
        <v>2817</v>
      </c>
      <c r="J27" s="358" t="s">
        <v>983</v>
      </c>
      <c r="K27" s="358" t="s">
        <v>2978</v>
      </c>
      <c r="L27" s="358" t="s">
        <v>1717</v>
      </c>
      <c r="M27" s="358" t="s">
        <v>2979</v>
      </c>
      <c r="N27" s="358" t="s">
        <v>1718</v>
      </c>
      <c r="O27" s="358" t="s">
        <v>2819</v>
      </c>
      <c r="P27" s="358"/>
      <c r="Q27" s="358"/>
      <c r="R27" s="358"/>
      <c r="S27" s="358" t="s">
        <v>1717</v>
      </c>
      <c r="T27" s="358">
        <v>20</v>
      </c>
      <c r="U27" s="358" t="s">
        <v>1717</v>
      </c>
      <c r="V27" s="358" t="s">
        <v>1721</v>
      </c>
      <c r="W27" s="358"/>
      <c r="X27" s="358" t="s">
        <v>2819</v>
      </c>
      <c r="Y27" s="358" t="s">
        <v>2817</v>
      </c>
      <c r="Z27" s="358" t="s">
        <v>2860</v>
      </c>
      <c r="AA27" s="358"/>
      <c r="AB27" s="358"/>
      <c r="AC27" s="358" t="s">
        <v>1717</v>
      </c>
      <c r="AD27" s="358"/>
      <c r="AE27" s="358" t="s">
        <v>2814</v>
      </c>
      <c r="AF27" s="358" t="s">
        <v>2818</v>
      </c>
      <c r="AG27" s="475">
        <v>0</v>
      </c>
    </row>
    <row r="28" spans="2:33" ht="33">
      <c r="B28" s="358" t="s">
        <v>1701</v>
      </c>
      <c r="C28" s="358" t="s">
        <v>984</v>
      </c>
      <c r="D28" s="358" t="s">
        <v>2983</v>
      </c>
      <c r="E28" s="358" t="s">
        <v>1716</v>
      </c>
      <c r="F28" s="358" t="s">
        <v>1225</v>
      </c>
      <c r="G28" s="358" t="s">
        <v>2986</v>
      </c>
      <c r="H28" s="358" t="s">
        <v>2983</v>
      </c>
      <c r="I28" s="358" t="s">
        <v>2817</v>
      </c>
      <c r="J28" s="358" t="s">
        <v>160</v>
      </c>
      <c r="K28" s="358" t="s">
        <v>2983</v>
      </c>
      <c r="L28" s="358" t="s">
        <v>1717</v>
      </c>
      <c r="M28" s="358" t="s">
        <v>2984</v>
      </c>
      <c r="N28" s="358" t="s">
        <v>1718</v>
      </c>
      <c r="O28" s="358" t="s">
        <v>2819</v>
      </c>
      <c r="P28" s="358"/>
      <c r="Q28" s="358"/>
      <c r="R28" s="358"/>
      <c r="S28" s="358" t="s">
        <v>1717</v>
      </c>
      <c r="T28" s="358">
        <v>21</v>
      </c>
      <c r="U28" s="358" t="s">
        <v>1717</v>
      </c>
      <c r="V28" s="358" t="s">
        <v>1721</v>
      </c>
      <c r="W28" s="358"/>
      <c r="X28" s="358" t="s">
        <v>2819</v>
      </c>
      <c r="Y28" s="358" t="s">
        <v>2817</v>
      </c>
      <c r="Z28" s="358" t="s">
        <v>2862</v>
      </c>
      <c r="AA28" s="358"/>
      <c r="AB28" s="358"/>
      <c r="AC28" s="358" t="s">
        <v>1717</v>
      </c>
      <c r="AD28" s="358"/>
      <c r="AE28" s="358" t="s">
        <v>2814</v>
      </c>
      <c r="AF28" s="358" t="s">
        <v>2818</v>
      </c>
      <c r="AG28" s="475">
        <v>0</v>
      </c>
    </row>
    <row r="29" spans="2:33" ht="33">
      <c r="B29" s="358" t="s">
        <v>1702</v>
      </c>
      <c r="C29" s="358" t="s">
        <v>980</v>
      </c>
      <c r="D29" s="358" t="s">
        <v>2987</v>
      </c>
      <c r="E29" s="358" t="s">
        <v>1716</v>
      </c>
      <c r="F29" s="358" t="s">
        <v>1225</v>
      </c>
      <c r="G29" s="358" t="s">
        <v>2991</v>
      </c>
      <c r="H29" s="358" t="s">
        <v>2987</v>
      </c>
      <c r="I29" s="358" t="s">
        <v>2817</v>
      </c>
      <c r="J29" s="358" t="s">
        <v>164</v>
      </c>
      <c r="K29" s="358" t="s">
        <v>2987</v>
      </c>
      <c r="L29" s="358" t="s">
        <v>1717</v>
      </c>
      <c r="M29" s="358" t="s">
        <v>2988</v>
      </c>
      <c r="N29" s="358" t="s">
        <v>1718</v>
      </c>
      <c r="O29" s="358" t="s">
        <v>2819</v>
      </c>
      <c r="P29" s="358"/>
      <c r="Q29" s="358"/>
      <c r="R29" s="358"/>
      <c r="S29" s="358" t="s">
        <v>1717</v>
      </c>
      <c r="T29" s="358">
        <v>22</v>
      </c>
      <c r="U29" s="358" t="s">
        <v>1717</v>
      </c>
      <c r="V29" s="358" t="s">
        <v>1721</v>
      </c>
      <c r="W29" s="358"/>
      <c r="X29" s="358" t="s">
        <v>2819</v>
      </c>
      <c r="Y29" s="358" t="s">
        <v>2817</v>
      </c>
      <c r="Z29" s="358" t="s">
        <v>2864</v>
      </c>
      <c r="AA29" s="358"/>
      <c r="AB29" s="358"/>
      <c r="AC29" s="358" t="s">
        <v>1717</v>
      </c>
      <c r="AD29" s="358"/>
      <c r="AE29" s="358" t="s">
        <v>2814</v>
      </c>
      <c r="AF29" s="358" t="s">
        <v>2818</v>
      </c>
      <c r="AG29" s="475">
        <v>0</v>
      </c>
    </row>
    <row r="30" spans="2:33" ht="33">
      <c r="B30" s="358" t="s">
        <v>1703</v>
      </c>
      <c r="C30" s="358" t="s">
        <v>955</v>
      </c>
      <c r="D30" s="358" t="s">
        <v>2992</v>
      </c>
      <c r="E30" s="358" t="s">
        <v>1716</v>
      </c>
      <c r="F30" s="358" t="s">
        <v>1225</v>
      </c>
      <c r="G30" s="358" t="s">
        <v>2996</v>
      </c>
      <c r="H30" s="358" t="s">
        <v>2992</v>
      </c>
      <c r="I30" s="358" t="s">
        <v>2817</v>
      </c>
      <c r="J30" s="358" t="s">
        <v>981</v>
      </c>
      <c r="K30" s="358" t="s">
        <v>2992</v>
      </c>
      <c r="L30" s="358" t="s">
        <v>1717</v>
      </c>
      <c r="M30" s="358" t="s">
        <v>2993</v>
      </c>
      <c r="N30" s="358" t="s">
        <v>1718</v>
      </c>
      <c r="O30" s="358" t="s">
        <v>2819</v>
      </c>
      <c r="P30" s="358"/>
      <c r="Q30" s="358"/>
      <c r="R30" s="358"/>
      <c r="S30" s="358" t="s">
        <v>1717</v>
      </c>
      <c r="T30" s="358">
        <v>23</v>
      </c>
      <c r="U30" s="358" t="s">
        <v>1717</v>
      </c>
      <c r="V30" s="358" t="s">
        <v>1721</v>
      </c>
      <c r="W30" s="358"/>
      <c r="X30" s="358" t="s">
        <v>2819</v>
      </c>
      <c r="Y30" s="358" t="s">
        <v>2817</v>
      </c>
      <c r="Z30" s="358" t="s">
        <v>2866</v>
      </c>
      <c r="AA30" s="358"/>
      <c r="AB30" s="358"/>
      <c r="AC30" s="358" t="s">
        <v>1717</v>
      </c>
      <c r="AD30" s="358"/>
      <c r="AE30" s="358" t="s">
        <v>2814</v>
      </c>
      <c r="AF30" s="358" t="s">
        <v>2818</v>
      </c>
      <c r="AG30" s="475">
        <v>0</v>
      </c>
    </row>
    <row r="31" spans="2:33" ht="33">
      <c r="B31" s="358" t="s">
        <v>1704</v>
      </c>
      <c r="C31" s="358" t="s">
        <v>870</v>
      </c>
      <c r="D31" s="358" t="s">
        <v>2997</v>
      </c>
      <c r="E31" s="358" t="s">
        <v>1716</v>
      </c>
      <c r="F31" s="358" t="s">
        <v>1225</v>
      </c>
      <c r="G31" s="358" t="s">
        <v>3001</v>
      </c>
      <c r="H31" s="358" t="s">
        <v>2997</v>
      </c>
      <c r="I31" s="358" t="s">
        <v>2817</v>
      </c>
      <c r="J31" s="358" t="s">
        <v>872</v>
      </c>
      <c r="K31" s="358" t="s">
        <v>2997</v>
      </c>
      <c r="L31" s="358" t="s">
        <v>1717</v>
      </c>
      <c r="M31" s="358" t="s">
        <v>2998</v>
      </c>
      <c r="N31" s="358" t="s">
        <v>1718</v>
      </c>
      <c r="O31" s="358" t="s">
        <v>2819</v>
      </c>
      <c r="P31" s="358"/>
      <c r="Q31" s="358"/>
      <c r="R31" s="358"/>
      <c r="S31" s="358" t="s">
        <v>1717</v>
      </c>
      <c r="T31" s="358">
        <v>24</v>
      </c>
      <c r="U31" s="358" t="s">
        <v>1717</v>
      </c>
      <c r="V31" s="358" t="s">
        <v>1721</v>
      </c>
      <c r="W31" s="358"/>
      <c r="X31" s="358" t="s">
        <v>2819</v>
      </c>
      <c r="Y31" s="358" t="s">
        <v>2817</v>
      </c>
      <c r="Z31" s="358" t="s">
        <v>2867</v>
      </c>
      <c r="AA31" s="358"/>
      <c r="AB31" s="358"/>
      <c r="AC31" s="358" t="s">
        <v>1717</v>
      </c>
      <c r="AD31" s="358"/>
      <c r="AE31" s="358" t="s">
        <v>2814</v>
      </c>
      <c r="AF31" s="358" t="s">
        <v>2818</v>
      </c>
      <c r="AG31" s="475">
        <v>0</v>
      </c>
    </row>
    <row r="32" spans="2:33" ht="33">
      <c r="B32" s="358" t="s">
        <v>1705</v>
      </c>
      <c r="C32" s="358" t="s">
        <v>2869</v>
      </c>
      <c r="D32" s="358" t="s">
        <v>3002</v>
      </c>
      <c r="E32" s="358" t="s">
        <v>1716</v>
      </c>
      <c r="F32" s="358" t="s">
        <v>1225</v>
      </c>
      <c r="G32" s="358" t="s">
        <v>3006</v>
      </c>
      <c r="H32" s="358" t="s">
        <v>3002</v>
      </c>
      <c r="I32" s="358" t="s">
        <v>2817</v>
      </c>
      <c r="J32" s="358" t="s">
        <v>2868</v>
      </c>
      <c r="K32" s="358" t="s">
        <v>3002</v>
      </c>
      <c r="L32" s="358" t="s">
        <v>1717</v>
      </c>
      <c r="M32" s="358" t="s">
        <v>3003</v>
      </c>
      <c r="N32" s="358" t="s">
        <v>1718</v>
      </c>
      <c r="O32" s="358" t="s">
        <v>2819</v>
      </c>
      <c r="P32" s="358"/>
      <c r="Q32" s="358"/>
      <c r="R32" s="358"/>
      <c r="S32" s="358" t="s">
        <v>2958</v>
      </c>
      <c r="T32" s="358">
        <v>25</v>
      </c>
      <c r="U32" s="358" t="s">
        <v>1717</v>
      </c>
      <c r="V32" s="358" t="s">
        <v>1721</v>
      </c>
      <c r="W32" s="358"/>
      <c r="X32" s="358" t="s">
        <v>2819</v>
      </c>
      <c r="Y32" s="358" t="s">
        <v>2817</v>
      </c>
      <c r="Z32" s="358" t="s">
        <v>2870</v>
      </c>
      <c r="AA32" s="358"/>
      <c r="AB32" s="358"/>
      <c r="AC32" s="358" t="s">
        <v>1717</v>
      </c>
      <c r="AD32" s="358"/>
      <c r="AE32" s="358" t="s">
        <v>2814</v>
      </c>
      <c r="AF32" s="358" t="s">
        <v>2818</v>
      </c>
      <c r="AG32" s="475">
        <v>0</v>
      </c>
    </row>
    <row r="33" spans="2:33" ht="33">
      <c r="B33" s="358" t="s">
        <v>1728</v>
      </c>
      <c r="C33" s="358" t="s">
        <v>2872</v>
      </c>
      <c r="D33" s="358" t="s">
        <v>3007</v>
      </c>
      <c r="E33" s="358" t="s">
        <v>1716</v>
      </c>
      <c r="F33" s="358" t="s">
        <v>1225</v>
      </c>
      <c r="G33" s="358" t="s">
        <v>3011</v>
      </c>
      <c r="H33" s="358" t="s">
        <v>3007</v>
      </c>
      <c r="I33" s="358" t="s">
        <v>2817</v>
      </c>
      <c r="J33" s="358" t="s">
        <v>2871</v>
      </c>
      <c r="K33" s="358" t="s">
        <v>3007</v>
      </c>
      <c r="L33" s="358" t="s">
        <v>1717</v>
      </c>
      <c r="M33" s="358" t="s">
        <v>3008</v>
      </c>
      <c r="N33" s="358" t="s">
        <v>1718</v>
      </c>
      <c r="O33" s="358" t="s">
        <v>2819</v>
      </c>
      <c r="P33" s="358"/>
      <c r="Q33" s="358"/>
      <c r="R33" s="358"/>
      <c r="S33" s="358" t="s">
        <v>2958</v>
      </c>
      <c r="T33" s="358">
        <v>26</v>
      </c>
      <c r="U33" s="358" t="s">
        <v>1717</v>
      </c>
      <c r="V33" s="358" t="s">
        <v>1721</v>
      </c>
      <c r="W33" s="358"/>
      <c r="X33" s="358" t="s">
        <v>2819</v>
      </c>
      <c r="Y33" s="358" t="s">
        <v>2817</v>
      </c>
      <c r="Z33" s="358" t="s">
        <v>2873</v>
      </c>
      <c r="AA33" s="358"/>
      <c r="AB33" s="358"/>
      <c r="AC33" s="358" t="s">
        <v>1717</v>
      </c>
      <c r="AD33" s="358"/>
      <c r="AE33" s="358" t="s">
        <v>2814</v>
      </c>
      <c r="AF33" s="358" t="s">
        <v>2818</v>
      </c>
      <c r="AG33" s="475">
        <v>0</v>
      </c>
    </row>
    <row r="34" spans="2:33" ht="66">
      <c r="B34" s="358" t="s">
        <v>1679</v>
      </c>
      <c r="C34" s="358" t="s">
        <v>2875</v>
      </c>
      <c r="D34" s="358" t="s">
        <v>3012</v>
      </c>
      <c r="E34" s="358" t="s">
        <v>1716</v>
      </c>
      <c r="F34" s="358" t="s">
        <v>1225</v>
      </c>
      <c r="G34" s="358" t="s">
        <v>3016</v>
      </c>
      <c r="H34" s="358" t="s">
        <v>3012</v>
      </c>
      <c r="I34" s="358" t="s">
        <v>2817</v>
      </c>
      <c r="J34" s="358" t="s">
        <v>2874</v>
      </c>
      <c r="K34" s="358" t="s">
        <v>3012</v>
      </c>
      <c r="L34" s="358" t="s">
        <v>1717</v>
      </c>
      <c r="M34" s="358" t="s">
        <v>3013</v>
      </c>
      <c r="N34" s="358" t="s">
        <v>1718</v>
      </c>
      <c r="O34" s="358" t="s">
        <v>2819</v>
      </c>
      <c r="P34" s="358"/>
      <c r="Q34" s="358"/>
      <c r="R34" s="358"/>
      <c r="S34" s="358" t="s">
        <v>2958</v>
      </c>
      <c r="T34" s="358">
        <v>27</v>
      </c>
      <c r="U34" s="358" t="s">
        <v>1717</v>
      </c>
      <c r="V34" s="358" t="s">
        <v>1721</v>
      </c>
      <c r="W34" s="358"/>
      <c r="X34" s="358" t="s">
        <v>2819</v>
      </c>
      <c r="Y34" s="358" t="s">
        <v>2817</v>
      </c>
      <c r="Z34" s="358" t="s">
        <v>2876</v>
      </c>
      <c r="AA34" s="358"/>
      <c r="AB34" s="358"/>
      <c r="AC34" s="358" t="s">
        <v>1717</v>
      </c>
      <c r="AD34" s="358"/>
      <c r="AE34" s="358" t="s">
        <v>2814</v>
      </c>
      <c r="AF34" s="358" t="s">
        <v>2818</v>
      </c>
      <c r="AG34" s="475">
        <v>0</v>
      </c>
    </row>
    <row r="35" spans="2:33" ht="33">
      <c r="B35" s="358" t="s">
        <v>1680</v>
      </c>
      <c r="C35" s="358" t="s">
        <v>2878</v>
      </c>
      <c r="D35" s="358" t="s">
        <v>3017</v>
      </c>
      <c r="E35" s="358" t="s">
        <v>1716</v>
      </c>
      <c r="F35" s="358" t="s">
        <v>1225</v>
      </c>
      <c r="G35" s="358" t="s">
        <v>3021</v>
      </c>
      <c r="H35" s="358" t="s">
        <v>3017</v>
      </c>
      <c r="I35" s="358" t="s">
        <v>2817</v>
      </c>
      <c r="J35" s="358" t="s">
        <v>2877</v>
      </c>
      <c r="K35" s="358" t="s">
        <v>3017</v>
      </c>
      <c r="L35" s="358" t="s">
        <v>1717</v>
      </c>
      <c r="M35" s="358" t="s">
        <v>3018</v>
      </c>
      <c r="N35" s="358" t="s">
        <v>1718</v>
      </c>
      <c r="O35" s="358" t="s">
        <v>2819</v>
      </c>
      <c r="P35" s="358"/>
      <c r="Q35" s="358"/>
      <c r="R35" s="358"/>
      <c r="S35" s="358" t="s">
        <v>2958</v>
      </c>
      <c r="T35" s="358">
        <v>28</v>
      </c>
      <c r="U35" s="358" t="s">
        <v>1717</v>
      </c>
      <c r="V35" s="358" t="s">
        <v>1721</v>
      </c>
      <c r="W35" s="358"/>
      <c r="X35" s="358" t="s">
        <v>2819</v>
      </c>
      <c r="Y35" s="358" t="s">
        <v>2817</v>
      </c>
      <c r="Z35" s="358" t="s">
        <v>2880</v>
      </c>
      <c r="AA35" s="358"/>
      <c r="AB35" s="358"/>
      <c r="AC35" s="358" t="s">
        <v>1717</v>
      </c>
      <c r="AD35" s="358"/>
      <c r="AE35" s="358" t="s">
        <v>2814</v>
      </c>
      <c r="AF35" s="358" t="s">
        <v>2818</v>
      </c>
      <c r="AG35" s="475">
        <v>0</v>
      </c>
    </row>
    <row r="36" spans="2:33" ht="66">
      <c r="B36" s="358" t="s">
        <v>1681</v>
      </c>
      <c r="C36" s="358" t="s">
        <v>877</v>
      </c>
      <c r="D36" s="358" t="s">
        <v>3022</v>
      </c>
      <c r="E36" s="358" t="s">
        <v>1716</v>
      </c>
      <c r="F36" s="358" t="s">
        <v>1225</v>
      </c>
      <c r="G36" s="358" t="s">
        <v>3026</v>
      </c>
      <c r="H36" s="358" t="s">
        <v>3022</v>
      </c>
      <c r="I36" s="358" t="s">
        <v>2817</v>
      </c>
      <c r="J36" s="358" t="s">
        <v>181</v>
      </c>
      <c r="K36" s="358" t="s">
        <v>3022</v>
      </c>
      <c r="L36" s="358" t="s">
        <v>1717</v>
      </c>
      <c r="M36" s="358" t="s">
        <v>3023</v>
      </c>
      <c r="N36" s="358" t="s">
        <v>1718</v>
      </c>
      <c r="O36" s="358" t="s">
        <v>2819</v>
      </c>
      <c r="P36" s="358"/>
      <c r="Q36" s="358"/>
      <c r="R36" s="358"/>
      <c r="S36" s="358" t="s">
        <v>1717</v>
      </c>
      <c r="T36" s="358">
        <v>29</v>
      </c>
      <c r="U36" s="358" t="s">
        <v>1717</v>
      </c>
      <c r="V36" s="358" t="s">
        <v>1721</v>
      </c>
      <c r="W36" s="358"/>
      <c r="X36" s="358" t="s">
        <v>2819</v>
      </c>
      <c r="Y36" s="358" t="s">
        <v>2817</v>
      </c>
      <c r="Z36" s="358" t="s">
        <v>2882</v>
      </c>
      <c r="AA36" s="358"/>
      <c r="AB36" s="358"/>
      <c r="AC36" s="358" t="s">
        <v>1717</v>
      </c>
      <c r="AD36" s="358"/>
      <c r="AE36" s="358" t="s">
        <v>2814</v>
      </c>
      <c r="AF36" s="358" t="s">
        <v>2818</v>
      </c>
      <c r="AG36" s="475">
        <v>0</v>
      </c>
    </row>
    <row r="37" spans="2:33" ht="33">
      <c r="B37" s="358" t="s">
        <v>1682</v>
      </c>
      <c r="C37" s="358" t="s">
        <v>937</v>
      </c>
      <c r="D37" s="358" t="s">
        <v>3027</v>
      </c>
      <c r="E37" s="358" t="s">
        <v>1716</v>
      </c>
      <c r="F37" s="358" t="s">
        <v>1225</v>
      </c>
      <c r="G37" s="358" t="s">
        <v>3031</v>
      </c>
      <c r="H37" s="358" t="s">
        <v>3027</v>
      </c>
      <c r="I37" s="358" t="s">
        <v>2817</v>
      </c>
      <c r="J37" s="358" t="s">
        <v>883</v>
      </c>
      <c r="K37" s="358" t="s">
        <v>3027</v>
      </c>
      <c r="L37" s="358" t="s">
        <v>1717</v>
      </c>
      <c r="M37" s="358" t="s">
        <v>3028</v>
      </c>
      <c r="N37" s="358" t="s">
        <v>1718</v>
      </c>
      <c r="O37" s="358" t="s">
        <v>2819</v>
      </c>
      <c r="P37" s="358"/>
      <c r="Q37" s="358"/>
      <c r="R37" s="358"/>
      <c r="S37" s="358" t="s">
        <v>1717</v>
      </c>
      <c r="T37" s="358">
        <v>30</v>
      </c>
      <c r="U37" s="358" t="s">
        <v>1717</v>
      </c>
      <c r="V37" s="358" t="s">
        <v>1721</v>
      </c>
      <c r="W37" s="358"/>
      <c r="X37" s="358" t="s">
        <v>2819</v>
      </c>
      <c r="Y37" s="358" t="s">
        <v>2817</v>
      </c>
      <c r="Z37" s="358" t="s">
        <v>2884</v>
      </c>
      <c r="AA37" s="358"/>
      <c r="AB37" s="358"/>
      <c r="AC37" s="358" t="s">
        <v>1717</v>
      </c>
      <c r="AD37" s="358"/>
      <c r="AE37" s="358" t="s">
        <v>2814</v>
      </c>
      <c r="AF37" s="358" t="s">
        <v>2818</v>
      </c>
      <c r="AG37" s="475">
        <v>0</v>
      </c>
    </row>
    <row r="38" spans="2:33" ht="33">
      <c r="B38" s="358" t="s">
        <v>1683</v>
      </c>
      <c r="C38" s="358" t="s">
        <v>974</v>
      </c>
      <c r="D38" s="358" t="s">
        <v>3032</v>
      </c>
      <c r="E38" s="358" t="s">
        <v>1716</v>
      </c>
      <c r="F38" s="358" t="s">
        <v>1225</v>
      </c>
      <c r="G38" s="358" t="s">
        <v>3036</v>
      </c>
      <c r="H38" s="358" t="s">
        <v>3032</v>
      </c>
      <c r="I38" s="358" t="s">
        <v>2817</v>
      </c>
      <c r="J38" s="358" t="s">
        <v>975</v>
      </c>
      <c r="K38" s="358" t="s">
        <v>3032</v>
      </c>
      <c r="L38" s="358" t="s">
        <v>1717</v>
      </c>
      <c r="M38" s="358" t="s">
        <v>3033</v>
      </c>
      <c r="N38" s="358" t="s">
        <v>1718</v>
      </c>
      <c r="O38" s="358" t="s">
        <v>2819</v>
      </c>
      <c r="P38" s="358"/>
      <c r="Q38" s="358"/>
      <c r="R38" s="358"/>
      <c r="S38" s="358" t="s">
        <v>1717</v>
      </c>
      <c r="T38" s="358">
        <v>31</v>
      </c>
      <c r="U38" s="358" t="s">
        <v>1717</v>
      </c>
      <c r="V38" s="358" t="s">
        <v>1721</v>
      </c>
      <c r="W38" s="358"/>
      <c r="X38" s="358" t="s">
        <v>2819</v>
      </c>
      <c r="Y38" s="358" t="s">
        <v>2817</v>
      </c>
      <c r="Z38" s="358" t="s">
        <v>2885</v>
      </c>
      <c r="AA38" s="358"/>
      <c r="AB38" s="358"/>
      <c r="AC38" s="358" t="s">
        <v>1717</v>
      </c>
      <c r="AD38" s="358"/>
      <c r="AE38" s="358" t="s">
        <v>2814</v>
      </c>
      <c r="AF38" s="358" t="s">
        <v>2818</v>
      </c>
      <c r="AG38" s="475">
        <v>0</v>
      </c>
    </row>
    <row r="39" spans="2:33" ht="33">
      <c r="B39" s="358" t="s">
        <v>1684</v>
      </c>
      <c r="C39" s="358" t="s">
        <v>887</v>
      </c>
      <c r="D39" s="358" t="s">
        <v>3037</v>
      </c>
      <c r="E39" s="358" t="s">
        <v>1716</v>
      </c>
      <c r="F39" s="358" t="s">
        <v>1225</v>
      </c>
      <c r="G39" s="358" t="s">
        <v>3041</v>
      </c>
      <c r="H39" s="358" t="s">
        <v>3037</v>
      </c>
      <c r="I39" s="358" t="s">
        <v>2817</v>
      </c>
      <c r="J39" s="358" t="s">
        <v>889</v>
      </c>
      <c r="K39" s="358" t="s">
        <v>3037</v>
      </c>
      <c r="L39" s="358" t="s">
        <v>1717</v>
      </c>
      <c r="M39" s="358" t="s">
        <v>3038</v>
      </c>
      <c r="N39" s="358" t="s">
        <v>1718</v>
      </c>
      <c r="O39" s="358" t="s">
        <v>2819</v>
      </c>
      <c r="P39" s="358"/>
      <c r="Q39" s="358"/>
      <c r="R39" s="358"/>
      <c r="S39" s="358" t="s">
        <v>1717</v>
      </c>
      <c r="T39" s="358">
        <v>32</v>
      </c>
      <c r="U39" s="358" t="s">
        <v>1717</v>
      </c>
      <c r="V39" s="358" t="s">
        <v>1721</v>
      </c>
      <c r="W39" s="358"/>
      <c r="X39" s="358" t="s">
        <v>2819</v>
      </c>
      <c r="Y39" s="358" t="s">
        <v>2817</v>
      </c>
      <c r="Z39" s="358" t="s">
        <v>2886</v>
      </c>
      <c r="AA39" s="358"/>
      <c r="AB39" s="358"/>
      <c r="AC39" s="358" t="s">
        <v>1717</v>
      </c>
      <c r="AD39" s="358"/>
      <c r="AE39" s="358" t="s">
        <v>2814</v>
      </c>
      <c r="AF39" s="358" t="s">
        <v>2818</v>
      </c>
      <c r="AG39" s="475">
        <v>0</v>
      </c>
    </row>
    <row r="40" spans="2:33" ht="33">
      <c r="B40" s="358" t="s">
        <v>1685</v>
      </c>
      <c r="C40" s="358" t="s">
        <v>959</v>
      </c>
      <c r="D40" s="358" t="s">
        <v>3042</v>
      </c>
      <c r="E40" s="358" t="s">
        <v>1716</v>
      </c>
      <c r="F40" s="358" t="s">
        <v>1225</v>
      </c>
      <c r="G40" s="358" t="s">
        <v>3046</v>
      </c>
      <c r="H40" s="358" t="s">
        <v>3042</v>
      </c>
      <c r="I40" s="358" t="s">
        <v>2817</v>
      </c>
      <c r="J40" s="358" t="s">
        <v>892</v>
      </c>
      <c r="K40" s="358" t="s">
        <v>3042</v>
      </c>
      <c r="L40" s="358" t="s">
        <v>1717</v>
      </c>
      <c r="M40" s="358" t="s">
        <v>3043</v>
      </c>
      <c r="N40" s="358" t="s">
        <v>1718</v>
      </c>
      <c r="O40" s="358" t="s">
        <v>2819</v>
      </c>
      <c r="P40" s="358"/>
      <c r="Q40" s="358"/>
      <c r="R40" s="358"/>
      <c r="S40" s="358" t="s">
        <v>1717</v>
      </c>
      <c r="T40" s="358">
        <v>33</v>
      </c>
      <c r="U40" s="358" t="s">
        <v>1717</v>
      </c>
      <c r="V40" s="358" t="s">
        <v>1721</v>
      </c>
      <c r="W40" s="358"/>
      <c r="X40" s="358" t="s">
        <v>2819</v>
      </c>
      <c r="Y40" s="358" t="s">
        <v>2817</v>
      </c>
      <c r="Z40" s="358" t="s">
        <v>2887</v>
      </c>
      <c r="AA40" s="358"/>
      <c r="AB40" s="358"/>
      <c r="AC40" s="358" t="s">
        <v>1717</v>
      </c>
      <c r="AD40" s="358"/>
      <c r="AE40" s="358" t="s">
        <v>2814</v>
      </c>
      <c r="AF40" s="358" t="s">
        <v>2818</v>
      </c>
      <c r="AG40" s="475">
        <v>0</v>
      </c>
    </row>
    <row r="41" spans="2:33" ht="33">
      <c r="B41" s="358" t="s">
        <v>1686</v>
      </c>
      <c r="C41" s="358" t="s">
        <v>893</v>
      </c>
      <c r="D41" s="358" t="s">
        <v>3047</v>
      </c>
      <c r="E41" s="358" t="s">
        <v>1716</v>
      </c>
      <c r="F41" s="358" t="s">
        <v>1225</v>
      </c>
      <c r="G41" s="358" t="s">
        <v>3051</v>
      </c>
      <c r="H41" s="358" t="s">
        <v>3047</v>
      </c>
      <c r="I41" s="358" t="s">
        <v>2817</v>
      </c>
      <c r="J41" s="358" t="s">
        <v>895</v>
      </c>
      <c r="K41" s="358" t="s">
        <v>3047</v>
      </c>
      <c r="L41" s="358" t="s">
        <v>1717</v>
      </c>
      <c r="M41" s="358" t="s">
        <v>3048</v>
      </c>
      <c r="N41" s="358" t="s">
        <v>1718</v>
      </c>
      <c r="O41" s="358" t="s">
        <v>2819</v>
      </c>
      <c r="P41" s="358"/>
      <c r="Q41" s="358"/>
      <c r="R41" s="358"/>
      <c r="S41" s="358" t="s">
        <v>1717</v>
      </c>
      <c r="T41" s="358">
        <v>34</v>
      </c>
      <c r="U41" s="358" t="s">
        <v>1717</v>
      </c>
      <c r="V41" s="358" t="s">
        <v>1721</v>
      </c>
      <c r="W41" s="358"/>
      <c r="X41" s="358" t="s">
        <v>2819</v>
      </c>
      <c r="Y41" s="358" t="s">
        <v>2817</v>
      </c>
      <c r="Z41" s="358" t="s">
        <v>2888</v>
      </c>
      <c r="AA41" s="358"/>
      <c r="AB41" s="358"/>
      <c r="AC41" s="358" t="s">
        <v>1717</v>
      </c>
      <c r="AD41" s="358"/>
      <c r="AE41" s="358" t="s">
        <v>2814</v>
      </c>
      <c r="AF41" s="358" t="s">
        <v>2818</v>
      </c>
      <c r="AG41" s="475">
        <v>0</v>
      </c>
    </row>
    <row r="118" spans="2:33" s="238" customFormat="1">
      <c r="B118"/>
      <c r="C118"/>
      <c r="D118"/>
      <c r="E118"/>
      <c r="F118"/>
      <c r="G118"/>
      <c r="H118"/>
      <c r="I118"/>
      <c r="J118"/>
      <c r="K118"/>
      <c r="L118"/>
      <c r="M118"/>
      <c r="N118"/>
      <c r="O118"/>
      <c r="P118"/>
      <c r="Q118"/>
      <c r="R118"/>
      <c r="S118"/>
      <c r="T118"/>
      <c r="U118"/>
      <c r="V118"/>
      <c r="W118"/>
      <c r="X118"/>
      <c r="Y118"/>
      <c r="Z118"/>
      <c r="AA118"/>
      <c r="AB118"/>
      <c r="AC118"/>
      <c r="AD118"/>
      <c r="AE118"/>
      <c r="AF118"/>
      <c r="AG118"/>
    </row>
  </sheetData>
  <phoneticPr fontId="4" type="noConversion"/>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4"/>
  <dimension ref="A2:AG118"/>
  <sheetViews>
    <sheetView zoomScale="70" zoomScaleNormal="70" workbookViewId="0">
      <selection activeCell="D4" sqref="D4"/>
    </sheetView>
  </sheetViews>
  <sheetFormatPr defaultColWidth="8.5546875" defaultRowHeight="15.75"/>
  <cols>
    <col min="1" max="1" width="15.88671875" customWidth="1"/>
    <col min="2" max="2" width="61.6640625" customWidth="1"/>
    <col min="3" max="3" width="40" customWidth="1"/>
    <col min="4" max="4" width="42.44140625" bestFit="1" customWidth="1"/>
    <col min="5" max="5" width="16.109375" bestFit="1" customWidth="1"/>
    <col min="6" max="29" width="16.5546875" bestFit="1" customWidth="1"/>
    <col min="30" max="30" width="16.5546875" customWidth="1"/>
  </cols>
  <sheetData>
    <row r="2" spans="2:18">
      <c r="B2" s="357" t="s">
        <v>957</v>
      </c>
      <c r="C2" s="358" t="s">
        <v>1163</v>
      </c>
    </row>
    <row r="3" spans="2:18">
      <c r="B3" s="357" t="s">
        <v>1181</v>
      </c>
      <c r="C3" s="358" t="s">
        <v>1163</v>
      </c>
    </row>
    <row r="4" spans="2:18">
      <c r="B4" s="357" t="s">
        <v>1152</v>
      </c>
      <c r="C4" s="358" t="s">
        <v>1163</v>
      </c>
      <c r="R4" s="238"/>
    </row>
    <row r="5" spans="2:18">
      <c r="B5" s="357" t="s">
        <v>77</v>
      </c>
      <c r="C5" s="358" t="s">
        <v>1163</v>
      </c>
    </row>
    <row r="6" spans="2:18">
      <c r="B6" s="357" t="s">
        <v>893</v>
      </c>
      <c r="C6" s="358" t="s">
        <v>2818</v>
      </c>
    </row>
    <row r="8" spans="2:18" ht="33">
      <c r="B8" s="357" t="s">
        <v>953</v>
      </c>
      <c r="C8" s="357" t="s">
        <v>954</v>
      </c>
      <c r="D8" s="357" t="s">
        <v>1128</v>
      </c>
      <c r="E8" s="358" t="s">
        <v>1730</v>
      </c>
    </row>
    <row r="9" spans="2:18" ht="16.5">
      <c r="B9" s="358" t="s">
        <v>2820</v>
      </c>
      <c r="C9" s="358"/>
      <c r="D9" s="358" t="s">
        <v>3052</v>
      </c>
      <c r="E9" s="475">
        <v>1</v>
      </c>
    </row>
    <row r="10" spans="2:18" ht="16.5">
      <c r="B10" s="358" t="s">
        <v>2822</v>
      </c>
      <c r="C10" s="358"/>
      <c r="D10" s="358" t="s">
        <v>2889</v>
      </c>
      <c r="E10" s="475">
        <v>1</v>
      </c>
    </row>
    <row r="11" spans="2:18" ht="16.5">
      <c r="B11" s="358" t="s">
        <v>2824</v>
      </c>
      <c r="C11" s="358"/>
      <c r="D11" s="358" t="s">
        <v>1858</v>
      </c>
      <c r="E11" s="475">
        <v>1</v>
      </c>
    </row>
    <row r="12" spans="2:18" ht="16.5">
      <c r="B12" s="358" t="s">
        <v>2826</v>
      </c>
      <c r="C12" s="358"/>
      <c r="D12" s="358" t="s">
        <v>2898</v>
      </c>
      <c r="E12" s="475">
        <v>1</v>
      </c>
    </row>
    <row r="13" spans="2:18" ht="16.5">
      <c r="B13" s="358" t="s">
        <v>2828</v>
      </c>
      <c r="C13" s="358"/>
      <c r="D13" s="358" t="s">
        <v>2903</v>
      </c>
      <c r="E13" s="475">
        <v>1</v>
      </c>
    </row>
    <row r="14" spans="2:18" ht="16.5">
      <c r="B14" s="358" t="s">
        <v>2830</v>
      </c>
      <c r="C14" s="358"/>
      <c r="D14" s="358" t="s">
        <v>2908</v>
      </c>
      <c r="E14" s="475">
        <v>1</v>
      </c>
    </row>
    <row r="15" spans="2:18" ht="16.5">
      <c r="B15" s="358" t="s">
        <v>2832</v>
      </c>
      <c r="C15" s="358"/>
      <c r="D15" s="358" t="s">
        <v>2913</v>
      </c>
      <c r="E15" s="475">
        <v>1</v>
      </c>
    </row>
    <row r="16" spans="2:18" ht="16.5">
      <c r="B16" s="358" t="s">
        <v>2834</v>
      </c>
      <c r="C16" s="358"/>
      <c r="D16" s="358" t="s">
        <v>2918</v>
      </c>
      <c r="E16" s="475">
        <v>1</v>
      </c>
    </row>
    <row r="17" spans="2:5" ht="16.5">
      <c r="B17" s="358" t="s">
        <v>2836</v>
      </c>
      <c r="C17" s="358"/>
      <c r="D17" s="358" t="s">
        <v>2923</v>
      </c>
      <c r="E17" s="475">
        <v>1</v>
      </c>
    </row>
    <row r="18" spans="2:5" ht="16.5">
      <c r="B18" s="358" t="s">
        <v>2838</v>
      </c>
      <c r="C18" s="358"/>
      <c r="D18" s="358" t="s">
        <v>2928</v>
      </c>
      <c r="E18" s="475">
        <v>1</v>
      </c>
    </row>
    <row r="19" spans="2:5" ht="16.5">
      <c r="B19" s="358" t="s">
        <v>2841</v>
      </c>
      <c r="C19" s="358"/>
      <c r="D19" s="358" t="s">
        <v>2933</v>
      </c>
      <c r="E19" s="475">
        <v>1</v>
      </c>
    </row>
    <row r="20" spans="2:5" ht="16.5">
      <c r="B20" s="358" t="s">
        <v>2842</v>
      </c>
      <c r="C20" s="358"/>
      <c r="D20" s="358" t="s">
        <v>2938</v>
      </c>
      <c r="E20" s="475">
        <v>1</v>
      </c>
    </row>
    <row r="21" spans="2:5" ht="16.5">
      <c r="B21" s="358" t="s">
        <v>2844</v>
      </c>
      <c r="C21" s="358"/>
      <c r="D21" s="358" t="s">
        <v>2943</v>
      </c>
      <c r="E21" s="475">
        <v>1</v>
      </c>
    </row>
    <row r="22" spans="2:5" ht="16.5">
      <c r="B22" s="358" t="s">
        <v>2846</v>
      </c>
      <c r="C22" s="358"/>
      <c r="D22" s="358" t="s">
        <v>2948</v>
      </c>
      <c r="E22" s="475">
        <v>1</v>
      </c>
    </row>
    <row r="23" spans="2:5" ht="16.5">
      <c r="B23" s="358" t="s">
        <v>2849</v>
      </c>
      <c r="C23" s="358"/>
      <c r="D23" s="358" t="s">
        <v>2953</v>
      </c>
      <c r="E23" s="475">
        <v>1</v>
      </c>
    </row>
    <row r="24" spans="2:5" ht="16.5">
      <c r="B24" s="358" t="s">
        <v>2852</v>
      </c>
      <c r="C24" s="358"/>
      <c r="D24" s="358" t="s">
        <v>2959</v>
      </c>
      <c r="E24" s="475">
        <v>1</v>
      </c>
    </row>
    <row r="25" spans="2:5" ht="16.5">
      <c r="B25" s="358" t="s">
        <v>2854</v>
      </c>
      <c r="C25" s="358"/>
      <c r="D25" s="358" t="s">
        <v>2964</v>
      </c>
      <c r="E25" s="475">
        <v>1</v>
      </c>
    </row>
    <row r="26" spans="2:5" ht="16.5">
      <c r="B26" s="358" t="s">
        <v>2855</v>
      </c>
      <c r="C26" s="358"/>
      <c r="D26" s="358" t="s">
        <v>2969</v>
      </c>
      <c r="E26" s="475">
        <v>1</v>
      </c>
    </row>
    <row r="27" spans="2:5" ht="16.5">
      <c r="B27" s="358" t="s">
        <v>2858</v>
      </c>
      <c r="C27" s="358"/>
      <c r="D27" s="358" t="s">
        <v>2973</v>
      </c>
      <c r="E27" s="475">
        <v>1</v>
      </c>
    </row>
    <row r="28" spans="2:5" ht="16.5">
      <c r="B28" s="358" t="s">
        <v>2860</v>
      </c>
      <c r="C28" s="358"/>
      <c r="D28" s="358" t="s">
        <v>2978</v>
      </c>
      <c r="E28" s="475">
        <v>1</v>
      </c>
    </row>
    <row r="29" spans="2:5" ht="16.5">
      <c r="B29" s="358" t="s">
        <v>2862</v>
      </c>
      <c r="C29" s="358"/>
      <c r="D29" s="358" t="s">
        <v>2983</v>
      </c>
      <c r="E29" s="475">
        <v>1</v>
      </c>
    </row>
    <row r="30" spans="2:5" ht="16.5">
      <c r="B30" s="358" t="s">
        <v>2864</v>
      </c>
      <c r="C30" s="358"/>
      <c r="D30" s="358" t="s">
        <v>2987</v>
      </c>
      <c r="E30" s="475">
        <v>1</v>
      </c>
    </row>
    <row r="31" spans="2:5" ht="16.5">
      <c r="B31" s="358" t="s">
        <v>2866</v>
      </c>
      <c r="C31" s="358"/>
      <c r="D31" s="358" t="s">
        <v>2992</v>
      </c>
      <c r="E31" s="475">
        <v>1</v>
      </c>
    </row>
    <row r="32" spans="2:5" ht="16.5">
      <c r="B32" s="358" t="s">
        <v>2867</v>
      </c>
      <c r="C32" s="358"/>
      <c r="D32" s="358" t="s">
        <v>2997</v>
      </c>
      <c r="E32" s="475">
        <v>1</v>
      </c>
    </row>
    <row r="33" spans="2:5" ht="16.5">
      <c r="B33" s="358" t="s">
        <v>2870</v>
      </c>
      <c r="C33" s="358"/>
      <c r="D33" s="358" t="s">
        <v>3002</v>
      </c>
      <c r="E33" s="475">
        <v>1</v>
      </c>
    </row>
    <row r="34" spans="2:5" ht="16.5">
      <c r="B34" s="358" t="s">
        <v>2873</v>
      </c>
      <c r="C34" s="358"/>
      <c r="D34" s="358" t="s">
        <v>3007</v>
      </c>
      <c r="E34" s="475">
        <v>1</v>
      </c>
    </row>
    <row r="35" spans="2:5" ht="16.5">
      <c r="B35" s="358" t="s">
        <v>2876</v>
      </c>
      <c r="C35" s="358"/>
      <c r="D35" s="358" t="s">
        <v>3012</v>
      </c>
      <c r="E35" s="475">
        <v>1</v>
      </c>
    </row>
    <row r="36" spans="2:5" ht="16.5">
      <c r="B36" s="358" t="s">
        <v>2880</v>
      </c>
      <c r="C36" s="358"/>
      <c r="D36" s="358" t="s">
        <v>3017</v>
      </c>
      <c r="E36" s="475">
        <v>1</v>
      </c>
    </row>
    <row r="37" spans="2:5" ht="16.5">
      <c r="B37" s="358" t="s">
        <v>2882</v>
      </c>
      <c r="C37" s="358"/>
      <c r="D37" s="358" t="s">
        <v>3022</v>
      </c>
      <c r="E37" s="475">
        <v>1</v>
      </c>
    </row>
    <row r="38" spans="2:5" ht="16.5">
      <c r="B38" s="358" t="s">
        <v>2884</v>
      </c>
      <c r="C38" s="358"/>
      <c r="D38" s="358" t="s">
        <v>3027</v>
      </c>
      <c r="E38" s="475">
        <v>1</v>
      </c>
    </row>
    <row r="39" spans="2:5" ht="16.5">
      <c r="B39" s="358" t="s">
        <v>2885</v>
      </c>
      <c r="C39" s="358"/>
      <c r="D39" s="358" t="s">
        <v>3032</v>
      </c>
      <c r="E39" s="475">
        <v>1</v>
      </c>
    </row>
    <row r="40" spans="2:5" ht="16.5">
      <c r="B40" s="358" t="s">
        <v>2886</v>
      </c>
      <c r="C40" s="358"/>
      <c r="D40" s="358" t="s">
        <v>3037</v>
      </c>
      <c r="E40" s="475">
        <v>1</v>
      </c>
    </row>
    <row r="41" spans="2:5" ht="16.5">
      <c r="B41" s="358" t="s">
        <v>2887</v>
      </c>
      <c r="C41" s="358"/>
      <c r="D41" s="358" t="s">
        <v>3042</v>
      </c>
      <c r="E41" s="475">
        <v>1</v>
      </c>
    </row>
    <row r="42" spans="2:5" ht="16.5">
      <c r="B42" s="358" t="s">
        <v>2888</v>
      </c>
      <c r="C42" s="358"/>
      <c r="D42" s="358" t="s">
        <v>3047</v>
      </c>
      <c r="E42" s="475">
        <v>1</v>
      </c>
    </row>
    <row r="118" spans="1:33">
      <c r="A118" s="238"/>
      <c r="AE118" s="238"/>
      <c r="AF118" s="238"/>
      <c r="AG118" s="238"/>
    </row>
  </sheetData>
  <phoneticPr fontId="4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EM2098"/>
  <sheetViews>
    <sheetView zoomScale="98" zoomScaleNormal="98" workbookViewId="0">
      <pane xSplit="5" ySplit="1" topLeftCell="F6" activePane="bottomRight" state="frozen"/>
      <selection pane="topRight" activeCell="F1" sqref="F1"/>
      <selection pane="bottomLeft" activeCell="A2" sqref="A2"/>
      <selection pane="bottomRight" activeCell="G14" sqref="G14"/>
    </sheetView>
  </sheetViews>
  <sheetFormatPr defaultColWidth="16.88671875" defaultRowHeight="16.5"/>
  <cols>
    <col min="1" max="1" width="9.5546875" style="1" customWidth="1"/>
    <col min="2" max="2" width="8.88671875" style="1" customWidth="1"/>
    <col min="3" max="3" width="10" style="2" customWidth="1"/>
    <col min="4" max="4" width="10" style="3" customWidth="1"/>
    <col min="5" max="5" width="10" style="207" customWidth="1"/>
    <col min="6" max="6" width="25.44140625" style="207" customWidth="1"/>
    <col min="7" max="7" width="24.109375" style="207" customWidth="1"/>
    <col min="8" max="8" width="35.44140625" style="207" customWidth="1"/>
    <col min="9" max="9" width="11" style="207" customWidth="1"/>
    <col min="10" max="10" width="12.109375" style="4" customWidth="1"/>
    <col min="11" max="11" width="8.6640625" style="4" customWidth="1"/>
    <col min="12" max="12" width="10.109375" style="207" customWidth="1"/>
    <col min="13" max="13" width="10.33203125" style="6" customWidth="1"/>
    <col min="14" max="14" width="11.109375" style="1" customWidth="1"/>
    <col min="15" max="15" width="8.6640625" style="1" customWidth="1"/>
    <col min="16" max="16" width="13.5546875" style="1" customWidth="1"/>
    <col min="17" max="17" width="27.44140625" style="6" customWidth="1"/>
    <col min="18" max="18" width="26.44140625" style="207" customWidth="1"/>
    <col min="19" max="19" width="27.109375" style="207" customWidth="1"/>
    <col min="20" max="20" width="14.109375" style="207" customWidth="1"/>
    <col min="21" max="21" width="27.5546875" style="207" customWidth="1"/>
    <col min="22" max="22" width="38.33203125" style="1" customWidth="1"/>
    <col min="23" max="23" width="20.5546875" style="1" customWidth="1"/>
    <col min="24" max="24" width="13.5546875" style="1" customWidth="1"/>
    <col min="25" max="25" width="16.88671875" style="1" customWidth="1"/>
    <col min="26" max="27" width="6.5546875" style="1" customWidth="1"/>
    <col min="28" max="28" width="23.21875" style="1" customWidth="1"/>
    <col min="29" max="40" width="16.88671875" style="1" customWidth="1"/>
    <col min="41" max="41" width="10.77734375" style="1" customWidth="1"/>
    <col min="42" max="42" width="22.88671875" style="1" customWidth="1"/>
    <col min="43" max="43" width="8.88671875" style="1" customWidth="1"/>
    <col min="44" max="44" width="29.33203125" style="1" customWidth="1"/>
    <col min="45" max="45" width="9.44140625" style="1" customWidth="1"/>
    <col min="46" max="46" width="25.33203125" style="1" customWidth="1"/>
    <col min="47" max="47" width="20.109375" style="1" customWidth="1"/>
    <col min="48" max="48" width="20.33203125" style="1" customWidth="1"/>
    <col min="49" max="50" width="16.88671875" style="1" customWidth="1"/>
    <col min="51" max="51" width="25.109375" style="1" customWidth="1"/>
    <col min="52" max="52" width="14.5546875" style="1" customWidth="1"/>
    <col min="53" max="53" width="41.5546875" style="1" customWidth="1"/>
    <col min="54" max="54" width="16.88671875" style="1" customWidth="1"/>
    <col min="55" max="55" width="13.5546875" style="1" bestFit="1" customWidth="1"/>
    <col min="56" max="56" width="23.6640625" style="1" customWidth="1"/>
    <col min="57" max="57" width="6.44140625" style="1" customWidth="1"/>
    <col min="58" max="58" width="8.44140625" style="1" customWidth="1"/>
    <col min="59" max="59" width="8.88671875" style="1" customWidth="1"/>
    <col min="60" max="60" width="14.6640625" style="1" customWidth="1"/>
    <col min="61" max="61" width="12.109375" style="1" customWidth="1"/>
    <col min="62" max="62" width="11.88671875" style="1" customWidth="1"/>
    <col min="63" max="63" width="10.5546875" style="1" customWidth="1"/>
    <col min="64" max="64" width="10.88671875" style="1" customWidth="1"/>
    <col min="65" max="66" width="16.109375" style="1" customWidth="1"/>
    <col min="67" max="67" width="12.77734375" style="1" customWidth="1"/>
    <col min="68" max="68" width="11.109375" style="1" customWidth="1"/>
    <col min="69" max="70" width="9.5546875" style="1" customWidth="1"/>
    <col min="71" max="71" width="18.88671875" style="1" customWidth="1"/>
    <col min="72" max="72" width="27.77734375" style="1" customWidth="1"/>
    <col min="73" max="73" width="19" style="1" customWidth="1"/>
    <col min="74" max="74" width="24.33203125" style="1" customWidth="1"/>
    <col min="75" max="75" width="27.33203125" style="1" customWidth="1"/>
    <col min="76" max="76" width="25.6640625" style="1" customWidth="1"/>
    <col min="77" max="77" width="17.33203125" style="1" customWidth="1"/>
    <col min="78" max="78" width="13.6640625" style="1" customWidth="1"/>
    <col min="79" max="79" width="11.77734375" style="1" customWidth="1"/>
    <col min="80" max="80" width="12.6640625" style="1" customWidth="1"/>
    <col min="81" max="81" width="11.77734375" style="1" customWidth="1"/>
    <col min="82" max="82" width="11" style="1" customWidth="1"/>
    <col min="83" max="83" width="24.88671875" style="1" customWidth="1"/>
    <col min="84" max="84" width="28" style="1" customWidth="1"/>
    <col min="85" max="85" width="11.33203125" style="1" customWidth="1"/>
    <col min="86" max="86" width="12" style="1" customWidth="1"/>
    <col min="87" max="87" width="20.109375" style="1" customWidth="1"/>
    <col min="88" max="88" width="10.88671875" style="1" customWidth="1"/>
    <col min="89" max="89" width="15.33203125" style="1" customWidth="1"/>
    <col min="90" max="90" width="13.33203125" style="1" customWidth="1"/>
    <col min="91" max="91" width="17.33203125" style="1" customWidth="1"/>
    <col min="92" max="92" width="19.109375" style="1" customWidth="1"/>
    <col min="93" max="93" width="15.5546875" style="1" customWidth="1"/>
    <col min="94" max="94" width="19.109375" style="1" customWidth="1"/>
    <col min="95" max="99" width="16.5546875" style="1" customWidth="1"/>
    <col min="100" max="101" width="12.109375" style="1" customWidth="1"/>
    <col min="102" max="102" width="10.5546875" style="1" customWidth="1"/>
    <col min="103" max="103" width="8.44140625" style="1" customWidth="1"/>
    <col min="104" max="104" width="12.109375" style="1" customWidth="1"/>
    <col min="105" max="105" width="11.6640625" style="1" customWidth="1"/>
    <col min="106" max="106" width="17.33203125" style="1" customWidth="1"/>
    <col min="107" max="108" width="16.88671875" style="1" customWidth="1"/>
    <col min="109" max="109" width="14.109375" style="1" customWidth="1"/>
    <col min="110" max="111" width="9.6640625" style="1" customWidth="1"/>
    <col min="112" max="112" width="13.109375" style="1" customWidth="1"/>
    <col min="113" max="113" width="30.44140625" style="1" customWidth="1"/>
    <col min="114" max="114" width="16.88671875" style="1" customWidth="1"/>
    <col min="115" max="118" width="6.6640625" style="1" customWidth="1"/>
    <col min="119" max="119" width="10.6640625" style="1" customWidth="1"/>
    <col min="120" max="120" width="7.88671875" style="1" customWidth="1"/>
    <col min="121" max="121" width="13.33203125" style="1" customWidth="1"/>
    <col min="122" max="122" width="10.21875" style="1" customWidth="1"/>
    <col min="123" max="123" width="13.33203125" style="1" customWidth="1"/>
    <col min="124" max="124" width="10.6640625" style="1" customWidth="1"/>
    <col min="125" max="125" width="10.88671875" style="1" customWidth="1"/>
    <col min="126" max="126" width="10.5546875" style="1" customWidth="1"/>
    <col min="127" max="127" width="11.21875" style="1" customWidth="1"/>
    <col min="128" max="128" width="12.44140625" style="1" customWidth="1"/>
    <col min="129" max="129" width="13.5546875" style="1" customWidth="1"/>
    <col min="130" max="130" width="14.88671875" style="1" customWidth="1"/>
    <col min="131" max="131" width="12.6640625" style="1" customWidth="1"/>
    <col min="132" max="132" width="25.5546875" style="1" hidden="1" customWidth="1"/>
    <col min="133" max="133" width="17.33203125" style="1" hidden="1" customWidth="1"/>
    <col min="134" max="134" width="14.77734375" style="1" hidden="1" customWidth="1"/>
    <col min="135" max="136" width="12.109375" style="1" customWidth="1"/>
    <col min="137" max="137" width="21.109375" style="1" customWidth="1"/>
    <col min="138" max="138" width="16.88671875" style="1"/>
    <col min="139" max="139" width="15" style="1" customWidth="1"/>
    <col min="140" max="140" width="13.44140625" style="1" customWidth="1"/>
    <col min="141" max="141" width="8.44140625" style="1" customWidth="1"/>
    <col min="142" max="142" width="10" style="1" customWidth="1"/>
    <col min="143" max="143" width="12.88671875" style="1" customWidth="1"/>
    <col min="144" max="16384" width="16.88671875" style="1"/>
  </cols>
  <sheetData>
    <row r="1" spans="1:143" s="5" customFormat="1" ht="56.25">
      <c r="A1" s="255" t="s">
        <v>807</v>
      </c>
      <c r="B1" s="255" t="s">
        <v>1731</v>
      </c>
      <c r="C1" s="256" t="s">
        <v>1655</v>
      </c>
      <c r="D1" s="255" t="s">
        <v>813</v>
      </c>
      <c r="E1" s="256" t="s">
        <v>816</v>
      </c>
      <c r="F1" s="256" t="s">
        <v>820</v>
      </c>
      <c r="G1" s="256" t="s">
        <v>823</v>
      </c>
      <c r="H1" s="255" t="s">
        <v>825</v>
      </c>
      <c r="I1" s="255" t="s">
        <v>827</v>
      </c>
      <c r="J1" s="256" t="s">
        <v>831</v>
      </c>
      <c r="K1" s="256" t="s">
        <v>834</v>
      </c>
      <c r="L1" s="256" t="s">
        <v>838</v>
      </c>
      <c r="M1" s="256" t="s">
        <v>842</v>
      </c>
      <c r="N1" s="256" t="s">
        <v>847</v>
      </c>
      <c r="O1" s="257" t="s">
        <v>849</v>
      </c>
      <c r="P1" s="257" t="s">
        <v>850</v>
      </c>
      <c r="Q1" s="256" t="s">
        <v>855</v>
      </c>
      <c r="R1" s="256" t="s">
        <v>860</v>
      </c>
      <c r="S1" s="257" t="s">
        <v>861</v>
      </c>
      <c r="T1" s="256" t="s">
        <v>863</v>
      </c>
      <c r="U1" s="256" t="s">
        <v>866</v>
      </c>
      <c r="V1" s="256" t="s">
        <v>868</v>
      </c>
      <c r="W1" s="258" t="s">
        <v>168</v>
      </c>
      <c r="X1" s="259" t="s">
        <v>873</v>
      </c>
      <c r="Y1" s="260" t="s">
        <v>876</v>
      </c>
      <c r="Z1" s="341" t="s">
        <v>181</v>
      </c>
      <c r="AA1" s="341" t="s">
        <v>184</v>
      </c>
      <c r="AB1" s="341" t="s">
        <v>1732</v>
      </c>
      <c r="AC1" s="251" t="s">
        <v>1733</v>
      </c>
      <c r="AD1" s="251" t="s">
        <v>1734</v>
      </c>
      <c r="AE1" s="251" t="s">
        <v>1735</v>
      </c>
      <c r="AF1" s="251" t="s">
        <v>1736</v>
      </c>
      <c r="AG1" s="251" t="s">
        <v>1737</v>
      </c>
      <c r="AH1" s="251" t="s">
        <v>1738</v>
      </c>
      <c r="AI1" s="251" t="s">
        <v>1739</v>
      </c>
      <c r="AJ1" s="251" t="s">
        <v>1740</v>
      </c>
      <c r="AK1" s="251" t="s">
        <v>1741</v>
      </c>
      <c r="AL1" s="251" t="s">
        <v>1742</v>
      </c>
      <c r="AM1" s="251" t="s">
        <v>1743</v>
      </c>
      <c r="AN1" s="251" t="s">
        <v>1744</v>
      </c>
      <c r="AO1" s="110" t="s">
        <v>2816</v>
      </c>
      <c r="AP1" s="110" t="s">
        <v>1200</v>
      </c>
      <c r="AQ1" s="110" t="s">
        <v>1201</v>
      </c>
      <c r="AR1" s="16" t="s">
        <v>1745</v>
      </c>
      <c r="AS1" s="16" t="s">
        <v>1746</v>
      </c>
      <c r="AT1" s="16" t="s">
        <v>1747</v>
      </c>
      <c r="AU1" s="16" t="s">
        <v>1748</v>
      </c>
      <c r="AV1" s="16" t="s">
        <v>1749</v>
      </c>
      <c r="AW1" s="16" t="s">
        <v>1750</v>
      </c>
      <c r="AX1" s="16" t="s">
        <v>1751</v>
      </c>
      <c r="AY1" s="63" t="s">
        <v>1752</v>
      </c>
      <c r="AZ1" s="63" t="s">
        <v>1501</v>
      </c>
      <c r="BA1" s="63" t="s">
        <v>1753</v>
      </c>
      <c r="BB1" s="63" t="s">
        <v>1103</v>
      </c>
      <c r="BC1" s="63" t="s">
        <v>1754</v>
      </c>
      <c r="BD1" s="400" t="s">
        <v>1755</v>
      </c>
      <c r="BE1" s="130" t="s">
        <v>1756</v>
      </c>
      <c r="BF1" s="130" t="s">
        <v>1757</v>
      </c>
      <c r="BG1" s="130" t="s">
        <v>1758</v>
      </c>
      <c r="BH1" s="394" t="s">
        <v>1759</v>
      </c>
      <c r="BI1" s="394" t="s">
        <v>1760</v>
      </c>
      <c r="BJ1" s="413" t="s">
        <v>1761</v>
      </c>
      <c r="BK1" s="413" t="s">
        <v>1762</v>
      </c>
      <c r="BL1" s="63" t="s">
        <v>1114</v>
      </c>
      <c r="BM1" s="63" t="s">
        <v>1763</v>
      </c>
      <c r="BN1" s="63" t="s">
        <v>1109</v>
      </c>
      <c r="BO1" s="130" t="s">
        <v>1764</v>
      </c>
      <c r="BP1" s="130" t="s">
        <v>1110</v>
      </c>
      <c r="BQ1" s="125" t="s">
        <v>1765</v>
      </c>
      <c r="BR1" s="125" t="s">
        <v>1766</v>
      </c>
      <c r="BS1" s="125" t="s">
        <v>1712</v>
      </c>
      <c r="BT1" s="63" t="str">
        <f>"custom_"&amp; "TermID"</f>
        <v>custom_TermID</v>
      </c>
      <c r="BU1" s="63" t="str">
        <f>"custom_"&amp; "LocalName"</f>
        <v>custom_LocalName</v>
      </c>
      <c r="BV1" s="63" t="str">
        <f>"custom_"&amp;"EnglishName"</f>
        <v>custom_EnglishName</v>
      </c>
      <c r="BW1" s="63" t="str">
        <f>"custom_"&amp;"BusinessRule"</f>
        <v>custom_BusinessRule</v>
      </c>
      <c r="BX1" s="63" t="str">
        <f>"custom_"&amp;"ReferenceData"</f>
        <v>custom_ReferenceData</v>
      </c>
      <c r="BY1" s="63" t="str">
        <f>"custom_"&amp;"SourceSystem"</f>
        <v>custom_SourceSystem</v>
      </c>
      <c r="BZ1" s="63" t="s">
        <v>1767</v>
      </c>
      <c r="CA1" s="63" t="s">
        <v>1768</v>
      </c>
      <c r="CB1" s="63" t="s">
        <v>1769</v>
      </c>
      <c r="CC1" s="63" t="s">
        <v>1770</v>
      </c>
      <c r="CD1" s="63" t="s">
        <v>1771</v>
      </c>
      <c r="CE1" s="63" t="s">
        <v>1772</v>
      </c>
      <c r="CF1" s="63" t="s">
        <v>1773</v>
      </c>
      <c r="CG1" s="297" t="s">
        <v>987</v>
      </c>
      <c r="CH1" s="297" t="s">
        <v>870</v>
      </c>
      <c r="CI1" s="297" t="s">
        <v>858</v>
      </c>
      <c r="CJ1" s="297" t="s">
        <v>952</v>
      </c>
      <c r="CK1" s="61" t="s">
        <v>1774</v>
      </c>
      <c r="CL1" s="61" t="s">
        <v>1775</v>
      </c>
      <c r="CM1" s="342" t="s">
        <v>1776</v>
      </c>
      <c r="CN1" s="343" t="s">
        <v>1777</v>
      </c>
      <c r="CO1" s="342" t="s">
        <v>1778</v>
      </c>
      <c r="CP1" s="343" t="s">
        <v>1779</v>
      </c>
      <c r="CQ1" s="343" t="s">
        <v>955</v>
      </c>
      <c r="CR1" s="343" t="s">
        <v>1780</v>
      </c>
      <c r="CS1" s="343" t="s">
        <v>893</v>
      </c>
      <c r="CT1" s="343" t="s">
        <v>1116</v>
      </c>
      <c r="CU1" s="343" t="s">
        <v>1189</v>
      </c>
      <c r="CV1" s="131" t="s">
        <v>1781</v>
      </c>
      <c r="CW1" s="131" t="s">
        <v>1782</v>
      </c>
      <c r="CX1" s="131" t="s">
        <v>1783</v>
      </c>
      <c r="CY1" s="131" t="s">
        <v>1784</v>
      </c>
      <c r="CZ1" s="114" t="s">
        <v>1785</v>
      </c>
      <c r="DA1" s="114" t="s">
        <v>1786</v>
      </c>
      <c r="DB1" s="42" t="s">
        <v>1787</v>
      </c>
      <c r="DC1" s="42" t="s">
        <v>1788</v>
      </c>
      <c r="DD1" s="42" t="s">
        <v>1789</v>
      </c>
      <c r="DE1" s="42" t="s">
        <v>1790</v>
      </c>
      <c r="DF1" s="116" t="s">
        <v>1791</v>
      </c>
      <c r="DG1" s="116" t="s">
        <v>1792</v>
      </c>
      <c r="DH1" s="117" t="s">
        <v>1793</v>
      </c>
      <c r="DI1" s="117" t="s">
        <v>1794</v>
      </c>
      <c r="DJ1" s="116" t="s">
        <v>1795</v>
      </c>
      <c r="DK1" s="116" t="s">
        <v>1796</v>
      </c>
      <c r="DL1" s="116" t="s">
        <v>1797</v>
      </c>
      <c r="DM1" s="117" t="s">
        <v>1125</v>
      </c>
      <c r="DN1" s="255" t="s">
        <v>1654</v>
      </c>
      <c r="DO1" s="255" t="s">
        <v>1798</v>
      </c>
      <c r="DP1" s="255" t="s">
        <v>1799</v>
      </c>
      <c r="DQ1" s="240" t="s">
        <v>1800</v>
      </c>
      <c r="DR1" s="240" t="s">
        <v>1801</v>
      </c>
      <c r="DS1" s="240" t="s">
        <v>1802</v>
      </c>
      <c r="DT1" s="240" t="s">
        <v>1192</v>
      </c>
      <c r="DU1" s="240" t="s">
        <v>1650</v>
      </c>
      <c r="DV1" s="240" t="s">
        <v>1803</v>
      </c>
      <c r="DW1" s="115" t="s">
        <v>1804</v>
      </c>
      <c r="DX1" s="115" t="s">
        <v>1805</v>
      </c>
      <c r="DY1" s="115" t="s">
        <v>1806</v>
      </c>
      <c r="DZ1" s="118" t="s">
        <v>1807</v>
      </c>
      <c r="EA1" s="118" t="s">
        <v>1808</v>
      </c>
      <c r="EB1" s="118" t="s">
        <v>226</v>
      </c>
      <c r="EC1" s="118" t="s">
        <v>1809</v>
      </c>
      <c r="ED1" s="115" t="s">
        <v>57</v>
      </c>
      <c r="EE1" s="115" t="s">
        <v>229</v>
      </c>
      <c r="EF1" s="115" t="s">
        <v>1810</v>
      </c>
      <c r="EG1" s="115" t="s">
        <v>223</v>
      </c>
      <c r="EH1" s="115" t="s">
        <v>220</v>
      </c>
      <c r="EI1" s="115" t="s">
        <v>1811</v>
      </c>
      <c r="EJ1" s="111" t="s">
        <v>1812</v>
      </c>
      <c r="EK1" s="111" t="s">
        <v>1813</v>
      </c>
      <c r="EL1" s="433" t="s">
        <v>1814</v>
      </c>
      <c r="EM1" s="433" t="s">
        <v>1659</v>
      </c>
    </row>
    <row r="2" spans="1:143" ht="27.6" customHeight="1">
      <c r="A2"/>
      <c r="B2" t="s">
        <v>2817</v>
      </c>
      <c r="C2" t="s">
        <v>2817</v>
      </c>
      <c r="D2" t="s">
        <v>986</v>
      </c>
      <c r="E2" t="s">
        <v>985</v>
      </c>
      <c r="F2"/>
      <c r="G2" s="109" t="s">
        <v>73</v>
      </c>
      <c r="H2" t="s">
        <v>880</v>
      </c>
      <c r="I2" t="s">
        <v>1232</v>
      </c>
      <c r="J2"/>
      <c r="K2" t="s">
        <v>880</v>
      </c>
      <c r="L2" t="s">
        <v>1718</v>
      </c>
      <c r="M2"/>
      <c r="N2"/>
      <c r="O2" t="s">
        <v>2818</v>
      </c>
      <c r="P2"/>
      <c r="Q2" t="s">
        <v>2819</v>
      </c>
      <c r="R2" t="s">
        <v>2819</v>
      </c>
      <c r="S2"/>
      <c r="T2"/>
      <c r="U2" t="s">
        <v>2820</v>
      </c>
      <c r="V2"/>
      <c r="W2"/>
      <c r="X2"/>
      <c r="Y2"/>
      <c r="Z2"/>
      <c r="AA2"/>
      <c r="AB2"/>
      <c r="AC2"/>
      <c r="AD2"/>
      <c r="AE2"/>
      <c r="AF2"/>
      <c r="AG2"/>
      <c r="AH2"/>
      <c r="AI2"/>
      <c r="AJ2"/>
      <c r="AK2"/>
      <c r="AL2"/>
      <c r="AM2" t="s">
        <v>2820</v>
      </c>
      <c r="AN2"/>
      <c r="AO2" s="108" t="s">
        <v>34</v>
      </c>
      <c r="AP2" t="s">
        <v>2814</v>
      </c>
      <c r="AQ2">
        <v>2</v>
      </c>
      <c r="AR2" s="1" t="e">
        <f>IF(AU2="","",AT2&amp;" &gt;&gt; "&amp;AU2)</f>
        <v>#N/A</v>
      </c>
      <c r="AS2" s="1" t="str">
        <f>TRIM(CLEAN(C2))</f>
        <v>MTD</v>
      </c>
      <c r="AT2" s="1" t="e">
        <f>VLOOKUP(C2,Categories!B:H,7,FALSE) &amp; " &gt;&gt; " &amp; C2</f>
        <v>#N/A</v>
      </c>
      <c r="AU2" s="1" t="str">
        <f>SUBSTITUTE(SUBSTITUTE(SUBSTITUTE(SUBSTITUTE(SUBSTITUTE(E2, "&amp;", "&amp;amp;"), "&gt;", "&amp;gt;"), "&lt;", "&amp;lt;"), "'", "&amp;apos;"), """", "&amp;apos;")</f>
        <v>TermID</v>
      </c>
      <c r="AV2" s="359" t="str">
        <f xml:space="preserve"> "&amp;quot;" &amp; AU2 &amp; "&amp;quot;"</f>
        <v>&amp;quot;TermID&amp;quot;</v>
      </c>
      <c r="AW2" s="359" t="str">
        <f xml:space="preserve"> "&amp;quot;" &amp; SUBSTITUTE(SUBSTITUTE(SUBSTITUTE(F2, "&amp;", "&amp;amp;"), "'", "&amp;apos;"), """", "&amp;apos;") &amp; "&amp;quot;"</f>
        <v>&amp;quot;&amp;quot;</v>
      </c>
      <c r="AX2" s="130" t="s">
        <v>1716</v>
      </c>
      <c r="AY2" s="359" t="str">
        <f xml:space="preserve"> "&amp;quot;" &amp; SUBSTITUTE(SUBSTITUTE(SUBSTITUTE(G2, "&amp;", "&amp;amp;"), "'", "&amp;apos;"), """", "&amp;apos;") &amp; "&amp;quot;"</f>
        <v>&amp;quot;資料標準編號。
資料項目對應的標準編號。為便於對資料項目的標識和索引，需對資料項目進行統一編號，該編號是資料項目的唯一技術識別碼。&amp;quot;</v>
      </c>
      <c r="AZ2" s="1" t="str">
        <f>IF(ISERR(FIND("@", Q2)), "",Q2)</f>
        <v>jessewei@tw.ibm.com</v>
      </c>
      <c r="BA2" s="130" t="str">
        <f>CategoryRoot&amp; " &gt;&gt; Common &gt;&gt; AutoMetaData" &amp; E2</f>
        <v>IEC_STD_V10 &gt;&gt; Common &gt;&gt; AutoMetaDataTermID</v>
      </c>
      <c r="BB2" s="1" t="str">
        <f>TRIM(CLEAN(I2))</f>
        <v>Concept</v>
      </c>
      <c r="BC2" t="str">
        <f>TRIM(CLEAN(L2))</f>
        <v>General</v>
      </c>
      <c r="BD2" t="str">
        <f>D2&amp;BB2</f>
        <v>標準編號Concept</v>
      </c>
      <c r="BE2" s="1">
        <f>MATCH(AU2,AU:AU,0)</f>
        <v>2</v>
      </c>
      <c r="BF2" s="1">
        <f>IF(OR(J2="",J2="N/A"), 0, MATCH(J2&amp;"Concept",BD:BD,0))</f>
        <v>0</v>
      </c>
      <c r="BG2" s="1">
        <f>IF(OR(K2="",K2="N/A"), 0, MATCH(K2,F:F,0))</f>
        <v>0</v>
      </c>
      <c r="BH2" s="1" t="str">
        <f>IF(OR(BB2="Property"),AU2,"")</f>
        <v/>
      </c>
      <c r="BI2" s="1">
        <f>IF(BH2="",0,COUNTIF(BH:BH,BH2))</f>
        <v>0</v>
      </c>
      <c r="BJ2" s="1" cm="1">
        <f t="array" ref="BJ2">IF(AND(BH2="", AB2&gt;""),IF(MTD_CASESENSITIVE, MATCH(TRUE, EXACT(AB2,BH:BH),0), MATCH(AB2,BH:BH,0)),0)</f>
        <v>0</v>
      </c>
      <c r="BK2" s="1" cm="1">
        <f t="array" ref="BK2">IF(BJ2&gt;0, BJ2, IF(AND(BH2="", I2 &lt;&gt; "Concept"),IF(MTD_CASESENSITIVE=TRUE, MATCH(TRUE, EXACT(AU2,BH:BH),0),MATCH(AU2,BH:BH,0)),0))</f>
        <v>0</v>
      </c>
      <c r="BL2" s="1" t="str">
        <f>IF(AB2="", IFERROR(IF(BK2&gt;0,INDEX(CF:CF,BK2),""),""), AB2)</f>
        <v/>
      </c>
      <c r="BM2" s="351" t="str">
        <f>IF(BF2&gt;0, INDEX(AU:AU,BF2), "")</f>
        <v/>
      </c>
      <c r="BN2" s="351" t="str">
        <f>IF(BM2="","", "&amp;quot;" &amp; BM2 &amp; "&amp;quot;")</f>
        <v/>
      </c>
      <c r="BO2" s="1" t="str" cm="1">
        <f t="array" ref="BO2">IF(BF2&gt;0, INDEX(DI:DI,BF2), "")</f>
        <v/>
      </c>
      <c r="BP2" s="1" t="str">
        <f>IF(OR(K2="", K2="N/A"),"",  "&amp;quot;" &amp; SUBSTITUTE(SUBSTITUTE(SUBSTITUTE(K2, "&amp;", "&amp;amp;"), "'", "&amp;apos;"), """", "&amp;apos;") &amp; "&amp;quot;")</f>
        <v/>
      </c>
      <c r="BQ2" s="1" t="str">
        <f>IF(CT2="", C2&amp;":", CT2)</f>
        <v>S1.0.01:</v>
      </c>
      <c r="BR2" s="1">
        <f>COUNTIF(BQ$2:BQ2,BQ2)</f>
        <v>1</v>
      </c>
      <c r="BS2" s="1" t="str">
        <f>TEXT(BR2,"0000")</f>
        <v>0001</v>
      </c>
      <c r="BT2" s="1" t="str">
        <f ca="1">IF(A2="",BQ2&amp;TEXT(TODAY(),"YYMMDD")&amp;"_"&amp;TEXT(BR2,"0000"),A2)</f>
        <v>S1.0.01:230306_0001</v>
      </c>
      <c r="BU2" s="1" t="str">
        <f>D2</f>
        <v>標準編號</v>
      </c>
      <c r="BV2" s="359" t="str">
        <f xml:space="preserve"> "&amp;quot;" &amp; SUBSTITUTE(SUBSTITUTE(SUBSTITUTE(E2, "&amp;", "&amp;amp;"), "'", "&amp;apos;"), """", "&amp;apos;") &amp; "&amp;quot;"</f>
        <v>&amp;quot;TermID&amp;quot;</v>
      </c>
      <c r="BW2" s="359" t="str">
        <f xml:space="preserve"> "&amp;quot;" &amp; SUBSTITUTE(SUBSTITUTE(SUBSTITUTE(H2, "&amp;", "&amp;amp;"), "'", "&amp;apos;"), """", "&amp;apos;") &amp; "&amp;quot;"</f>
        <v>&amp;quot;N/A&amp;quot;</v>
      </c>
      <c r="BX2" s="359" t="str">
        <f xml:space="preserve"> "&amp;quot;" &amp; SUBSTITUTE(SUBSTITUTE(SUBSTITUTE(N2, "&amp;", "&amp;amp;"), "'", "&amp;apos;"), """", "&amp;apos;") &amp; "&amp;quot;"</f>
        <v>&amp;quot;&amp;quot;</v>
      </c>
      <c r="BY2" t="str">
        <f>TRIM(CLEAN(T2))</f>
        <v/>
      </c>
      <c r="BZ2" t="str">
        <f xml:space="preserve"> "&amp;quot;" &amp; SUBSTITUTE(SUBSTITUTE(SUBSTITUTE(SUBSTITUTE(SUBSTITUTE(SUBSTITUTE(SUBSTITUTE(Z2,".","_"),"/",""), "&amp;", "&amp;amp;"),"&gt;"," &amp;gt; "),"&lt;"," &amp;lt; "), "'", "&amp;apos;"), """", "&amp;apos;") &amp; "&amp;quot;"</f>
        <v>&amp;quot;&amp;quot;</v>
      </c>
      <c r="CA2" t="str">
        <f>TRIM(CLEAN(M2))</f>
        <v/>
      </c>
      <c r="CC2" s="130" t="s">
        <v>1815</v>
      </c>
      <c r="CD2" s="1" t="str">
        <f>I2</f>
        <v>Concept</v>
      </c>
      <c r="CE2" s="1" t="str">
        <f>IF(BM2="", "", BM2&amp;"_")&amp;E2</f>
        <v>TermID</v>
      </c>
      <c r="CF2" s="1" t="str">
        <f xml:space="preserve"> "&amp;quot;" &amp; SUBSTITUTE(SUBSTITUTE(SUBSTITUTE(SUBSTITUTE(SUBSTITUTE(SUBSTITUTE(SUBSTITUTE(CE2,".","_"),"/",""), "&amp;", "&amp;amp;"),"&gt;"," &amp;gt; "),"&lt;"," &amp;lt; "), "'", "&amp;apos;"), """", "&amp;apos;") &amp; "&amp;quot;"</f>
        <v>&amp;quot;TermID&amp;quot;</v>
      </c>
      <c r="CG2" s="1" t="str">
        <f>I2</f>
        <v>Concept</v>
      </c>
      <c r="CH2" s="1" t="str">
        <f>TRIM(CLEAN(AA2))</f>
        <v/>
      </c>
      <c r="CI2" s="130" t="str">
        <f>IF(ISERR(FIND("@", R2)), "",R2)</f>
        <v>jessewei@tw.ibm.com</v>
      </c>
      <c r="CJ2" s="130" t="str">
        <f>B2</f>
        <v>MTD</v>
      </c>
      <c r="CM2" s="130" t="str">
        <f>TRIM(CLEAN(U2))</f>
        <v>INT_DOI_TERMID</v>
      </c>
      <c r="CN2" s="130" t="str">
        <f>TRIM(CLEAN(V2))</f>
        <v/>
      </c>
      <c r="CO2" s="130" t="str">
        <f>CM2</f>
        <v>INT_DOI_TERMID</v>
      </c>
      <c r="CP2" s="130" t="str">
        <f>CN2</f>
        <v/>
      </c>
      <c r="CQ2" s="130" t="str">
        <f>TRIM(CLEAN(W2))</f>
        <v/>
      </c>
      <c r="CR2" s="130">
        <f>IFERROR(FIND(":", O2),0)</f>
        <v>8</v>
      </c>
      <c r="CS2" s="130" t="str">
        <f>IF(CR2=0,"",LEFT(O2,CR2))</f>
        <v>S1.0.01:</v>
      </c>
      <c r="CT2" s="130" t="str">
        <f>CS2</f>
        <v>S1.0.01:</v>
      </c>
      <c r="CU2" s="130" t="str">
        <f>INDEX(CS:CS,BK2)</f>
        <v>S1.0.01:</v>
      </c>
      <c r="CV2" s="1" t="str">
        <f>IF(AND(DW2), AU2&amp;DH2,"")</f>
        <v/>
      </c>
      <c r="CW2" s="1" t="str">
        <f>IF(AND(DW2,DR2), AU2,"")</f>
        <v/>
      </c>
      <c r="CX2" s="1">
        <f>COUNTIF(CW$2:CW2,CW2)-1</f>
        <v>0</v>
      </c>
      <c r="CY2" s="1" t="str">
        <f>IF(CX2&gt;0, "-" &amp; TEXT(CX2, "00"), "")</f>
        <v/>
      </c>
      <c r="CZ2" s="1" t="str">
        <f>IF(CW2="", "", AU2 &amp; CY2)</f>
        <v/>
      </c>
      <c r="DA2" s="130" t="s">
        <v>1816</v>
      </c>
      <c r="DB2" s="1" t="s">
        <v>1817</v>
      </c>
      <c r="DC2" s="1" t="str">
        <f>AU2</f>
        <v>TermID</v>
      </c>
      <c r="DD2" s="1" t="str">
        <f>AZ2</f>
        <v>jessewei@tw.ibm.com</v>
      </c>
      <c r="DE2" s="1" t="str">
        <f>G2</f>
        <v>資料標準編號。
資料項目對應的標準編號。為便於對資料項目的標識和索引，需對資料項目進行統一編號，該編號是資料項目的唯一技術識別碼。</v>
      </c>
      <c r="DF2" s="1" t="str">
        <f>TRIM(CLEAN(T2))</f>
        <v/>
      </c>
      <c r="DG2" s="1" t="str">
        <f>UPPER(DF2)</f>
        <v/>
      </c>
      <c r="DH2" s="1" t="str">
        <f>"^(" &amp; IF(EXACT(DF2,DG2), DF2, DF2 &amp; "|" &amp;DG2) &amp; ")$"</f>
        <v>^()$</v>
      </c>
      <c r="DI2" s="1" t="e">
        <f>AT2 &amp; " &gt;&gt; " &amp;E2</f>
        <v>#N/A</v>
      </c>
      <c r="DK2" s="1" t="str">
        <f>IF(LEN(S2&amp;DH2)&lt;=256,S2&amp;DH2,LEFT(S2&amp;DH2,255))</f>
        <v>^()$</v>
      </c>
      <c r="DL2" s="1">
        <v>9</v>
      </c>
      <c r="DM2" s="1" t="s">
        <v>1818</v>
      </c>
      <c r="DN2" s="1" t="str">
        <f>B2</f>
        <v>MTD</v>
      </c>
      <c r="DO2" s="1" t="b">
        <f>B2&lt;&gt;""</f>
        <v>1</v>
      </c>
      <c r="DP2" s="1" t="b">
        <f>LEFT(AP2,3)="PSG"</f>
        <v>0</v>
      </c>
      <c r="DQ2" s="1" t="b">
        <f>COUNTIF($AU$1:AU2,AU2)=1</f>
        <v>1</v>
      </c>
      <c r="DR2" s="1" t="b">
        <f>COUNTIF(DH$1:DH2,DH2)=1</f>
        <v>1</v>
      </c>
      <c r="DS2" s="1" t="b">
        <f>COUNTIF(DK$1:DK2,DK2)=1</f>
        <v>1</v>
      </c>
      <c r="DT2" s="1" t="b">
        <f>LEN(C2) &lt;5</f>
        <v>1</v>
      </c>
      <c r="DU2" s="1" t="b">
        <f>I2="Concept"</f>
        <v>1</v>
      </c>
      <c r="DV2" s="1">
        <f>IF(DU2,COUNTIF(E:E,E2)-1,0)</f>
        <v>0</v>
      </c>
      <c r="DW2" s="1" t="b">
        <f>TRIM(O2)="N/A"</f>
        <v>0</v>
      </c>
      <c r="DX2" s="1" t="b">
        <v>0</v>
      </c>
      <c r="DY2" s="1" t="b">
        <f>NOT(ISERROR(FIND("_",E2)))</f>
        <v>0</v>
      </c>
      <c r="DZ2" s="1" t="b">
        <f>IFERROR(IF(OR(AB2&lt;&gt;"", DU2), FALSE, ISNA(BK2)),TRUE)</f>
        <v>0</v>
      </c>
      <c r="EA2" s="1" t="b">
        <f>IF(OR(DZ2, DU2),FALSE, IFERROR(IF(OR(AB2&lt;&gt;"",BK2=0), FALSE, INDEX(BI:BI,BK2)&gt;1),FALSE))</f>
        <v>0</v>
      </c>
      <c r="EB2" s="1" t="b">
        <f>NOT(COUNTIF(E:E,E2)=COUNTIF(D:D,D2))</f>
        <v>0</v>
      </c>
      <c r="EC2" s="1" t="b">
        <f>IF(OR(DZ2,DU2),FALSE,IFERROR(IF(OR(AB2&lt;&gt;""), FALSE, IF(OR(CU2="", CU2="CMN"), FALSE, CU2&lt;&gt;CS2)),TRUE))</f>
        <v>0</v>
      </c>
      <c r="ED2" s="130" t="b">
        <f>OR(ISERROR(FIND("@",R2)),ISERROR(FIND("@",Q2)),ISBLANK(L2))</f>
        <v>0</v>
      </c>
      <c r="EE2" s="1" t="b">
        <f>IFERROR(IF(DT2=TRUE,OR(I2="Dimension", I2="Measure"),FALSE),TRUE)</f>
        <v>0</v>
      </c>
      <c r="EF2" s="1" t="b" cm="1">
        <f t="array" aca="1" ref="EF2" ca="1">IF(BK2&gt;0,IF(INDIRECT(_xlfn.CONCAT("M",BK2))=M2,FALSE,TRUE),FALSE)</f>
        <v>0</v>
      </c>
      <c r="EG2" s="1" t="b">
        <f>DV2&gt;0</f>
        <v>0</v>
      </c>
      <c r="EH2" s="1" t="b">
        <f>NOT(AND(ISERROR(FIND(".",E2)),ISERROR(FIND("@",E2)),ISERROR(FIND("&lt;",E2)),ISERROR(FIND("&gt;",E2)),ISERROR(FIND("&amp;",E2)),ISERROR(FIND("'",E2))))</f>
        <v>0</v>
      </c>
      <c r="EI2" s="1" t="b">
        <f ca="1" xml:space="preserve"> OR(DX2:EH2)</f>
        <v>0</v>
      </c>
      <c r="EJ2" s="1" t="str">
        <f ca="1">IF(DX2,$DX$1 &amp; ",","")&amp; IF(DY2,$DY$1 &amp; ",","")&amp; IF(DZ2,$DZ$1 &amp; ",","")&amp; IF(EA2,$EA$1 &amp; ",","")&amp; IF(EB2,$EB$1 &amp; ",","")&amp; IF(EC2,$EC$1 &amp; ",","")&amp; IF(ED2,$ED$1 &amp; ",","")&amp; IF(EG2,$EG$1 &amp; ",","")&amp;IF(EH2,$EH$1 &amp; ",","")&amp;IF(EF2,$EF$1 &amp; ",","")&amp;IF(EE2,$EE$1 &amp; ",","")</f>
        <v/>
      </c>
      <c r="EK2">
        <f ca="1">COUNTIF(ED2:EH2,TRUE)</f>
        <v>0</v>
      </c>
      <c r="EL2" s="1">
        <f>LEN(E2)</f>
        <v>6</v>
      </c>
      <c r="EM2" s="1" t="b">
        <f>OR(EL2&gt;pvtDGC!$BD$8,EL2&lt;pvtDGC!$BD$7)</f>
        <v>0</v>
      </c>
    </row>
    <row r="3" spans="1:143" ht="27" customHeight="1">
      <c r="A3"/>
      <c r="B3" t="s">
        <v>2817</v>
      </c>
      <c r="C3" t="s">
        <v>2817</v>
      </c>
      <c r="D3" t="s">
        <v>77</v>
      </c>
      <c r="E3" t="s">
        <v>952</v>
      </c>
      <c r="F3"/>
      <c r="G3" t="s">
        <v>2821</v>
      </c>
      <c r="H3" t="s">
        <v>880</v>
      </c>
      <c r="I3" t="s">
        <v>1225</v>
      </c>
      <c r="J3"/>
      <c r="K3" t="s">
        <v>880</v>
      </c>
      <c r="L3" t="s">
        <v>1718</v>
      </c>
      <c r="M3" t="s">
        <v>1721</v>
      </c>
      <c r="N3"/>
      <c r="O3" t="s">
        <v>2818</v>
      </c>
      <c r="P3"/>
      <c r="Q3" t="s">
        <v>2819</v>
      </c>
      <c r="R3" t="s">
        <v>2819</v>
      </c>
      <c r="S3"/>
      <c r="T3"/>
      <c r="U3" t="s">
        <v>2822</v>
      </c>
      <c r="V3"/>
      <c r="W3"/>
      <c r="X3"/>
      <c r="Y3"/>
      <c r="Z3"/>
      <c r="AA3"/>
      <c r="AB3"/>
      <c r="AC3"/>
      <c r="AD3"/>
      <c r="AE3"/>
      <c r="AF3"/>
      <c r="AG3"/>
      <c r="AH3"/>
      <c r="AI3"/>
      <c r="AJ3"/>
      <c r="AK3"/>
      <c r="AL3"/>
      <c r="AM3"/>
      <c r="AN3"/>
      <c r="AO3" s="108" t="s">
        <v>34</v>
      </c>
      <c r="AP3" t="s">
        <v>2814</v>
      </c>
      <c r="AQ3">
        <v>3</v>
      </c>
      <c r="AR3" t="e">
        <v>#N/A</v>
      </c>
      <c r="AS3" t="s">
        <v>2817</v>
      </c>
      <c r="AT3" t="e">
        <v>#N/A</v>
      </c>
      <c r="AU3" t="s">
        <v>952</v>
      </c>
      <c r="AV3" t="s">
        <v>2889</v>
      </c>
      <c r="AW3" t="s">
        <v>1717</v>
      </c>
      <c r="AX3" t="s">
        <v>1716</v>
      </c>
      <c r="AY3" t="s">
        <v>2890</v>
      </c>
      <c r="AZ3" t="s">
        <v>2819</v>
      </c>
      <c r="BA3" t="s">
        <v>2891</v>
      </c>
      <c r="BB3" t="s">
        <v>1225</v>
      </c>
      <c r="BC3" t="s">
        <v>1718</v>
      </c>
      <c r="BD3" t="s">
        <v>2892</v>
      </c>
      <c r="BE3">
        <v>3</v>
      </c>
      <c r="BF3">
        <v>0</v>
      </c>
      <c r="BG3">
        <v>0</v>
      </c>
      <c r="BH3" t="s">
        <v>952</v>
      </c>
      <c r="BI3">
        <v>1</v>
      </c>
      <c r="BJ3">
        <v>0</v>
      </c>
      <c r="BK3">
        <v>0</v>
      </c>
      <c r="BL3" t="s">
        <v>1515</v>
      </c>
      <c r="BM3" t="s">
        <v>1515</v>
      </c>
      <c r="BN3" t="s">
        <v>1515</v>
      </c>
      <c r="BO3" t="s" cm="1">
        <v>1515</v>
      </c>
      <c r="BP3" t="s">
        <v>1515</v>
      </c>
      <c r="BQ3" t="s">
        <v>2818</v>
      </c>
      <c r="BR3">
        <v>2</v>
      </c>
      <c r="BS3" t="s">
        <v>1687</v>
      </c>
      <c r="BT3" t="s">
        <v>2893</v>
      </c>
      <c r="BU3" t="s">
        <v>77</v>
      </c>
      <c r="BV3" t="s">
        <v>2889</v>
      </c>
      <c r="BW3" t="s">
        <v>1719</v>
      </c>
      <c r="BX3" t="s">
        <v>1717</v>
      </c>
      <c r="BY3" t="s">
        <v>1515</v>
      </c>
      <c r="BZ3" t="s">
        <v>1717</v>
      </c>
      <c r="CA3" t="s">
        <v>1721</v>
      </c>
      <c r="CB3"/>
      <c r="CC3" t="s">
        <v>976</v>
      </c>
      <c r="CD3" t="s">
        <v>1225</v>
      </c>
      <c r="CE3" t="s">
        <v>952</v>
      </c>
      <c r="CF3" t="s">
        <v>2889</v>
      </c>
      <c r="CG3" t="s">
        <v>1225</v>
      </c>
      <c r="CH3" t="s">
        <v>1515</v>
      </c>
      <c r="CI3" t="s">
        <v>2819</v>
      </c>
      <c r="CJ3" t="s">
        <v>2817</v>
      </c>
      <c r="CK3"/>
      <c r="CL3"/>
      <c r="CM3" t="s">
        <v>2822</v>
      </c>
      <c r="CN3" t="s">
        <v>1515</v>
      </c>
      <c r="CO3" t="s">
        <v>2822</v>
      </c>
      <c r="CP3" t="s">
        <v>1515</v>
      </c>
      <c r="CQ3" t="s">
        <v>1515</v>
      </c>
      <c r="CR3">
        <v>8</v>
      </c>
      <c r="CS3" t="s">
        <v>2818</v>
      </c>
      <c r="CT3" t="s">
        <v>2818</v>
      </c>
      <c r="CU3" t="s">
        <v>2818</v>
      </c>
      <c r="CV3" t="s">
        <v>1515</v>
      </c>
      <c r="CW3" t="s">
        <v>1515</v>
      </c>
      <c r="CX3">
        <v>1</v>
      </c>
      <c r="CY3" t="s">
        <v>1819</v>
      </c>
      <c r="CZ3" t="s">
        <v>1515</v>
      </c>
      <c r="DA3" t="s">
        <v>1816</v>
      </c>
      <c r="DB3" t="s">
        <v>1817</v>
      </c>
      <c r="DC3" t="s">
        <v>952</v>
      </c>
      <c r="DD3" t="s">
        <v>2819</v>
      </c>
      <c r="DE3" t="s">
        <v>2821</v>
      </c>
      <c r="DF3" t="s">
        <v>1515</v>
      </c>
      <c r="DG3" t="s">
        <v>1515</v>
      </c>
      <c r="DH3" t="s">
        <v>1820</v>
      </c>
      <c r="DI3" t="e">
        <v>#N/A</v>
      </c>
      <c r="DJ3"/>
      <c r="DK3" t="s">
        <v>1820</v>
      </c>
      <c r="DL3">
        <v>9</v>
      </c>
      <c r="DM3" t="s">
        <v>1818</v>
      </c>
      <c r="DN3" t="s">
        <v>2817</v>
      </c>
      <c r="DO3" t="b">
        <v>1</v>
      </c>
      <c r="DP3" t="b">
        <v>0</v>
      </c>
      <c r="DQ3" t="b">
        <v>1</v>
      </c>
      <c r="DR3" t="b">
        <v>0</v>
      </c>
      <c r="DS3" t="b">
        <v>0</v>
      </c>
      <c r="DT3" t="b">
        <v>1</v>
      </c>
      <c r="DU3" t="b">
        <v>0</v>
      </c>
      <c r="DV3">
        <v>0</v>
      </c>
      <c r="DW3" t="b">
        <v>0</v>
      </c>
      <c r="DX3" t="b">
        <v>0</v>
      </c>
      <c r="DY3" t="b">
        <v>0</v>
      </c>
      <c r="DZ3" t="b">
        <v>0</v>
      </c>
      <c r="EA3" t="b">
        <v>0</v>
      </c>
      <c r="EB3" t="b">
        <v>0</v>
      </c>
      <c r="EC3" t="b">
        <v>0</v>
      </c>
      <c r="ED3" t="b">
        <v>0</v>
      </c>
      <c r="EE3" t="b">
        <v>0</v>
      </c>
      <c r="EF3" t="b" cm="1">
        <v>0</v>
      </c>
      <c r="EG3" t="b">
        <v>0</v>
      </c>
      <c r="EH3" t="b">
        <v>0</v>
      </c>
      <c r="EI3" t="b">
        <v>0</v>
      </c>
      <c r="EJ3" t="s">
        <v>1515</v>
      </c>
      <c r="EK3">
        <v>0</v>
      </c>
      <c r="EL3">
        <v>6</v>
      </c>
      <c r="EM3" t="b">
        <v>0</v>
      </c>
    </row>
    <row r="4" spans="1:143" ht="15.75">
      <c r="A4"/>
      <c r="B4" t="s">
        <v>2817</v>
      </c>
      <c r="C4" t="s">
        <v>2817</v>
      </c>
      <c r="D4" t="s">
        <v>1655</v>
      </c>
      <c r="E4" t="s">
        <v>938</v>
      </c>
      <c r="F4"/>
      <c r="G4" t="s">
        <v>2823</v>
      </c>
      <c r="H4" t="s">
        <v>880</v>
      </c>
      <c r="I4" t="s">
        <v>1225</v>
      </c>
      <c r="J4"/>
      <c r="K4" t="s">
        <v>880</v>
      </c>
      <c r="L4" t="s">
        <v>1718</v>
      </c>
      <c r="M4" t="s">
        <v>1721</v>
      </c>
      <c r="N4"/>
      <c r="O4" t="s">
        <v>2818</v>
      </c>
      <c r="P4"/>
      <c r="Q4" t="s">
        <v>2819</v>
      </c>
      <c r="R4" t="s">
        <v>2819</v>
      </c>
      <c r="S4"/>
      <c r="T4"/>
      <c r="U4" t="s">
        <v>2824</v>
      </c>
      <c r="V4"/>
      <c r="W4"/>
      <c r="X4"/>
      <c r="Y4"/>
      <c r="Z4"/>
      <c r="AA4"/>
      <c r="AB4"/>
      <c r="AC4"/>
      <c r="AD4"/>
      <c r="AE4"/>
      <c r="AF4"/>
      <c r="AG4"/>
      <c r="AH4"/>
      <c r="AI4"/>
      <c r="AJ4"/>
      <c r="AK4"/>
      <c r="AL4"/>
      <c r="AM4"/>
      <c r="AN4"/>
      <c r="AO4" s="108" t="s">
        <v>34</v>
      </c>
      <c r="AP4" t="s">
        <v>2814</v>
      </c>
      <c r="AQ4">
        <v>4</v>
      </c>
      <c r="AR4" t="e">
        <v>#N/A</v>
      </c>
      <c r="AS4" t="s">
        <v>2817</v>
      </c>
      <c r="AT4" t="e">
        <v>#N/A</v>
      </c>
      <c r="AU4" t="s">
        <v>938</v>
      </c>
      <c r="AV4" t="s">
        <v>1858</v>
      </c>
      <c r="AW4" t="s">
        <v>1717</v>
      </c>
      <c r="AX4" t="s">
        <v>1716</v>
      </c>
      <c r="AY4" t="s">
        <v>2894</v>
      </c>
      <c r="AZ4" t="s">
        <v>2819</v>
      </c>
      <c r="BA4" t="s">
        <v>2895</v>
      </c>
      <c r="BB4" t="s">
        <v>1225</v>
      </c>
      <c r="BC4" t="s">
        <v>1718</v>
      </c>
      <c r="BD4" t="s">
        <v>2896</v>
      </c>
      <c r="BE4">
        <v>4</v>
      </c>
      <c r="BF4">
        <v>0</v>
      </c>
      <c r="BG4">
        <v>0</v>
      </c>
      <c r="BH4" t="s">
        <v>938</v>
      </c>
      <c r="BI4">
        <v>1</v>
      </c>
      <c r="BJ4">
        <v>0</v>
      </c>
      <c r="BK4">
        <v>0</v>
      </c>
      <c r="BL4" t="s">
        <v>1515</v>
      </c>
      <c r="BM4" t="s">
        <v>1515</v>
      </c>
      <c r="BN4" t="s">
        <v>1515</v>
      </c>
      <c r="BO4" t="s" cm="1">
        <v>1515</v>
      </c>
      <c r="BP4" t="s">
        <v>1515</v>
      </c>
      <c r="BQ4" t="s">
        <v>2818</v>
      </c>
      <c r="BR4">
        <v>3</v>
      </c>
      <c r="BS4" t="s">
        <v>1688</v>
      </c>
      <c r="BT4" t="s">
        <v>2897</v>
      </c>
      <c r="BU4" t="s">
        <v>1655</v>
      </c>
      <c r="BV4" t="s">
        <v>1858</v>
      </c>
      <c r="BW4" t="s">
        <v>1719</v>
      </c>
      <c r="BX4" t="s">
        <v>1717</v>
      </c>
      <c r="BY4" t="s">
        <v>1515</v>
      </c>
      <c r="BZ4" t="s">
        <v>1717</v>
      </c>
      <c r="CA4" t="s">
        <v>1721</v>
      </c>
      <c r="CB4"/>
      <c r="CC4" t="s">
        <v>976</v>
      </c>
      <c r="CD4" t="s">
        <v>1225</v>
      </c>
      <c r="CE4" t="s">
        <v>938</v>
      </c>
      <c r="CF4" t="s">
        <v>1858</v>
      </c>
      <c r="CG4" t="s">
        <v>1225</v>
      </c>
      <c r="CH4" t="s">
        <v>1515</v>
      </c>
      <c r="CI4" t="s">
        <v>2819</v>
      </c>
      <c r="CJ4" t="s">
        <v>2817</v>
      </c>
      <c r="CK4"/>
      <c r="CL4"/>
      <c r="CM4" t="s">
        <v>2824</v>
      </c>
      <c r="CN4" t="s">
        <v>1515</v>
      </c>
      <c r="CO4" t="s">
        <v>2824</v>
      </c>
      <c r="CP4" t="s">
        <v>1515</v>
      </c>
      <c r="CQ4" t="s">
        <v>1515</v>
      </c>
      <c r="CR4">
        <v>8</v>
      </c>
      <c r="CS4" t="s">
        <v>2818</v>
      </c>
      <c r="CT4" t="s">
        <v>2818</v>
      </c>
      <c r="CU4" t="s">
        <v>2818</v>
      </c>
      <c r="CV4" t="s">
        <v>1515</v>
      </c>
      <c r="CW4" t="s">
        <v>1515</v>
      </c>
      <c r="CX4">
        <v>2</v>
      </c>
      <c r="CY4" t="s">
        <v>1821</v>
      </c>
      <c r="CZ4" t="s">
        <v>1515</v>
      </c>
      <c r="DA4" t="s">
        <v>1816</v>
      </c>
      <c r="DB4" t="s">
        <v>1817</v>
      </c>
      <c r="DC4" t="s">
        <v>938</v>
      </c>
      <c r="DD4" t="s">
        <v>2819</v>
      </c>
      <c r="DE4" t="s">
        <v>2823</v>
      </c>
      <c r="DF4" t="s">
        <v>1515</v>
      </c>
      <c r="DG4" t="s">
        <v>1515</v>
      </c>
      <c r="DH4" t="s">
        <v>1820</v>
      </c>
      <c r="DI4" t="e">
        <v>#N/A</v>
      </c>
      <c r="DJ4"/>
      <c r="DK4" t="s">
        <v>1820</v>
      </c>
      <c r="DL4">
        <v>9</v>
      </c>
      <c r="DM4" t="s">
        <v>1818</v>
      </c>
      <c r="DN4" t="s">
        <v>2817</v>
      </c>
      <c r="DO4" t="b">
        <v>1</v>
      </c>
      <c r="DP4" t="b">
        <v>0</v>
      </c>
      <c r="DQ4" t="b">
        <v>1</v>
      </c>
      <c r="DR4" t="b">
        <v>0</v>
      </c>
      <c r="DS4" t="b">
        <v>0</v>
      </c>
      <c r="DT4" t="b">
        <v>1</v>
      </c>
      <c r="DU4" t="b">
        <v>0</v>
      </c>
      <c r="DV4">
        <v>0</v>
      </c>
      <c r="DW4" t="b">
        <v>0</v>
      </c>
      <c r="DX4" t="b">
        <v>0</v>
      </c>
      <c r="DY4" t="b">
        <v>0</v>
      </c>
      <c r="DZ4" t="b">
        <v>0</v>
      </c>
      <c r="EA4" t="b">
        <v>0</v>
      </c>
      <c r="EB4" t="b">
        <v>0</v>
      </c>
      <c r="EC4" t="b">
        <v>0</v>
      </c>
      <c r="ED4" t="b">
        <v>0</v>
      </c>
      <c r="EE4" t="b">
        <v>0</v>
      </c>
      <c r="EF4" t="b" cm="1">
        <v>0</v>
      </c>
      <c r="EG4" t="b">
        <v>0</v>
      </c>
      <c r="EH4" t="b">
        <v>0</v>
      </c>
      <c r="EI4" t="b">
        <v>0</v>
      </c>
      <c r="EJ4" t="s">
        <v>1515</v>
      </c>
      <c r="EK4">
        <v>0</v>
      </c>
      <c r="EL4">
        <v>8</v>
      </c>
      <c r="EM4" t="b">
        <v>0</v>
      </c>
    </row>
    <row r="5" spans="1:143" ht="110.25">
      <c r="A5"/>
      <c r="B5" t="s">
        <v>2817</v>
      </c>
      <c r="C5" t="s">
        <v>2817</v>
      </c>
      <c r="D5" t="s">
        <v>1198</v>
      </c>
      <c r="E5" t="s">
        <v>812</v>
      </c>
      <c r="F5"/>
      <c r="G5" s="109" t="s">
        <v>2825</v>
      </c>
      <c r="H5"/>
      <c r="I5" t="s">
        <v>1225</v>
      </c>
      <c r="J5"/>
      <c r="K5" t="s">
        <v>880</v>
      </c>
      <c r="L5" t="s">
        <v>1718</v>
      </c>
      <c r="M5" t="s">
        <v>1721</v>
      </c>
      <c r="N5"/>
      <c r="O5" t="s">
        <v>2818</v>
      </c>
      <c r="P5"/>
      <c r="Q5" t="s">
        <v>2819</v>
      </c>
      <c r="R5" t="s">
        <v>2819</v>
      </c>
      <c r="S5"/>
      <c r="T5"/>
      <c r="U5" t="s">
        <v>2826</v>
      </c>
      <c r="V5"/>
      <c r="W5"/>
      <c r="X5"/>
      <c r="Y5"/>
      <c r="Z5"/>
      <c r="AA5"/>
      <c r="AB5"/>
      <c r="AC5"/>
      <c r="AD5"/>
      <c r="AE5"/>
      <c r="AF5"/>
      <c r="AG5"/>
      <c r="AH5"/>
      <c r="AI5"/>
      <c r="AJ5"/>
      <c r="AK5"/>
      <c r="AL5"/>
      <c r="AM5"/>
      <c r="AN5"/>
      <c r="AO5" s="108" t="s">
        <v>34</v>
      </c>
      <c r="AP5" t="s">
        <v>2814</v>
      </c>
      <c r="AQ5">
        <v>5</v>
      </c>
      <c r="AR5" t="e">
        <v>#N/A</v>
      </c>
      <c r="AS5" t="s">
        <v>2817</v>
      </c>
      <c r="AT5" t="e">
        <v>#N/A</v>
      </c>
      <c r="AU5" t="s">
        <v>812</v>
      </c>
      <c r="AV5" t="s">
        <v>2898</v>
      </c>
      <c r="AW5" t="s">
        <v>1717</v>
      </c>
      <c r="AX5" t="s">
        <v>1716</v>
      </c>
      <c r="AY5" t="s">
        <v>2899</v>
      </c>
      <c r="AZ5" t="s">
        <v>2819</v>
      </c>
      <c r="BA5" t="s">
        <v>2900</v>
      </c>
      <c r="BB5" t="s">
        <v>1225</v>
      </c>
      <c r="BC5" t="s">
        <v>1718</v>
      </c>
      <c r="BD5" t="s">
        <v>2901</v>
      </c>
      <c r="BE5">
        <v>5</v>
      </c>
      <c r="BF5">
        <v>0</v>
      </c>
      <c r="BG5">
        <v>0</v>
      </c>
      <c r="BH5" t="s">
        <v>812</v>
      </c>
      <c r="BI5">
        <v>1</v>
      </c>
      <c r="BJ5">
        <v>0</v>
      </c>
      <c r="BK5">
        <v>0</v>
      </c>
      <c r="BL5" t="s">
        <v>1515</v>
      </c>
      <c r="BM5" t="s">
        <v>1515</v>
      </c>
      <c r="BN5" t="s">
        <v>1515</v>
      </c>
      <c r="BO5" t="s" cm="1">
        <v>1515</v>
      </c>
      <c r="BP5" t="s">
        <v>1515</v>
      </c>
      <c r="BQ5" t="s">
        <v>2818</v>
      </c>
      <c r="BR5">
        <v>4</v>
      </c>
      <c r="BS5" t="s">
        <v>1689</v>
      </c>
      <c r="BT5" t="s">
        <v>2902</v>
      </c>
      <c r="BU5" t="s">
        <v>1198</v>
      </c>
      <c r="BV5" t="s">
        <v>2898</v>
      </c>
      <c r="BW5" t="s">
        <v>1717</v>
      </c>
      <c r="BX5" t="s">
        <v>1717</v>
      </c>
      <c r="BY5" t="s">
        <v>1515</v>
      </c>
      <c r="BZ5" t="s">
        <v>1717</v>
      </c>
      <c r="CA5" t="s">
        <v>1721</v>
      </c>
      <c r="CB5"/>
      <c r="CC5" t="s">
        <v>976</v>
      </c>
      <c r="CD5" t="s">
        <v>1225</v>
      </c>
      <c r="CE5" t="s">
        <v>812</v>
      </c>
      <c r="CF5" t="s">
        <v>2898</v>
      </c>
      <c r="CG5" t="s">
        <v>1225</v>
      </c>
      <c r="CH5" t="s">
        <v>1515</v>
      </c>
      <c r="CI5" t="s">
        <v>2819</v>
      </c>
      <c r="CJ5" t="s">
        <v>2817</v>
      </c>
      <c r="CK5"/>
      <c r="CL5"/>
      <c r="CM5" t="s">
        <v>2826</v>
      </c>
      <c r="CN5" t="s">
        <v>1515</v>
      </c>
      <c r="CO5" t="s">
        <v>2826</v>
      </c>
      <c r="CP5" t="s">
        <v>1515</v>
      </c>
      <c r="CQ5" t="s">
        <v>1515</v>
      </c>
      <c r="CR5">
        <v>8</v>
      </c>
      <c r="CS5" t="s">
        <v>2818</v>
      </c>
      <c r="CT5" t="s">
        <v>2818</v>
      </c>
      <c r="CU5" t="s">
        <v>2818</v>
      </c>
      <c r="CV5" t="s">
        <v>1515</v>
      </c>
      <c r="CW5" t="s">
        <v>1515</v>
      </c>
      <c r="CX5">
        <v>3</v>
      </c>
      <c r="CY5" t="s">
        <v>1822</v>
      </c>
      <c r="CZ5" t="s">
        <v>1515</v>
      </c>
      <c r="DA5" t="s">
        <v>1816</v>
      </c>
      <c r="DB5" t="s">
        <v>1817</v>
      </c>
      <c r="DC5" t="s">
        <v>812</v>
      </c>
      <c r="DD5" t="s">
        <v>2819</v>
      </c>
      <c r="DE5" t="s">
        <v>2825</v>
      </c>
      <c r="DF5" t="s">
        <v>1515</v>
      </c>
      <c r="DG5" t="s">
        <v>1515</v>
      </c>
      <c r="DH5" t="s">
        <v>1820</v>
      </c>
      <c r="DI5" t="e">
        <v>#N/A</v>
      </c>
      <c r="DJ5"/>
      <c r="DK5" t="s">
        <v>1820</v>
      </c>
      <c r="DL5">
        <v>9</v>
      </c>
      <c r="DM5" t="s">
        <v>1818</v>
      </c>
      <c r="DN5" t="s">
        <v>2817</v>
      </c>
      <c r="DO5" t="b">
        <v>1</v>
      </c>
      <c r="DP5" t="b">
        <v>0</v>
      </c>
      <c r="DQ5" t="b">
        <v>1</v>
      </c>
      <c r="DR5" t="b">
        <v>0</v>
      </c>
      <c r="DS5" t="b">
        <v>0</v>
      </c>
      <c r="DT5" t="b">
        <v>1</v>
      </c>
      <c r="DU5" t="b">
        <v>0</v>
      </c>
      <c r="DV5">
        <v>0</v>
      </c>
      <c r="DW5" t="b">
        <v>0</v>
      </c>
      <c r="DX5" t="b">
        <v>0</v>
      </c>
      <c r="DY5" t="b">
        <v>0</v>
      </c>
      <c r="DZ5" t="b">
        <v>0</v>
      </c>
      <c r="EA5" t="b">
        <v>0</v>
      </c>
      <c r="EB5" t="b">
        <v>1</v>
      </c>
      <c r="EC5" t="b">
        <v>0</v>
      </c>
      <c r="ED5" t="b">
        <v>0</v>
      </c>
      <c r="EE5" t="b">
        <v>0</v>
      </c>
      <c r="EF5" t="b" cm="1">
        <v>0</v>
      </c>
      <c r="EG5" t="b">
        <v>0</v>
      </c>
      <c r="EH5" t="b">
        <v>0</v>
      </c>
      <c r="EI5" t="b">
        <v>1</v>
      </c>
      <c r="EJ5" t="s">
        <v>1855</v>
      </c>
      <c r="EK5">
        <v>0</v>
      </c>
      <c r="EL5">
        <v>9</v>
      </c>
      <c r="EM5" t="b">
        <v>0</v>
      </c>
    </row>
    <row r="6" spans="1:143" s="119" customFormat="1" ht="94.5">
      <c r="A6"/>
      <c r="B6" t="s">
        <v>2817</v>
      </c>
      <c r="C6" t="s">
        <v>2817</v>
      </c>
      <c r="D6" t="s">
        <v>973</v>
      </c>
      <c r="E6" t="s">
        <v>972</v>
      </c>
      <c r="F6"/>
      <c r="G6" s="109" t="s">
        <v>2827</v>
      </c>
      <c r="H6"/>
      <c r="I6" t="s">
        <v>1225</v>
      </c>
      <c r="J6"/>
      <c r="K6" t="s">
        <v>880</v>
      </c>
      <c r="L6" t="s">
        <v>1718</v>
      </c>
      <c r="M6" t="s">
        <v>1721</v>
      </c>
      <c r="N6"/>
      <c r="O6" t="s">
        <v>2818</v>
      </c>
      <c r="P6"/>
      <c r="Q6" t="s">
        <v>2819</v>
      </c>
      <c r="R6" t="s">
        <v>2819</v>
      </c>
      <c r="S6"/>
      <c r="T6"/>
      <c r="U6" t="s">
        <v>2828</v>
      </c>
      <c r="V6"/>
      <c r="W6"/>
      <c r="X6"/>
      <c r="Y6"/>
      <c r="Z6"/>
      <c r="AA6"/>
      <c r="AB6"/>
      <c r="AC6"/>
      <c r="AD6"/>
      <c r="AE6"/>
      <c r="AF6"/>
      <c r="AG6"/>
      <c r="AH6"/>
      <c r="AI6"/>
      <c r="AJ6"/>
      <c r="AK6"/>
      <c r="AL6"/>
      <c r="AM6"/>
      <c r="AN6"/>
      <c r="AO6" s="108" t="s">
        <v>34</v>
      </c>
      <c r="AP6" t="s">
        <v>2814</v>
      </c>
      <c r="AQ6">
        <v>6</v>
      </c>
      <c r="AR6" t="e">
        <v>#N/A</v>
      </c>
      <c r="AS6" t="s">
        <v>2817</v>
      </c>
      <c r="AT6" t="e">
        <v>#N/A</v>
      </c>
      <c r="AU6" t="s">
        <v>972</v>
      </c>
      <c r="AV6" t="s">
        <v>2903</v>
      </c>
      <c r="AW6" t="s">
        <v>1717</v>
      </c>
      <c r="AX6" t="s">
        <v>1716</v>
      </c>
      <c r="AY6" t="s">
        <v>2904</v>
      </c>
      <c r="AZ6" t="s">
        <v>2819</v>
      </c>
      <c r="BA6" t="s">
        <v>2905</v>
      </c>
      <c r="BB6" t="s">
        <v>1225</v>
      </c>
      <c r="BC6" t="s">
        <v>1718</v>
      </c>
      <c r="BD6" t="s">
        <v>2906</v>
      </c>
      <c r="BE6">
        <v>6</v>
      </c>
      <c r="BF6">
        <v>0</v>
      </c>
      <c r="BG6">
        <v>0</v>
      </c>
      <c r="BH6" t="s">
        <v>972</v>
      </c>
      <c r="BI6">
        <v>1</v>
      </c>
      <c r="BJ6">
        <v>0</v>
      </c>
      <c r="BK6">
        <v>0</v>
      </c>
      <c r="BL6" t="s">
        <v>1515</v>
      </c>
      <c r="BM6" t="s">
        <v>1515</v>
      </c>
      <c r="BN6" t="s">
        <v>1515</v>
      </c>
      <c r="BO6" t="s" cm="1">
        <v>1515</v>
      </c>
      <c r="BP6" t="s">
        <v>1515</v>
      </c>
      <c r="BQ6" t="s">
        <v>2818</v>
      </c>
      <c r="BR6">
        <v>5</v>
      </c>
      <c r="BS6" t="s">
        <v>1690</v>
      </c>
      <c r="BT6" t="s">
        <v>2907</v>
      </c>
      <c r="BU6" t="s">
        <v>973</v>
      </c>
      <c r="BV6" t="s">
        <v>2903</v>
      </c>
      <c r="BW6" t="s">
        <v>1717</v>
      </c>
      <c r="BX6" t="s">
        <v>1717</v>
      </c>
      <c r="BY6" t="s">
        <v>1515</v>
      </c>
      <c r="BZ6" t="s">
        <v>1717</v>
      </c>
      <c r="CA6" t="s">
        <v>1721</v>
      </c>
      <c r="CB6"/>
      <c r="CC6" t="s">
        <v>976</v>
      </c>
      <c r="CD6" t="s">
        <v>1225</v>
      </c>
      <c r="CE6" t="s">
        <v>972</v>
      </c>
      <c r="CF6" t="s">
        <v>2903</v>
      </c>
      <c r="CG6" t="s">
        <v>1225</v>
      </c>
      <c r="CH6" t="s">
        <v>1515</v>
      </c>
      <c r="CI6" t="s">
        <v>2819</v>
      </c>
      <c r="CJ6" t="s">
        <v>2817</v>
      </c>
      <c r="CK6"/>
      <c r="CL6"/>
      <c r="CM6" t="s">
        <v>2828</v>
      </c>
      <c r="CN6" t="s">
        <v>1515</v>
      </c>
      <c r="CO6" t="s">
        <v>2828</v>
      </c>
      <c r="CP6" t="s">
        <v>1515</v>
      </c>
      <c r="CQ6" t="s">
        <v>1515</v>
      </c>
      <c r="CR6">
        <v>8</v>
      </c>
      <c r="CS6" t="s">
        <v>2818</v>
      </c>
      <c r="CT6" t="s">
        <v>2818</v>
      </c>
      <c r="CU6" t="s">
        <v>2818</v>
      </c>
      <c r="CV6" t="s">
        <v>1515</v>
      </c>
      <c r="CW6" t="s">
        <v>1515</v>
      </c>
      <c r="CX6">
        <v>4</v>
      </c>
      <c r="CY6" t="s">
        <v>1823</v>
      </c>
      <c r="CZ6" t="s">
        <v>1515</v>
      </c>
      <c r="DA6" t="s">
        <v>1816</v>
      </c>
      <c r="DB6" t="s">
        <v>1817</v>
      </c>
      <c r="DC6" t="s">
        <v>972</v>
      </c>
      <c r="DD6" t="s">
        <v>2819</v>
      </c>
      <c r="DE6" t="s">
        <v>2827</v>
      </c>
      <c r="DF6" t="s">
        <v>1515</v>
      </c>
      <c r="DG6" t="s">
        <v>1515</v>
      </c>
      <c r="DH6" t="s">
        <v>1820</v>
      </c>
      <c r="DI6" t="e">
        <v>#N/A</v>
      </c>
      <c r="DJ6"/>
      <c r="DK6" t="s">
        <v>1820</v>
      </c>
      <c r="DL6">
        <v>9</v>
      </c>
      <c r="DM6" t="s">
        <v>1818</v>
      </c>
      <c r="DN6" t="s">
        <v>2817</v>
      </c>
      <c r="DO6" t="b">
        <v>1</v>
      </c>
      <c r="DP6" t="b">
        <v>0</v>
      </c>
      <c r="DQ6" t="b">
        <v>1</v>
      </c>
      <c r="DR6" t="b">
        <v>0</v>
      </c>
      <c r="DS6" t="b">
        <v>0</v>
      </c>
      <c r="DT6" t="b">
        <v>1</v>
      </c>
      <c r="DU6" t="b">
        <v>0</v>
      </c>
      <c r="DV6">
        <v>0</v>
      </c>
      <c r="DW6" t="b">
        <v>0</v>
      </c>
      <c r="DX6" t="b">
        <v>0</v>
      </c>
      <c r="DY6" t="b">
        <v>0</v>
      </c>
      <c r="DZ6" t="b">
        <v>0</v>
      </c>
      <c r="EA6" t="b">
        <v>0</v>
      </c>
      <c r="EB6" t="b">
        <v>0</v>
      </c>
      <c r="EC6" t="b">
        <v>0</v>
      </c>
      <c r="ED6" t="b">
        <v>0</v>
      </c>
      <c r="EE6" t="b">
        <v>0</v>
      </c>
      <c r="EF6" t="b" cm="1">
        <v>0</v>
      </c>
      <c r="EG6" t="b">
        <v>0</v>
      </c>
      <c r="EH6" t="b">
        <v>0</v>
      </c>
      <c r="EI6" t="b">
        <v>0</v>
      </c>
      <c r="EJ6" t="s">
        <v>1515</v>
      </c>
      <c r="EK6">
        <v>0</v>
      </c>
      <c r="EL6">
        <v>11</v>
      </c>
      <c r="EM6" t="b">
        <v>0</v>
      </c>
    </row>
    <row r="7" spans="1:143" ht="15.75">
      <c r="A7"/>
      <c r="B7" t="s">
        <v>2817</v>
      </c>
      <c r="C7" t="s">
        <v>2817</v>
      </c>
      <c r="D7" t="s">
        <v>1202</v>
      </c>
      <c r="E7" t="s">
        <v>818</v>
      </c>
      <c r="F7"/>
      <c r="G7" t="s">
        <v>2829</v>
      </c>
      <c r="H7"/>
      <c r="I7" t="s">
        <v>1225</v>
      </c>
      <c r="J7"/>
      <c r="K7" t="s">
        <v>880</v>
      </c>
      <c r="L7" t="s">
        <v>1718</v>
      </c>
      <c r="M7" t="s">
        <v>1721</v>
      </c>
      <c r="N7"/>
      <c r="O7" t="s">
        <v>2818</v>
      </c>
      <c r="P7"/>
      <c r="Q7" t="s">
        <v>2819</v>
      </c>
      <c r="R7" t="s">
        <v>2819</v>
      </c>
      <c r="S7"/>
      <c r="T7"/>
      <c r="U7" t="s">
        <v>2830</v>
      </c>
      <c r="V7"/>
      <c r="W7"/>
      <c r="X7"/>
      <c r="Y7"/>
      <c r="Z7"/>
      <c r="AA7"/>
      <c r="AB7"/>
      <c r="AC7"/>
      <c r="AD7"/>
      <c r="AE7"/>
      <c r="AF7"/>
      <c r="AG7"/>
      <c r="AH7"/>
      <c r="AI7"/>
      <c r="AJ7"/>
      <c r="AK7"/>
      <c r="AL7"/>
      <c r="AM7"/>
      <c r="AN7"/>
      <c r="AO7" s="108" t="s">
        <v>34</v>
      </c>
      <c r="AP7" t="s">
        <v>2814</v>
      </c>
      <c r="AQ7">
        <v>7</v>
      </c>
      <c r="AR7" t="e">
        <v>#N/A</v>
      </c>
      <c r="AS7" t="s">
        <v>2817</v>
      </c>
      <c r="AT7" t="e">
        <v>#N/A</v>
      </c>
      <c r="AU7" t="s">
        <v>818</v>
      </c>
      <c r="AV7" t="s">
        <v>2908</v>
      </c>
      <c r="AW7" t="s">
        <v>1717</v>
      </c>
      <c r="AX7" t="s">
        <v>1716</v>
      </c>
      <c r="AY7" t="s">
        <v>2909</v>
      </c>
      <c r="AZ7" t="s">
        <v>2819</v>
      </c>
      <c r="BA7" t="s">
        <v>2910</v>
      </c>
      <c r="BB7" t="s">
        <v>1225</v>
      </c>
      <c r="BC7" t="s">
        <v>1718</v>
      </c>
      <c r="BD7" t="s">
        <v>2911</v>
      </c>
      <c r="BE7">
        <v>7</v>
      </c>
      <c r="BF7">
        <v>0</v>
      </c>
      <c r="BG7">
        <v>0</v>
      </c>
      <c r="BH7" t="s">
        <v>818</v>
      </c>
      <c r="BI7">
        <v>1</v>
      </c>
      <c r="BJ7">
        <v>0</v>
      </c>
      <c r="BK7">
        <v>0</v>
      </c>
      <c r="BL7" t="s">
        <v>1515</v>
      </c>
      <c r="BM7" t="s">
        <v>1515</v>
      </c>
      <c r="BN7" t="s">
        <v>1515</v>
      </c>
      <c r="BO7" t="s" cm="1">
        <v>1515</v>
      </c>
      <c r="BP7" t="s">
        <v>1515</v>
      </c>
      <c r="BQ7" t="s">
        <v>2818</v>
      </c>
      <c r="BR7">
        <v>6</v>
      </c>
      <c r="BS7" t="s">
        <v>1691</v>
      </c>
      <c r="BT7" t="s">
        <v>2912</v>
      </c>
      <c r="BU7" t="s">
        <v>1202</v>
      </c>
      <c r="BV7" t="s">
        <v>2908</v>
      </c>
      <c r="BW7" t="s">
        <v>1717</v>
      </c>
      <c r="BX7" t="s">
        <v>1717</v>
      </c>
      <c r="BY7" t="s">
        <v>1515</v>
      </c>
      <c r="BZ7" t="s">
        <v>1717</v>
      </c>
      <c r="CA7" t="s">
        <v>1721</v>
      </c>
      <c r="CB7"/>
      <c r="CC7" t="s">
        <v>976</v>
      </c>
      <c r="CD7" t="s">
        <v>1225</v>
      </c>
      <c r="CE7" t="s">
        <v>818</v>
      </c>
      <c r="CF7" t="s">
        <v>2908</v>
      </c>
      <c r="CG7" t="s">
        <v>1225</v>
      </c>
      <c r="CH7" t="s">
        <v>1515</v>
      </c>
      <c r="CI7" t="s">
        <v>2819</v>
      </c>
      <c r="CJ7" t="s">
        <v>2817</v>
      </c>
      <c r="CK7"/>
      <c r="CL7"/>
      <c r="CM7" t="s">
        <v>2830</v>
      </c>
      <c r="CN7" t="s">
        <v>1515</v>
      </c>
      <c r="CO7" t="s">
        <v>2830</v>
      </c>
      <c r="CP7" t="s">
        <v>1515</v>
      </c>
      <c r="CQ7" t="s">
        <v>1515</v>
      </c>
      <c r="CR7">
        <v>8</v>
      </c>
      <c r="CS7" t="s">
        <v>2818</v>
      </c>
      <c r="CT7" t="s">
        <v>2818</v>
      </c>
      <c r="CU7" t="s">
        <v>2818</v>
      </c>
      <c r="CV7" t="s">
        <v>1515</v>
      </c>
      <c r="CW7" t="s">
        <v>1515</v>
      </c>
      <c r="CX7">
        <v>5</v>
      </c>
      <c r="CY7" t="s">
        <v>1824</v>
      </c>
      <c r="CZ7" t="s">
        <v>1515</v>
      </c>
      <c r="DA7" t="s">
        <v>1816</v>
      </c>
      <c r="DB7" t="s">
        <v>1817</v>
      </c>
      <c r="DC7" t="s">
        <v>818</v>
      </c>
      <c r="DD7" t="s">
        <v>2819</v>
      </c>
      <c r="DE7" t="s">
        <v>2829</v>
      </c>
      <c r="DF7" t="s">
        <v>1515</v>
      </c>
      <c r="DG7" t="s">
        <v>1515</v>
      </c>
      <c r="DH7" t="s">
        <v>1820</v>
      </c>
      <c r="DI7" t="e">
        <v>#N/A</v>
      </c>
      <c r="DJ7"/>
      <c r="DK7" t="s">
        <v>1820</v>
      </c>
      <c r="DL7">
        <v>9</v>
      </c>
      <c r="DM7" t="s">
        <v>1818</v>
      </c>
      <c r="DN7" t="s">
        <v>2817</v>
      </c>
      <c r="DO7" t="b">
        <v>1</v>
      </c>
      <c r="DP7" t="b">
        <v>0</v>
      </c>
      <c r="DQ7" t="b">
        <v>1</v>
      </c>
      <c r="DR7" t="b">
        <v>0</v>
      </c>
      <c r="DS7" t="b">
        <v>0</v>
      </c>
      <c r="DT7" t="b">
        <v>1</v>
      </c>
      <c r="DU7" t="b">
        <v>0</v>
      </c>
      <c r="DV7">
        <v>0</v>
      </c>
      <c r="DW7" t="b">
        <v>0</v>
      </c>
      <c r="DX7" t="b">
        <v>0</v>
      </c>
      <c r="DY7" t="b">
        <v>0</v>
      </c>
      <c r="DZ7" t="b">
        <v>0</v>
      </c>
      <c r="EA7" t="b">
        <v>0</v>
      </c>
      <c r="EB7" t="b">
        <v>0</v>
      </c>
      <c r="EC7" t="b">
        <v>0</v>
      </c>
      <c r="ED7" t="b">
        <v>0</v>
      </c>
      <c r="EE7" t="b">
        <v>0</v>
      </c>
      <c r="EF7" t="b" cm="1">
        <v>0</v>
      </c>
      <c r="EG7" t="b">
        <v>0</v>
      </c>
      <c r="EH7" t="b">
        <v>0</v>
      </c>
      <c r="EI7" t="b">
        <v>0</v>
      </c>
      <c r="EJ7" t="s">
        <v>1515</v>
      </c>
      <c r="EK7">
        <v>0</v>
      </c>
      <c r="EL7">
        <v>7</v>
      </c>
      <c r="EM7" t="b">
        <v>0</v>
      </c>
    </row>
    <row r="8" spans="1:143" ht="63">
      <c r="A8"/>
      <c r="B8" t="s">
        <v>2817</v>
      </c>
      <c r="C8" t="s">
        <v>2817</v>
      </c>
      <c r="D8" t="s">
        <v>1669</v>
      </c>
      <c r="E8" t="s">
        <v>822</v>
      </c>
      <c r="F8"/>
      <c r="G8" s="109" t="s">
        <v>2831</v>
      </c>
      <c r="H8"/>
      <c r="I8" t="s">
        <v>1225</v>
      </c>
      <c r="J8"/>
      <c r="K8" t="s">
        <v>880</v>
      </c>
      <c r="L8" t="s">
        <v>1718</v>
      </c>
      <c r="M8" t="s">
        <v>1721</v>
      </c>
      <c r="N8"/>
      <c r="O8" t="s">
        <v>2818</v>
      </c>
      <c r="P8"/>
      <c r="Q8" t="s">
        <v>2819</v>
      </c>
      <c r="R8" t="s">
        <v>2819</v>
      </c>
      <c r="S8"/>
      <c r="T8"/>
      <c r="U8" t="s">
        <v>2832</v>
      </c>
      <c r="V8"/>
      <c r="W8"/>
      <c r="X8"/>
      <c r="Y8"/>
      <c r="Z8"/>
      <c r="AA8"/>
      <c r="AB8"/>
      <c r="AC8"/>
      <c r="AD8"/>
      <c r="AE8"/>
      <c r="AF8"/>
      <c r="AG8"/>
      <c r="AH8"/>
      <c r="AI8"/>
      <c r="AJ8"/>
      <c r="AK8"/>
      <c r="AL8"/>
      <c r="AM8"/>
      <c r="AN8"/>
      <c r="AO8" s="108" t="s">
        <v>34</v>
      </c>
      <c r="AP8" t="s">
        <v>2814</v>
      </c>
      <c r="AQ8">
        <v>8</v>
      </c>
      <c r="AR8" t="e">
        <v>#N/A</v>
      </c>
      <c r="AS8" t="s">
        <v>2817</v>
      </c>
      <c r="AT8" t="e">
        <v>#N/A</v>
      </c>
      <c r="AU8" t="s">
        <v>822</v>
      </c>
      <c r="AV8" t="s">
        <v>2913</v>
      </c>
      <c r="AW8" t="s">
        <v>1717</v>
      </c>
      <c r="AX8" t="s">
        <v>1716</v>
      </c>
      <c r="AY8" t="s">
        <v>2914</v>
      </c>
      <c r="AZ8" t="s">
        <v>2819</v>
      </c>
      <c r="BA8" t="s">
        <v>2915</v>
      </c>
      <c r="BB8" t="s">
        <v>1225</v>
      </c>
      <c r="BC8" t="s">
        <v>1718</v>
      </c>
      <c r="BD8" t="s">
        <v>2916</v>
      </c>
      <c r="BE8">
        <v>8</v>
      </c>
      <c r="BF8">
        <v>0</v>
      </c>
      <c r="BG8">
        <v>0</v>
      </c>
      <c r="BH8" t="s">
        <v>822</v>
      </c>
      <c r="BI8">
        <v>1</v>
      </c>
      <c r="BJ8">
        <v>0</v>
      </c>
      <c r="BK8">
        <v>0</v>
      </c>
      <c r="BL8" t="s">
        <v>1515</v>
      </c>
      <c r="BM8" t="s">
        <v>1515</v>
      </c>
      <c r="BN8" t="s">
        <v>1515</v>
      </c>
      <c r="BO8" t="s" cm="1">
        <v>1515</v>
      </c>
      <c r="BP8" t="s">
        <v>1515</v>
      </c>
      <c r="BQ8" t="s">
        <v>2818</v>
      </c>
      <c r="BR8">
        <v>7</v>
      </c>
      <c r="BS8" t="s">
        <v>1693</v>
      </c>
      <c r="BT8" t="s">
        <v>2917</v>
      </c>
      <c r="BU8" t="s">
        <v>1669</v>
      </c>
      <c r="BV8" t="s">
        <v>2913</v>
      </c>
      <c r="BW8" t="s">
        <v>1717</v>
      </c>
      <c r="BX8" t="s">
        <v>1717</v>
      </c>
      <c r="BY8" t="s">
        <v>1515</v>
      </c>
      <c r="BZ8" t="s">
        <v>1717</v>
      </c>
      <c r="CA8" t="s">
        <v>1721</v>
      </c>
      <c r="CB8"/>
      <c r="CC8" t="s">
        <v>976</v>
      </c>
      <c r="CD8" t="s">
        <v>1225</v>
      </c>
      <c r="CE8" t="s">
        <v>822</v>
      </c>
      <c r="CF8" t="s">
        <v>2913</v>
      </c>
      <c r="CG8" t="s">
        <v>1225</v>
      </c>
      <c r="CH8" t="s">
        <v>1515</v>
      </c>
      <c r="CI8" t="s">
        <v>2819</v>
      </c>
      <c r="CJ8" t="s">
        <v>2817</v>
      </c>
      <c r="CK8"/>
      <c r="CL8"/>
      <c r="CM8" t="s">
        <v>2832</v>
      </c>
      <c r="CN8" t="s">
        <v>1515</v>
      </c>
      <c r="CO8" t="s">
        <v>2832</v>
      </c>
      <c r="CP8" t="s">
        <v>1515</v>
      </c>
      <c r="CQ8" t="s">
        <v>1515</v>
      </c>
      <c r="CR8">
        <v>8</v>
      </c>
      <c r="CS8" t="s">
        <v>2818</v>
      </c>
      <c r="CT8" t="s">
        <v>2818</v>
      </c>
      <c r="CU8" t="s">
        <v>2818</v>
      </c>
      <c r="CV8" t="s">
        <v>1515</v>
      </c>
      <c r="CW8" t="s">
        <v>1515</v>
      </c>
      <c r="CX8">
        <v>6</v>
      </c>
      <c r="CY8" t="s">
        <v>1825</v>
      </c>
      <c r="CZ8" t="s">
        <v>1515</v>
      </c>
      <c r="DA8" t="s">
        <v>1816</v>
      </c>
      <c r="DB8" t="s">
        <v>1817</v>
      </c>
      <c r="DC8" t="s">
        <v>822</v>
      </c>
      <c r="DD8" t="s">
        <v>2819</v>
      </c>
      <c r="DE8" t="s">
        <v>2831</v>
      </c>
      <c r="DF8" t="s">
        <v>1515</v>
      </c>
      <c r="DG8" t="s">
        <v>1515</v>
      </c>
      <c r="DH8" t="s">
        <v>1820</v>
      </c>
      <c r="DI8" t="e">
        <v>#N/A</v>
      </c>
      <c r="DJ8"/>
      <c r="DK8" t="s">
        <v>1820</v>
      </c>
      <c r="DL8">
        <v>9</v>
      </c>
      <c r="DM8" t="s">
        <v>1818</v>
      </c>
      <c r="DN8" t="s">
        <v>2817</v>
      </c>
      <c r="DO8" t="b">
        <v>1</v>
      </c>
      <c r="DP8" t="b">
        <v>0</v>
      </c>
      <c r="DQ8" t="b">
        <v>1</v>
      </c>
      <c r="DR8" t="b">
        <v>0</v>
      </c>
      <c r="DS8" t="b">
        <v>0</v>
      </c>
      <c r="DT8" t="b">
        <v>1</v>
      </c>
      <c r="DU8" t="b">
        <v>0</v>
      </c>
      <c r="DV8">
        <v>0</v>
      </c>
      <c r="DW8" t="b">
        <v>0</v>
      </c>
      <c r="DX8" t="b">
        <v>0</v>
      </c>
      <c r="DY8" t="b">
        <v>0</v>
      </c>
      <c r="DZ8" t="b">
        <v>0</v>
      </c>
      <c r="EA8" t="b">
        <v>0</v>
      </c>
      <c r="EB8" t="b">
        <v>0</v>
      </c>
      <c r="EC8" t="b">
        <v>0</v>
      </c>
      <c r="ED8" t="b">
        <v>0</v>
      </c>
      <c r="EE8" t="b">
        <v>0</v>
      </c>
      <c r="EF8" t="b" cm="1">
        <v>0</v>
      </c>
      <c r="EG8" t="b">
        <v>0</v>
      </c>
      <c r="EH8" t="b">
        <v>0</v>
      </c>
      <c r="EI8" t="b">
        <v>0</v>
      </c>
      <c r="EJ8" t="s">
        <v>1515</v>
      </c>
      <c r="EK8">
        <v>0</v>
      </c>
      <c r="EL8">
        <v>10</v>
      </c>
      <c r="EM8" t="b">
        <v>0</v>
      </c>
    </row>
    <row r="9" spans="1:143" ht="15.75">
      <c r="A9"/>
      <c r="B9" t="s">
        <v>2817</v>
      </c>
      <c r="C9" t="s">
        <v>2817</v>
      </c>
      <c r="D9" t="s">
        <v>968</v>
      </c>
      <c r="E9" t="s">
        <v>966</v>
      </c>
      <c r="F9"/>
      <c r="G9" t="s">
        <v>2833</v>
      </c>
      <c r="H9"/>
      <c r="I9" t="s">
        <v>1225</v>
      </c>
      <c r="J9"/>
      <c r="K9" t="s">
        <v>880</v>
      </c>
      <c r="L9" t="s">
        <v>1718</v>
      </c>
      <c r="M9" t="s">
        <v>1721</v>
      </c>
      <c r="N9"/>
      <c r="O9" t="s">
        <v>2818</v>
      </c>
      <c r="P9"/>
      <c r="Q9" t="s">
        <v>2819</v>
      </c>
      <c r="R9" t="s">
        <v>2819</v>
      </c>
      <c r="S9"/>
      <c r="T9"/>
      <c r="U9" t="s">
        <v>2834</v>
      </c>
      <c r="V9"/>
      <c r="W9"/>
      <c r="X9"/>
      <c r="Y9"/>
      <c r="Z9"/>
      <c r="AA9"/>
      <c r="AB9"/>
      <c r="AC9"/>
      <c r="AD9"/>
      <c r="AE9"/>
      <c r="AF9"/>
      <c r="AG9"/>
      <c r="AH9"/>
      <c r="AI9"/>
      <c r="AJ9"/>
      <c r="AK9"/>
      <c r="AL9"/>
      <c r="AM9"/>
      <c r="AN9"/>
      <c r="AO9" s="108" t="s">
        <v>34</v>
      </c>
      <c r="AP9" t="s">
        <v>2814</v>
      </c>
      <c r="AQ9">
        <v>9</v>
      </c>
      <c r="AR9" t="e">
        <v>#N/A</v>
      </c>
      <c r="AS9" t="s">
        <v>2817</v>
      </c>
      <c r="AT9" t="e">
        <v>#N/A</v>
      </c>
      <c r="AU9" t="s">
        <v>966</v>
      </c>
      <c r="AV9" t="s">
        <v>2918</v>
      </c>
      <c r="AW9" t="s">
        <v>1717</v>
      </c>
      <c r="AX9" t="s">
        <v>1716</v>
      </c>
      <c r="AY9" t="s">
        <v>2919</v>
      </c>
      <c r="AZ9" t="s">
        <v>2819</v>
      </c>
      <c r="BA9" t="s">
        <v>2920</v>
      </c>
      <c r="BB9" t="s">
        <v>1225</v>
      </c>
      <c r="BC9" t="s">
        <v>1718</v>
      </c>
      <c r="BD9" t="s">
        <v>2921</v>
      </c>
      <c r="BE9">
        <v>9</v>
      </c>
      <c r="BF9">
        <v>0</v>
      </c>
      <c r="BG9">
        <v>0</v>
      </c>
      <c r="BH9" t="s">
        <v>966</v>
      </c>
      <c r="BI9">
        <v>1</v>
      </c>
      <c r="BJ9">
        <v>0</v>
      </c>
      <c r="BK9">
        <v>0</v>
      </c>
      <c r="BL9" t="s">
        <v>1515</v>
      </c>
      <c r="BM9" t="s">
        <v>1515</v>
      </c>
      <c r="BN9" t="s">
        <v>1515</v>
      </c>
      <c r="BO9" t="s" cm="1">
        <v>1515</v>
      </c>
      <c r="BP9" t="s">
        <v>1515</v>
      </c>
      <c r="BQ9" t="s">
        <v>2818</v>
      </c>
      <c r="BR9">
        <v>8</v>
      </c>
      <c r="BS9" t="s">
        <v>1694</v>
      </c>
      <c r="BT9" t="s">
        <v>2922</v>
      </c>
      <c r="BU9" t="s">
        <v>968</v>
      </c>
      <c r="BV9" t="s">
        <v>2918</v>
      </c>
      <c r="BW9" t="s">
        <v>1717</v>
      </c>
      <c r="BX9" t="s">
        <v>1717</v>
      </c>
      <c r="BY9" t="s">
        <v>1515</v>
      </c>
      <c r="BZ9" t="s">
        <v>1717</v>
      </c>
      <c r="CA9" t="s">
        <v>1721</v>
      </c>
      <c r="CB9"/>
      <c r="CC9" t="s">
        <v>976</v>
      </c>
      <c r="CD9" t="s">
        <v>1225</v>
      </c>
      <c r="CE9" t="s">
        <v>966</v>
      </c>
      <c r="CF9" t="s">
        <v>2918</v>
      </c>
      <c r="CG9" t="s">
        <v>1225</v>
      </c>
      <c r="CH9" t="s">
        <v>1515</v>
      </c>
      <c r="CI9" t="s">
        <v>2819</v>
      </c>
      <c r="CJ9" t="s">
        <v>2817</v>
      </c>
      <c r="CK9"/>
      <c r="CL9"/>
      <c r="CM9" t="s">
        <v>2834</v>
      </c>
      <c r="CN9" t="s">
        <v>1515</v>
      </c>
      <c r="CO9" t="s">
        <v>2834</v>
      </c>
      <c r="CP9" t="s">
        <v>1515</v>
      </c>
      <c r="CQ9" t="s">
        <v>1515</v>
      </c>
      <c r="CR9">
        <v>8</v>
      </c>
      <c r="CS9" t="s">
        <v>2818</v>
      </c>
      <c r="CT9" t="s">
        <v>2818</v>
      </c>
      <c r="CU9" t="s">
        <v>2818</v>
      </c>
      <c r="CV9" t="s">
        <v>1515</v>
      </c>
      <c r="CW9" t="s">
        <v>1515</v>
      </c>
      <c r="CX9">
        <v>7</v>
      </c>
      <c r="CY9" t="s">
        <v>1826</v>
      </c>
      <c r="CZ9" t="s">
        <v>1515</v>
      </c>
      <c r="DA9" t="s">
        <v>1816</v>
      </c>
      <c r="DB9" t="s">
        <v>1817</v>
      </c>
      <c r="DC9" t="s">
        <v>966</v>
      </c>
      <c r="DD9" t="s">
        <v>2819</v>
      </c>
      <c r="DE9" t="s">
        <v>2833</v>
      </c>
      <c r="DF9" t="s">
        <v>1515</v>
      </c>
      <c r="DG9" t="s">
        <v>1515</v>
      </c>
      <c r="DH9" t="s">
        <v>1820</v>
      </c>
      <c r="DI9" t="e">
        <v>#N/A</v>
      </c>
      <c r="DJ9"/>
      <c r="DK9" t="s">
        <v>1820</v>
      </c>
      <c r="DL9">
        <v>9</v>
      </c>
      <c r="DM9" t="s">
        <v>1818</v>
      </c>
      <c r="DN9" t="s">
        <v>2817</v>
      </c>
      <c r="DO9" t="b">
        <v>1</v>
      </c>
      <c r="DP9" t="b">
        <v>0</v>
      </c>
      <c r="DQ9" t="b">
        <v>1</v>
      </c>
      <c r="DR9" t="b">
        <v>0</v>
      </c>
      <c r="DS9" t="b">
        <v>0</v>
      </c>
      <c r="DT9" t="b">
        <v>1</v>
      </c>
      <c r="DU9" t="b">
        <v>0</v>
      </c>
      <c r="DV9">
        <v>0</v>
      </c>
      <c r="DW9" t="b">
        <v>0</v>
      </c>
      <c r="DX9" t="b">
        <v>0</v>
      </c>
      <c r="DY9" t="b">
        <v>0</v>
      </c>
      <c r="DZ9" t="b">
        <v>0</v>
      </c>
      <c r="EA9" t="b">
        <v>0</v>
      </c>
      <c r="EB9" t="b">
        <v>0</v>
      </c>
      <c r="EC9" t="b">
        <v>0</v>
      </c>
      <c r="ED9" t="b">
        <v>0</v>
      </c>
      <c r="EE9" t="b">
        <v>0</v>
      </c>
      <c r="EF9" t="b" cm="1">
        <v>0</v>
      </c>
      <c r="EG9" t="b">
        <v>0</v>
      </c>
      <c r="EH9" t="b">
        <v>0</v>
      </c>
      <c r="EI9" t="b">
        <v>0</v>
      </c>
      <c r="EJ9" t="s">
        <v>1515</v>
      </c>
      <c r="EK9">
        <v>0</v>
      </c>
      <c r="EL9">
        <v>12</v>
      </c>
      <c r="EM9" t="b">
        <v>0</v>
      </c>
    </row>
    <row r="10" spans="1:143" ht="15.75">
      <c r="A10"/>
      <c r="B10" t="s">
        <v>2817</v>
      </c>
      <c r="C10" t="s">
        <v>2817</v>
      </c>
      <c r="D10" t="s">
        <v>988</v>
      </c>
      <c r="E10" t="s">
        <v>987</v>
      </c>
      <c r="F10"/>
      <c r="G10" t="s">
        <v>2835</v>
      </c>
      <c r="H10"/>
      <c r="I10" t="s">
        <v>1225</v>
      </c>
      <c r="J10"/>
      <c r="K10" t="s">
        <v>880</v>
      </c>
      <c r="L10" t="s">
        <v>1718</v>
      </c>
      <c r="M10" t="s">
        <v>1721</v>
      </c>
      <c r="N10"/>
      <c r="O10" t="s">
        <v>2818</v>
      </c>
      <c r="P10"/>
      <c r="Q10" t="s">
        <v>2819</v>
      </c>
      <c r="R10" t="s">
        <v>2819</v>
      </c>
      <c r="S10"/>
      <c r="T10"/>
      <c r="U10" t="s">
        <v>2836</v>
      </c>
      <c r="V10"/>
      <c r="W10"/>
      <c r="X10"/>
      <c r="Y10"/>
      <c r="Z10"/>
      <c r="AA10"/>
      <c r="AB10"/>
      <c r="AC10"/>
      <c r="AD10"/>
      <c r="AE10"/>
      <c r="AF10"/>
      <c r="AG10"/>
      <c r="AH10"/>
      <c r="AI10"/>
      <c r="AJ10"/>
      <c r="AK10"/>
      <c r="AL10"/>
      <c r="AM10"/>
      <c r="AN10"/>
      <c r="AO10" s="108" t="s">
        <v>34</v>
      </c>
      <c r="AP10" t="s">
        <v>2814</v>
      </c>
      <c r="AQ10">
        <v>10</v>
      </c>
      <c r="AR10" t="e">
        <v>#N/A</v>
      </c>
      <c r="AS10" t="s">
        <v>2817</v>
      </c>
      <c r="AT10" t="e">
        <v>#N/A</v>
      </c>
      <c r="AU10" t="s">
        <v>987</v>
      </c>
      <c r="AV10" t="s">
        <v>2923</v>
      </c>
      <c r="AW10" t="s">
        <v>1717</v>
      </c>
      <c r="AX10" t="s">
        <v>1716</v>
      </c>
      <c r="AY10" t="s">
        <v>2924</v>
      </c>
      <c r="AZ10" t="s">
        <v>2819</v>
      </c>
      <c r="BA10" t="s">
        <v>2925</v>
      </c>
      <c r="BB10" t="s">
        <v>1225</v>
      </c>
      <c r="BC10" t="s">
        <v>1718</v>
      </c>
      <c r="BD10" t="s">
        <v>2926</v>
      </c>
      <c r="BE10">
        <v>10</v>
      </c>
      <c r="BF10">
        <v>0</v>
      </c>
      <c r="BG10">
        <v>0</v>
      </c>
      <c r="BH10" t="s">
        <v>987</v>
      </c>
      <c r="BI10">
        <v>1</v>
      </c>
      <c r="BJ10">
        <v>0</v>
      </c>
      <c r="BK10">
        <v>0</v>
      </c>
      <c r="BL10" t="s">
        <v>1515</v>
      </c>
      <c r="BM10" t="s">
        <v>1515</v>
      </c>
      <c r="BN10" t="s">
        <v>1515</v>
      </c>
      <c r="BO10" t="s" cm="1">
        <v>1515</v>
      </c>
      <c r="BP10" t="s">
        <v>1515</v>
      </c>
      <c r="BQ10" t="s">
        <v>2818</v>
      </c>
      <c r="BR10">
        <v>9</v>
      </c>
      <c r="BS10" t="s">
        <v>1695</v>
      </c>
      <c r="BT10" t="s">
        <v>2927</v>
      </c>
      <c r="BU10" t="s">
        <v>988</v>
      </c>
      <c r="BV10" t="s">
        <v>2923</v>
      </c>
      <c r="BW10" t="s">
        <v>1717</v>
      </c>
      <c r="BX10" t="s">
        <v>1717</v>
      </c>
      <c r="BY10" t="s">
        <v>1515</v>
      </c>
      <c r="BZ10" t="s">
        <v>1717</v>
      </c>
      <c r="CA10" t="s">
        <v>1721</v>
      </c>
      <c r="CB10"/>
      <c r="CC10" t="s">
        <v>976</v>
      </c>
      <c r="CD10" t="s">
        <v>1225</v>
      </c>
      <c r="CE10" t="s">
        <v>987</v>
      </c>
      <c r="CF10" t="s">
        <v>2923</v>
      </c>
      <c r="CG10" t="s">
        <v>1225</v>
      </c>
      <c r="CH10" t="s">
        <v>1515</v>
      </c>
      <c r="CI10" t="s">
        <v>2819</v>
      </c>
      <c r="CJ10" t="s">
        <v>2817</v>
      </c>
      <c r="CK10"/>
      <c r="CL10"/>
      <c r="CM10" t="s">
        <v>2836</v>
      </c>
      <c r="CN10" t="s">
        <v>1515</v>
      </c>
      <c r="CO10" t="s">
        <v>2836</v>
      </c>
      <c r="CP10" t="s">
        <v>1515</v>
      </c>
      <c r="CQ10" t="s">
        <v>1515</v>
      </c>
      <c r="CR10">
        <v>8</v>
      </c>
      <c r="CS10" t="s">
        <v>2818</v>
      </c>
      <c r="CT10" t="s">
        <v>2818</v>
      </c>
      <c r="CU10" t="s">
        <v>2818</v>
      </c>
      <c r="CV10" t="s">
        <v>1515</v>
      </c>
      <c r="CW10" t="s">
        <v>1515</v>
      </c>
      <c r="CX10">
        <v>8</v>
      </c>
      <c r="CY10" t="s">
        <v>1827</v>
      </c>
      <c r="CZ10" t="s">
        <v>1515</v>
      </c>
      <c r="DA10" t="s">
        <v>1816</v>
      </c>
      <c r="DB10" t="s">
        <v>1817</v>
      </c>
      <c r="DC10" t="s">
        <v>987</v>
      </c>
      <c r="DD10" t="s">
        <v>2819</v>
      </c>
      <c r="DE10" t="s">
        <v>2835</v>
      </c>
      <c r="DF10" t="s">
        <v>1515</v>
      </c>
      <c r="DG10" t="s">
        <v>1515</v>
      </c>
      <c r="DH10" t="s">
        <v>1820</v>
      </c>
      <c r="DI10" t="e">
        <v>#N/A</v>
      </c>
      <c r="DJ10"/>
      <c r="DK10" t="s">
        <v>1820</v>
      </c>
      <c r="DL10">
        <v>9</v>
      </c>
      <c r="DM10" t="s">
        <v>1818</v>
      </c>
      <c r="DN10" t="s">
        <v>2817</v>
      </c>
      <c r="DO10" t="b">
        <v>1</v>
      </c>
      <c r="DP10" t="b">
        <v>0</v>
      </c>
      <c r="DQ10" t="b">
        <v>1</v>
      </c>
      <c r="DR10" t="b">
        <v>0</v>
      </c>
      <c r="DS10" t="b">
        <v>0</v>
      </c>
      <c r="DT10" t="b">
        <v>1</v>
      </c>
      <c r="DU10" t="b">
        <v>0</v>
      </c>
      <c r="DV10">
        <v>0</v>
      </c>
      <c r="DW10" t="b">
        <v>0</v>
      </c>
      <c r="DX10" t="b">
        <v>0</v>
      </c>
      <c r="DY10" t="b">
        <v>0</v>
      </c>
      <c r="DZ10" t="b">
        <v>0</v>
      </c>
      <c r="EA10" t="b">
        <v>0</v>
      </c>
      <c r="EB10" t="b">
        <v>0</v>
      </c>
      <c r="EC10" t="b">
        <v>0</v>
      </c>
      <c r="ED10" t="b">
        <v>0</v>
      </c>
      <c r="EE10" t="b">
        <v>0</v>
      </c>
      <c r="EF10" t="b" cm="1">
        <v>0</v>
      </c>
      <c r="EG10" t="b">
        <v>0</v>
      </c>
      <c r="EH10" t="b">
        <v>0</v>
      </c>
      <c r="EI10" t="b">
        <v>0</v>
      </c>
      <c r="EJ10" t="s">
        <v>1515</v>
      </c>
      <c r="EK10">
        <v>0</v>
      </c>
      <c r="EL10">
        <v>8</v>
      </c>
      <c r="EM10" t="b">
        <v>0</v>
      </c>
    </row>
    <row r="11" spans="1:143" ht="15.75">
      <c r="A11"/>
      <c r="B11" t="s">
        <v>2817</v>
      </c>
      <c r="C11" t="s">
        <v>2817</v>
      </c>
      <c r="D11" t="s">
        <v>42</v>
      </c>
      <c r="E11" t="s">
        <v>829</v>
      </c>
      <c r="F11"/>
      <c r="G11" t="s">
        <v>2837</v>
      </c>
      <c r="H11"/>
      <c r="I11" t="s">
        <v>1225</v>
      </c>
      <c r="J11"/>
      <c r="K11" t="s">
        <v>880</v>
      </c>
      <c r="L11" t="s">
        <v>1718</v>
      </c>
      <c r="M11" t="s">
        <v>1721</v>
      </c>
      <c r="N11"/>
      <c r="O11" t="s">
        <v>2818</v>
      </c>
      <c r="P11"/>
      <c r="Q11" t="s">
        <v>2819</v>
      </c>
      <c r="R11" t="s">
        <v>2819</v>
      </c>
      <c r="S11"/>
      <c r="T11"/>
      <c r="U11" t="s">
        <v>2838</v>
      </c>
      <c r="V11"/>
      <c r="W11"/>
      <c r="X11"/>
      <c r="Y11"/>
      <c r="Z11"/>
      <c r="AA11"/>
      <c r="AB11"/>
      <c r="AC11"/>
      <c r="AD11"/>
      <c r="AE11"/>
      <c r="AF11"/>
      <c r="AG11"/>
      <c r="AH11"/>
      <c r="AI11"/>
      <c r="AJ11"/>
      <c r="AK11"/>
      <c r="AL11"/>
      <c r="AM11"/>
      <c r="AN11"/>
      <c r="AO11" s="108" t="s">
        <v>34</v>
      </c>
      <c r="AP11" t="s">
        <v>2814</v>
      </c>
      <c r="AQ11">
        <v>11</v>
      </c>
      <c r="AR11" t="e">
        <v>#N/A</v>
      </c>
      <c r="AS11" t="s">
        <v>2817</v>
      </c>
      <c r="AT11" t="e">
        <v>#N/A</v>
      </c>
      <c r="AU11" t="s">
        <v>829</v>
      </c>
      <c r="AV11" t="s">
        <v>2928</v>
      </c>
      <c r="AW11" t="s">
        <v>1717</v>
      </c>
      <c r="AX11" t="s">
        <v>1716</v>
      </c>
      <c r="AY11" t="s">
        <v>2929</v>
      </c>
      <c r="AZ11" t="s">
        <v>2819</v>
      </c>
      <c r="BA11" t="s">
        <v>2930</v>
      </c>
      <c r="BB11" t="s">
        <v>1225</v>
      </c>
      <c r="BC11" t="s">
        <v>1718</v>
      </c>
      <c r="BD11" t="s">
        <v>2931</v>
      </c>
      <c r="BE11">
        <v>11</v>
      </c>
      <c r="BF11">
        <v>0</v>
      </c>
      <c r="BG11">
        <v>0</v>
      </c>
      <c r="BH11" t="s">
        <v>829</v>
      </c>
      <c r="BI11">
        <v>1</v>
      </c>
      <c r="BJ11">
        <v>0</v>
      </c>
      <c r="BK11">
        <v>0</v>
      </c>
      <c r="BL11" t="s">
        <v>1515</v>
      </c>
      <c r="BM11" t="s">
        <v>1515</v>
      </c>
      <c r="BN11" t="s">
        <v>1515</v>
      </c>
      <c r="BO11" t="s" cm="1">
        <v>1515</v>
      </c>
      <c r="BP11" t="s">
        <v>1515</v>
      </c>
      <c r="BQ11" t="s">
        <v>2818</v>
      </c>
      <c r="BR11">
        <v>10</v>
      </c>
      <c r="BS11" t="s">
        <v>1696</v>
      </c>
      <c r="BT11" t="s">
        <v>2932</v>
      </c>
      <c r="BU11" t="s">
        <v>42</v>
      </c>
      <c r="BV11" t="s">
        <v>2928</v>
      </c>
      <c r="BW11" t="s">
        <v>1717</v>
      </c>
      <c r="BX11" t="s">
        <v>1717</v>
      </c>
      <c r="BY11" t="s">
        <v>1515</v>
      </c>
      <c r="BZ11" t="s">
        <v>1717</v>
      </c>
      <c r="CA11" t="s">
        <v>1721</v>
      </c>
      <c r="CB11"/>
      <c r="CC11" t="s">
        <v>976</v>
      </c>
      <c r="CD11" t="s">
        <v>1225</v>
      </c>
      <c r="CE11" t="s">
        <v>829</v>
      </c>
      <c r="CF11" t="s">
        <v>2928</v>
      </c>
      <c r="CG11" t="s">
        <v>1225</v>
      </c>
      <c r="CH11" t="s">
        <v>1515</v>
      </c>
      <c r="CI11" t="s">
        <v>2819</v>
      </c>
      <c r="CJ11" t="s">
        <v>2817</v>
      </c>
      <c r="CK11"/>
      <c r="CL11"/>
      <c r="CM11" t="s">
        <v>2838</v>
      </c>
      <c r="CN11" t="s">
        <v>1515</v>
      </c>
      <c r="CO11" t="s">
        <v>2838</v>
      </c>
      <c r="CP11" t="s">
        <v>1515</v>
      </c>
      <c r="CQ11" t="s">
        <v>1515</v>
      </c>
      <c r="CR11">
        <v>8</v>
      </c>
      <c r="CS11" t="s">
        <v>2818</v>
      </c>
      <c r="CT11" t="s">
        <v>2818</v>
      </c>
      <c r="CU11" t="s">
        <v>2818</v>
      </c>
      <c r="CV11" t="s">
        <v>1515</v>
      </c>
      <c r="CW11" t="s">
        <v>1515</v>
      </c>
      <c r="CX11">
        <v>9</v>
      </c>
      <c r="CY11" t="s">
        <v>1828</v>
      </c>
      <c r="CZ11" t="s">
        <v>1515</v>
      </c>
      <c r="DA11" t="s">
        <v>1816</v>
      </c>
      <c r="DB11" t="s">
        <v>1817</v>
      </c>
      <c r="DC11" t="s">
        <v>829</v>
      </c>
      <c r="DD11" t="s">
        <v>2819</v>
      </c>
      <c r="DE11" t="s">
        <v>2837</v>
      </c>
      <c r="DF11" t="s">
        <v>1515</v>
      </c>
      <c r="DG11" t="s">
        <v>1515</v>
      </c>
      <c r="DH11" t="s">
        <v>1820</v>
      </c>
      <c r="DI11" t="e">
        <v>#N/A</v>
      </c>
      <c r="DJ11"/>
      <c r="DK11" t="s">
        <v>1820</v>
      </c>
      <c r="DL11">
        <v>9</v>
      </c>
      <c r="DM11" t="s">
        <v>1818</v>
      </c>
      <c r="DN11" t="s">
        <v>2817</v>
      </c>
      <c r="DO11" t="b">
        <v>1</v>
      </c>
      <c r="DP11" t="b">
        <v>0</v>
      </c>
      <c r="DQ11" t="b">
        <v>1</v>
      </c>
      <c r="DR11" t="b">
        <v>0</v>
      </c>
      <c r="DS11" t="b">
        <v>0</v>
      </c>
      <c r="DT11" t="b">
        <v>1</v>
      </c>
      <c r="DU11" t="b">
        <v>0</v>
      </c>
      <c r="DV11">
        <v>0</v>
      </c>
      <c r="DW11" t="b">
        <v>0</v>
      </c>
      <c r="DX11" t="b">
        <v>0</v>
      </c>
      <c r="DY11" t="b">
        <v>0</v>
      </c>
      <c r="DZ11" t="b">
        <v>0</v>
      </c>
      <c r="EA11" t="b">
        <v>0</v>
      </c>
      <c r="EB11" t="b">
        <v>0</v>
      </c>
      <c r="EC11" t="b">
        <v>0</v>
      </c>
      <c r="ED11" t="b">
        <v>0</v>
      </c>
      <c r="EE11" t="b">
        <v>0</v>
      </c>
      <c r="EF11" t="b" cm="1">
        <v>0</v>
      </c>
      <c r="EG11" t="b">
        <v>0</v>
      </c>
      <c r="EH11" t="b">
        <v>0</v>
      </c>
      <c r="EI11" t="b">
        <v>0</v>
      </c>
      <c r="EJ11" t="s">
        <v>1515</v>
      </c>
      <c r="EK11">
        <v>0</v>
      </c>
      <c r="EL11">
        <v>16</v>
      </c>
      <c r="EM11" t="b">
        <v>0</v>
      </c>
    </row>
    <row r="12" spans="1:143" ht="15.75">
      <c r="A12"/>
      <c r="B12" t="s">
        <v>2817</v>
      </c>
      <c r="C12" t="s">
        <v>2817</v>
      </c>
      <c r="D12" t="s">
        <v>2839</v>
      </c>
      <c r="E12" t="s">
        <v>833</v>
      </c>
      <c r="F12"/>
      <c r="G12" t="s">
        <v>2840</v>
      </c>
      <c r="H12"/>
      <c r="I12" t="s">
        <v>1225</v>
      </c>
      <c r="J12"/>
      <c r="K12" t="s">
        <v>880</v>
      </c>
      <c r="L12" t="s">
        <v>1718</v>
      </c>
      <c r="M12" t="s">
        <v>1721</v>
      </c>
      <c r="N12"/>
      <c r="O12" t="s">
        <v>2818</v>
      </c>
      <c r="P12"/>
      <c r="Q12" t="s">
        <v>2819</v>
      </c>
      <c r="R12" t="s">
        <v>2819</v>
      </c>
      <c r="S12"/>
      <c r="T12"/>
      <c r="U12" t="s">
        <v>2841</v>
      </c>
      <c r="V12"/>
      <c r="W12"/>
      <c r="X12"/>
      <c r="Y12"/>
      <c r="Z12"/>
      <c r="AA12"/>
      <c r="AB12"/>
      <c r="AC12"/>
      <c r="AD12"/>
      <c r="AE12"/>
      <c r="AF12"/>
      <c r="AG12"/>
      <c r="AH12"/>
      <c r="AI12"/>
      <c r="AJ12"/>
      <c r="AK12"/>
      <c r="AL12"/>
      <c r="AM12"/>
      <c r="AN12"/>
      <c r="AO12" s="108" t="s">
        <v>34</v>
      </c>
      <c r="AP12" t="s">
        <v>2814</v>
      </c>
      <c r="AQ12">
        <v>12</v>
      </c>
      <c r="AR12" t="e">
        <v>#N/A</v>
      </c>
      <c r="AS12" t="s">
        <v>2817</v>
      </c>
      <c r="AT12" t="e">
        <v>#N/A</v>
      </c>
      <c r="AU12" t="s">
        <v>833</v>
      </c>
      <c r="AV12" t="s">
        <v>2933</v>
      </c>
      <c r="AW12" t="s">
        <v>1717</v>
      </c>
      <c r="AX12" t="s">
        <v>1716</v>
      </c>
      <c r="AY12" t="s">
        <v>2934</v>
      </c>
      <c r="AZ12" t="s">
        <v>2819</v>
      </c>
      <c r="BA12" t="s">
        <v>2935</v>
      </c>
      <c r="BB12" t="s">
        <v>1225</v>
      </c>
      <c r="BC12" t="s">
        <v>1718</v>
      </c>
      <c r="BD12" t="s">
        <v>2936</v>
      </c>
      <c r="BE12">
        <v>12</v>
      </c>
      <c r="BF12">
        <v>0</v>
      </c>
      <c r="BG12">
        <v>0</v>
      </c>
      <c r="BH12" t="s">
        <v>833</v>
      </c>
      <c r="BI12">
        <v>1</v>
      </c>
      <c r="BJ12">
        <v>0</v>
      </c>
      <c r="BK12">
        <v>0</v>
      </c>
      <c r="BL12" t="s">
        <v>1515</v>
      </c>
      <c r="BM12" t="s">
        <v>1515</v>
      </c>
      <c r="BN12" t="s">
        <v>1515</v>
      </c>
      <c r="BO12" t="s" cm="1">
        <v>1515</v>
      </c>
      <c r="BP12" t="s">
        <v>1515</v>
      </c>
      <c r="BQ12" t="s">
        <v>2818</v>
      </c>
      <c r="BR12">
        <v>11</v>
      </c>
      <c r="BS12" t="s">
        <v>1697</v>
      </c>
      <c r="BT12" t="s">
        <v>2937</v>
      </c>
      <c r="BU12" t="s">
        <v>2839</v>
      </c>
      <c r="BV12" t="s">
        <v>2933</v>
      </c>
      <c r="BW12" t="s">
        <v>1717</v>
      </c>
      <c r="BX12" t="s">
        <v>1717</v>
      </c>
      <c r="BY12" t="s">
        <v>1515</v>
      </c>
      <c r="BZ12" t="s">
        <v>1717</v>
      </c>
      <c r="CA12" t="s">
        <v>1721</v>
      </c>
      <c r="CB12"/>
      <c r="CC12" t="s">
        <v>976</v>
      </c>
      <c r="CD12" t="s">
        <v>1225</v>
      </c>
      <c r="CE12" t="s">
        <v>833</v>
      </c>
      <c r="CF12" t="s">
        <v>2933</v>
      </c>
      <c r="CG12" t="s">
        <v>1225</v>
      </c>
      <c r="CH12" t="s">
        <v>1515</v>
      </c>
      <c r="CI12" t="s">
        <v>2819</v>
      </c>
      <c r="CJ12" t="s">
        <v>2817</v>
      </c>
      <c r="CK12"/>
      <c r="CL12"/>
      <c r="CM12" t="s">
        <v>2841</v>
      </c>
      <c r="CN12" t="s">
        <v>1515</v>
      </c>
      <c r="CO12" t="s">
        <v>2841</v>
      </c>
      <c r="CP12" t="s">
        <v>1515</v>
      </c>
      <c r="CQ12" t="s">
        <v>1515</v>
      </c>
      <c r="CR12">
        <v>8</v>
      </c>
      <c r="CS12" t="s">
        <v>2818</v>
      </c>
      <c r="CT12" t="s">
        <v>2818</v>
      </c>
      <c r="CU12" t="s">
        <v>2818</v>
      </c>
      <c r="CV12" t="s">
        <v>1515</v>
      </c>
      <c r="CW12" t="s">
        <v>1515</v>
      </c>
      <c r="CX12">
        <v>10</v>
      </c>
      <c r="CY12" t="s">
        <v>1829</v>
      </c>
      <c r="CZ12" t="s">
        <v>1515</v>
      </c>
      <c r="DA12" t="s">
        <v>1816</v>
      </c>
      <c r="DB12" t="s">
        <v>1817</v>
      </c>
      <c r="DC12" t="s">
        <v>833</v>
      </c>
      <c r="DD12" t="s">
        <v>2819</v>
      </c>
      <c r="DE12" t="s">
        <v>2840</v>
      </c>
      <c r="DF12" t="s">
        <v>1515</v>
      </c>
      <c r="DG12" t="s">
        <v>1515</v>
      </c>
      <c r="DH12" t="s">
        <v>1820</v>
      </c>
      <c r="DI12" t="e">
        <v>#N/A</v>
      </c>
      <c r="DJ12"/>
      <c r="DK12" t="s">
        <v>1820</v>
      </c>
      <c r="DL12">
        <v>9</v>
      </c>
      <c r="DM12" t="s">
        <v>1818</v>
      </c>
      <c r="DN12" t="s">
        <v>2817</v>
      </c>
      <c r="DO12" t="b">
        <v>1</v>
      </c>
      <c r="DP12" t="b">
        <v>0</v>
      </c>
      <c r="DQ12" t="b">
        <v>1</v>
      </c>
      <c r="DR12" t="b">
        <v>0</v>
      </c>
      <c r="DS12" t="b">
        <v>0</v>
      </c>
      <c r="DT12" t="b">
        <v>1</v>
      </c>
      <c r="DU12" t="b">
        <v>0</v>
      </c>
      <c r="DV12">
        <v>0</v>
      </c>
      <c r="DW12" t="b">
        <v>0</v>
      </c>
      <c r="DX12" t="b">
        <v>0</v>
      </c>
      <c r="DY12" t="b">
        <v>0</v>
      </c>
      <c r="DZ12" t="b">
        <v>0</v>
      </c>
      <c r="EA12" t="b">
        <v>0</v>
      </c>
      <c r="EB12" t="b">
        <v>0</v>
      </c>
      <c r="EC12" t="b">
        <v>0</v>
      </c>
      <c r="ED12" t="b">
        <v>0</v>
      </c>
      <c r="EE12" t="b">
        <v>0</v>
      </c>
      <c r="EF12" t="b" cm="1">
        <v>0</v>
      </c>
      <c r="EG12" t="b">
        <v>0</v>
      </c>
      <c r="EH12" t="b">
        <v>0</v>
      </c>
      <c r="EI12" t="b">
        <v>0</v>
      </c>
      <c r="EJ12" t="s">
        <v>1515</v>
      </c>
      <c r="EK12">
        <v>0</v>
      </c>
      <c r="EL12">
        <v>13</v>
      </c>
      <c r="EM12" t="b">
        <v>0</v>
      </c>
    </row>
    <row r="13" spans="1:143" ht="15.75">
      <c r="A13"/>
      <c r="B13" t="s">
        <v>2817</v>
      </c>
      <c r="C13" t="s">
        <v>2817</v>
      </c>
      <c r="D13" t="s">
        <v>978</v>
      </c>
      <c r="E13" t="s">
        <v>976</v>
      </c>
      <c r="F13"/>
      <c r="G13" t="s">
        <v>978</v>
      </c>
      <c r="H13"/>
      <c r="I13" t="s">
        <v>1225</v>
      </c>
      <c r="J13"/>
      <c r="K13" t="s">
        <v>880</v>
      </c>
      <c r="L13" t="s">
        <v>1718</v>
      </c>
      <c r="M13" t="s">
        <v>1721</v>
      </c>
      <c r="N13"/>
      <c r="O13" t="s">
        <v>2818</v>
      </c>
      <c r="P13"/>
      <c r="Q13" t="s">
        <v>2819</v>
      </c>
      <c r="R13" t="s">
        <v>2819</v>
      </c>
      <c r="S13"/>
      <c r="T13"/>
      <c r="U13" t="s">
        <v>2842</v>
      </c>
      <c r="V13"/>
      <c r="W13"/>
      <c r="X13"/>
      <c r="Y13"/>
      <c r="Z13"/>
      <c r="AA13"/>
      <c r="AB13"/>
      <c r="AC13"/>
      <c r="AD13"/>
      <c r="AE13"/>
      <c r="AF13"/>
      <c r="AG13"/>
      <c r="AH13"/>
      <c r="AI13"/>
      <c r="AJ13"/>
      <c r="AK13"/>
      <c r="AL13"/>
      <c r="AM13"/>
      <c r="AN13"/>
      <c r="AO13" s="108" t="s">
        <v>34</v>
      </c>
      <c r="AP13" t="s">
        <v>2814</v>
      </c>
      <c r="AQ13">
        <v>13</v>
      </c>
      <c r="AR13" t="e">
        <v>#N/A</v>
      </c>
      <c r="AS13" t="s">
        <v>2817</v>
      </c>
      <c r="AT13" t="e">
        <v>#N/A</v>
      </c>
      <c r="AU13" t="s">
        <v>976</v>
      </c>
      <c r="AV13" t="s">
        <v>2938</v>
      </c>
      <c r="AW13" t="s">
        <v>1717</v>
      </c>
      <c r="AX13" t="s">
        <v>1716</v>
      </c>
      <c r="AY13" t="s">
        <v>2939</v>
      </c>
      <c r="AZ13" t="s">
        <v>2819</v>
      </c>
      <c r="BA13" t="s">
        <v>2940</v>
      </c>
      <c r="BB13" t="s">
        <v>1225</v>
      </c>
      <c r="BC13" t="s">
        <v>1718</v>
      </c>
      <c r="BD13" t="s">
        <v>2941</v>
      </c>
      <c r="BE13">
        <v>13</v>
      </c>
      <c r="BF13">
        <v>0</v>
      </c>
      <c r="BG13">
        <v>0</v>
      </c>
      <c r="BH13" t="s">
        <v>976</v>
      </c>
      <c r="BI13">
        <v>1</v>
      </c>
      <c r="BJ13">
        <v>0</v>
      </c>
      <c r="BK13">
        <v>0</v>
      </c>
      <c r="BL13" t="s">
        <v>1515</v>
      </c>
      <c r="BM13" t="s">
        <v>1515</v>
      </c>
      <c r="BN13" t="s">
        <v>1515</v>
      </c>
      <c r="BO13" t="s" cm="1">
        <v>1515</v>
      </c>
      <c r="BP13" t="s">
        <v>1515</v>
      </c>
      <c r="BQ13" t="s">
        <v>2818</v>
      </c>
      <c r="BR13">
        <v>12</v>
      </c>
      <c r="BS13" t="s">
        <v>1698</v>
      </c>
      <c r="BT13" t="s">
        <v>2942</v>
      </c>
      <c r="BU13" t="s">
        <v>978</v>
      </c>
      <c r="BV13" t="s">
        <v>2938</v>
      </c>
      <c r="BW13" t="s">
        <v>1717</v>
      </c>
      <c r="BX13" t="s">
        <v>1717</v>
      </c>
      <c r="BY13" t="s">
        <v>1515</v>
      </c>
      <c r="BZ13" t="s">
        <v>1717</v>
      </c>
      <c r="CA13" t="s">
        <v>1721</v>
      </c>
      <c r="CB13"/>
      <c r="CC13" t="s">
        <v>976</v>
      </c>
      <c r="CD13" t="s">
        <v>1225</v>
      </c>
      <c r="CE13" t="s">
        <v>976</v>
      </c>
      <c r="CF13" t="s">
        <v>2938</v>
      </c>
      <c r="CG13" t="s">
        <v>1225</v>
      </c>
      <c r="CH13" t="s">
        <v>1515</v>
      </c>
      <c r="CI13" t="s">
        <v>2819</v>
      </c>
      <c r="CJ13" t="s">
        <v>2817</v>
      </c>
      <c r="CK13"/>
      <c r="CL13"/>
      <c r="CM13" t="s">
        <v>2842</v>
      </c>
      <c r="CN13" t="s">
        <v>1515</v>
      </c>
      <c r="CO13" t="s">
        <v>2842</v>
      </c>
      <c r="CP13" t="s">
        <v>1515</v>
      </c>
      <c r="CQ13" t="s">
        <v>1515</v>
      </c>
      <c r="CR13">
        <v>8</v>
      </c>
      <c r="CS13" t="s">
        <v>2818</v>
      </c>
      <c r="CT13" t="s">
        <v>2818</v>
      </c>
      <c r="CU13" t="s">
        <v>2818</v>
      </c>
      <c r="CV13" t="s">
        <v>1515</v>
      </c>
      <c r="CW13" t="s">
        <v>1515</v>
      </c>
      <c r="CX13">
        <v>11</v>
      </c>
      <c r="CY13" t="s">
        <v>1830</v>
      </c>
      <c r="CZ13" t="s">
        <v>1515</v>
      </c>
      <c r="DA13" t="s">
        <v>1816</v>
      </c>
      <c r="DB13" t="s">
        <v>1817</v>
      </c>
      <c r="DC13" t="s">
        <v>976</v>
      </c>
      <c r="DD13" t="s">
        <v>2819</v>
      </c>
      <c r="DE13" t="s">
        <v>978</v>
      </c>
      <c r="DF13" t="s">
        <v>1515</v>
      </c>
      <c r="DG13" t="s">
        <v>1515</v>
      </c>
      <c r="DH13" t="s">
        <v>1820</v>
      </c>
      <c r="DI13" t="e">
        <v>#N/A</v>
      </c>
      <c r="DJ13"/>
      <c r="DK13" t="s">
        <v>1820</v>
      </c>
      <c r="DL13">
        <v>9</v>
      </c>
      <c r="DM13" t="s">
        <v>1818</v>
      </c>
      <c r="DN13" t="s">
        <v>2817</v>
      </c>
      <c r="DO13" t="b">
        <v>1</v>
      </c>
      <c r="DP13" t="b">
        <v>0</v>
      </c>
      <c r="DQ13" t="b">
        <v>1</v>
      </c>
      <c r="DR13" t="b">
        <v>0</v>
      </c>
      <c r="DS13" t="b">
        <v>0</v>
      </c>
      <c r="DT13" t="b">
        <v>1</v>
      </c>
      <c r="DU13" t="b">
        <v>0</v>
      </c>
      <c r="DV13">
        <v>0</v>
      </c>
      <c r="DW13" t="b">
        <v>0</v>
      </c>
      <c r="DX13" t="b">
        <v>0</v>
      </c>
      <c r="DY13" t="b">
        <v>0</v>
      </c>
      <c r="DZ13" t="b">
        <v>0</v>
      </c>
      <c r="EA13" t="b">
        <v>0</v>
      </c>
      <c r="EB13" t="b">
        <v>0</v>
      </c>
      <c r="EC13" t="b">
        <v>0</v>
      </c>
      <c r="ED13" t="b">
        <v>0</v>
      </c>
      <c r="EE13" t="b">
        <v>0</v>
      </c>
      <c r="EF13" t="b" cm="1">
        <v>0</v>
      </c>
      <c r="EG13" t="b">
        <v>0</v>
      </c>
      <c r="EH13" t="b">
        <v>0</v>
      </c>
      <c r="EI13" t="b">
        <v>0</v>
      </c>
      <c r="EJ13" t="s">
        <v>1515</v>
      </c>
      <c r="EK13">
        <v>0</v>
      </c>
      <c r="EL13">
        <v>11</v>
      </c>
      <c r="EM13" t="b">
        <v>0</v>
      </c>
    </row>
    <row r="14" spans="1:143" ht="15.75">
      <c r="A14"/>
      <c r="B14" t="s">
        <v>2817</v>
      </c>
      <c r="C14" t="s">
        <v>2817</v>
      </c>
      <c r="D14" t="s">
        <v>129</v>
      </c>
      <c r="E14" t="s">
        <v>971</v>
      </c>
      <c r="F14"/>
      <c r="G14" t="s">
        <v>2843</v>
      </c>
      <c r="H14"/>
      <c r="I14" t="s">
        <v>1225</v>
      </c>
      <c r="J14"/>
      <c r="K14" t="s">
        <v>880</v>
      </c>
      <c r="L14" t="s">
        <v>1718</v>
      </c>
      <c r="M14" t="s">
        <v>1721</v>
      </c>
      <c r="N14"/>
      <c r="O14" t="s">
        <v>2818</v>
      </c>
      <c r="P14"/>
      <c r="Q14" t="s">
        <v>2819</v>
      </c>
      <c r="R14" t="s">
        <v>2819</v>
      </c>
      <c r="S14"/>
      <c r="T14"/>
      <c r="U14" t="s">
        <v>2844</v>
      </c>
      <c r="V14"/>
      <c r="W14"/>
      <c r="X14"/>
      <c r="Y14"/>
      <c r="Z14"/>
      <c r="AA14"/>
      <c r="AB14"/>
      <c r="AC14"/>
      <c r="AD14"/>
      <c r="AE14"/>
      <c r="AF14"/>
      <c r="AG14"/>
      <c r="AH14"/>
      <c r="AI14"/>
      <c r="AJ14"/>
      <c r="AK14"/>
      <c r="AL14"/>
      <c r="AM14"/>
      <c r="AN14"/>
      <c r="AO14" s="108" t="s">
        <v>34</v>
      </c>
      <c r="AP14" t="s">
        <v>2814</v>
      </c>
      <c r="AQ14">
        <v>14</v>
      </c>
      <c r="AR14" t="e">
        <v>#N/A</v>
      </c>
      <c r="AS14" t="s">
        <v>2817</v>
      </c>
      <c r="AT14" t="e">
        <v>#N/A</v>
      </c>
      <c r="AU14" t="s">
        <v>971</v>
      </c>
      <c r="AV14" t="s">
        <v>2943</v>
      </c>
      <c r="AW14" t="s">
        <v>1717</v>
      </c>
      <c r="AX14" t="s">
        <v>1716</v>
      </c>
      <c r="AY14" t="s">
        <v>2944</v>
      </c>
      <c r="AZ14" t="s">
        <v>2819</v>
      </c>
      <c r="BA14" t="s">
        <v>2945</v>
      </c>
      <c r="BB14" t="s">
        <v>1225</v>
      </c>
      <c r="BC14" t="s">
        <v>1718</v>
      </c>
      <c r="BD14" t="s">
        <v>2946</v>
      </c>
      <c r="BE14">
        <v>14</v>
      </c>
      <c r="BF14">
        <v>0</v>
      </c>
      <c r="BG14">
        <v>0</v>
      </c>
      <c r="BH14" t="s">
        <v>971</v>
      </c>
      <c r="BI14">
        <v>1</v>
      </c>
      <c r="BJ14">
        <v>0</v>
      </c>
      <c r="BK14">
        <v>0</v>
      </c>
      <c r="BL14" t="s">
        <v>1515</v>
      </c>
      <c r="BM14" t="s">
        <v>1515</v>
      </c>
      <c r="BN14" t="s">
        <v>1515</v>
      </c>
      <c r="BO14" t="s" cm="1">
        <v>1515</v>
      </c>
      <c r="BP14" t="s">
        <v>1515</v>
      </c>
      <c r="BQ14" t="s">
        <v>2818</v>
      </c>
      <c r="BR14">
        <v>13</v>
      </c>
      <c r="BS14" t="s">
        <v>1726</v>
      </c>
      <c r="BT14" t="s">
        <v>2947</v>
      </c>
      <c r="BU14" t="s">
        <v>129</v>
      </c>
      <c r="BV14" t="s">
        <v>2943</v>
      </c>
      <c r="BW14" t="s">
        <v>1717</v>
      </c>
      <c r="BX14" t="s">
        <v>1717</v>
      </c>
      <c r="BY14" t="s">
        <v>1515</v>
      </c>
      <c r="BZ14" t="s">
        <v>1717</v>
      </c>
      <c r="CA14" t="s">
        <v>1721</v>
      </c>
      <c r="CB14"/>
      <c r="CC14" t="s">
        <v>976</v>
      </c>
      <c r="CD14" t="s">
        <v>1225</v>
      </c>
      <c r="CE14" t="s">
        <v>971</v>
      </c>
      <c r="CF14" t="s">
        <v>2943</v>
      </c>
      <c r="CG14" t="s">
        <v>1225</v>
      </c>
      <c r="CH14" t="s">
        <v>1515</v>
      </c>
      <c r="CI14" t="s">
        <v>2819</v>
      </c>
      <c r="CJ14" t="s">
        <v>2817</v>
      </c>
      <c r="CK14"/>
      <c r="CL14"/>
      <c r="CM14" t="s">
        <v>2844</v>
      </c>
      <c r="CN14" t="s">
        <v>1515</v>
      </c>
      <c r="CO14" t="s">
        <v>2844</v>
      </c>
      <c r="CP14" t="s">
        <v>1515</v>
      </c>
      <c r="CQ14" t="s">
        <v>1515</v>
      </c>
      <c r="CR14">
        <v>8</v>
      </c>
      <c r="CS14" t="s">
        <v>2818</v>
      </c>
      <c r="CT14" t="s">
        <v>2818</v>
      </c>
      <c r="CU14" t="s">
        <v>2818</v>
      </c>
      <c r="CV14" t="s">
        <v>1515</v>
      </c>
      <c r="CW14" t="s">
        <v>1515</v>
      </c>
      <c r="CX14">
        <v>12</v>
      </c>
      <c r="CY14" t="s">
        <v>1831</v>
      </c>
      <c r="CZ14" t="s">
        <v>1515</v>
      </c>
      <c r="DA14" t="s">
        <v>1816</v>
      </c>
      <c r="DB14" t="s">
        <v>1817</v>
      </c>
      <c r="DC14" t="s">
        <v>971</v>
      </c>
      <c r="DD14" t="s">
        <v>2819</v>
      </c>
      <c r="DE14" t="s">
        <v>2843</v>
      </c>
      <c r="DF14" t="s">
        <v>1515</v>
      </c>
      <c r="DG14" t="s">
        <v>1515</v>
      </c>
      <c r="DH14" t="s">
        <v>1820</v>
      </c>
      <c r="DI14" t="e">
        <v>#N/A</v>
      </c>
      <c r="DJ14"/>
      <c r="DK14" t="s">
        <v>1820</v>
      </c>
      <c r="DL14">
        <v>9</v>
      </c>
      <c r="DM14" t="s">
        <v>1818</v>
      </c>
      <c r="DN14" t="s">
        <v>2817</v>
      </c>
      <c r="DO14" t="b">
        <v>1</v>
      </c>
      <c r="DP14" t="b">
        <v>0</v>
      </c>
      <c r="DQ14" t="b">
        <v>1</v>
      </c>
      <c r="DR14" t="b">
        <v>0</v>
      </c>
      <c r="DS14" t="b">
        <v>0</v>
      </c>
      <c r="DT14" t="b">
        <v>1</v>
      </c>
      <c r="DU14" t="b">
        <v>0</v>
      </c>
      <c r="DV14">
        <v>0</v>
      </c>
      <c r="DW14" t="b">
        <v>0</v>
      </c>
      <c r="DX14" t="b">
        <v>0</v>
      </c>
      <c r="DY14" t="b">
        <v>0</v>
      </c>
      <c r="DZ14" t="b">
        <v>0</v>
      </c>
      <c r="EA14" t="b">
        <v>0</v>
      </c>
      <c r="EB14" t="b">
        <v>0</v>
      </c>
      <c r="EC14" t="b">
        <v>0</v>
      </c>
      <c r="ED14" t="b">
        <v>0</v>
      </c>
      <c r="EE14" t="b">
        <v>0</v>
      </c>
      <c r="EF14" t="b" cm="1">
        <v>0</v>
      </c>
      <c r="EG14" t="b">
        <v>0</v>
      </c>
      <c r="EH14" t="b">
        <v>0</v>
      </c>
      <c r="EI14" t="b">
        <v>0</v>
      </c>
      <c r="EJ14" t="s">
        <v>1515</v>
      </c>
      <c r="EK14">
        <v>0</v>
      </c>
      <c r="EL14">
        <v>8</v>
      </c>
      <c r="EM14" t="b">
        <v>0</v>
      </c>
    </row>
    <row r="15" spans="1:143" ht="47.25">
      <c r="A15"/>
      <c r="B15" t="s">
        <v>2817</v>
      </c>
      <c r="C15" t="s">
        <v>2817</v>
      </c>
      <c r="D15" t="s">
        <v>134</v>
      </c>
      <c r="E15" t="s">
        <v>956</v>
      </c>
      <c r="F15"/>
      <c r="G15" s="109" t="s">
        <v>2845</v>
      </c>
      <c r="H15"/>
      <c r="I15" t="s">
        <v>1225</v>
      </c>
      <c r="J15"/>
      <c r="K15" t="s">
        <v>880</v>
      </c>
      <c r="L15" t="s">
        <v>1718</v>
      </c>
      <c r="M15" t="s">
        <v>1721</v>
      </c>
      <c r="N15"/>
      <c r="O15" t="s">
        <v>2818</v>
      </c>
      <c r="P15"/>
      <c r="Q15" t="s">
        <v>2819</v>
      </c>
      <c r="R15" t="s">
        <v>2819</v>
      </c>
      <c r="S15"/>
      <c r="T15"/>
      <c r="U15" t="s">
        <v>2846</v>
      </c>
      <c r="V15"/>
      <c r="W15"/>
      <c r="X15"/>
      <c r="Y15"/>
      <c r="Z15"/>
      <c r="AA15"/>
      <c r="AB15"/>
      <c r="AC15"/>
      <c r="AD15"/>
      <c r="AE15"/>
      <c r="AF15"/>
      <c r="AG15"/>
      <c r="AH15"/>
      <c r="AI15"/>
      <c r="AJ15"/>
      <c r="AK15"/>
      <c r="AL15"/>
      <c r="AM15"/>
      <c r="AN15"/>
      <c r="AO15" s="108" t="s">
        <v>34</v>
      </c>
      <c r="AP15" t="s">
        <v>2814</v>
      </c>
      <c r="AQ15">
        <v>15</v>
      </c>
      <c r="AR15" t="e">
        <v>#N/A</v>
      </c>
      <c r="AS15" t="s">
        <v>2817</v>
      </c>
      <c r="AT15" t="e">
        <v>#N/A</v>
      </c>
      <c r="AU15" t="s">
        <v>956</v>
      </c>
      <c r="AV15" t="s">
        <v>2948</v>
      </c>
      <c r="AW15" t="s">
        <v>1717</v>
      </c>
      <c r="AX15" t="s">
        <v>1716</v>
      </c>
      <c r="AY15" t="s">
        <v>2949</v>
      </c>
      <c r="AZ15" t="s">
        <v>2819</v>
      </c>
      <c r="BA15" t="s">
        <v>2950</v>
      </c>
      <c r="BB15" t="s">
        <v>1225</v>
      </c>
      <c r="BC15" t="s">
        <v>1718</v>
      </c>
      <c r="BD15" t="s">
        <v>2951</v>
      </c>
      <c r="BE15">
        <v>15</v>
      </c>
      <c r="BF15">
        <v>0</v>
      </c>
      <c r="BG15">
        <v>0</v>
      </c>
      <c r="BH15" t="s">
        <v>956</v>
      </c>
      <c r="BI15">
        <v>1</v>
      </c>
      <c r="BJ15">
        <v>0</v>
      </c>
      <c r="BK15">
        <v>0</v>
      </c>
      <c r="BL15" t="s">
        <v>1515</v>
      </c>
      <c r="BM15" t="s">
        <v>1515</v>
      </c>
      <c r="BN15" t="s">
        <v>1515</v>
      </c>
      <c r="BO15" t="s" cm="1">
        <v>1515</v>
      </c>
      <c r="BP15" t="s">
        <v>1515</v>
      </c>
      <c r="BQ15" t="s">
        <v>2818</v>
      </c>
      <c r="BR15">
        <v>14</v>
      </c>
      <c r="BS15" t="s">
        <v>1707</v>
      </c>
      <c r="BT15" t="s">
        <v>2952</v>
      </c>
      <c r="BU15" t="s">
        <v>134</v>
      </c>
      <c r="BV15" t="s">
        <v>2948</v>
      </c>
      <c r="BW15" t="s">
        <v>1717</v>
      </c>
      <c r="BX15" t="s">
        <v>1717</v>
      </c>
      <c r="BY15" t="s">
        <v>1515</v>
      </c>
      <c r="BZ15" t="s">
        <v>1717</v>
      </c>
      <c r="CA15" t="s">
        <v>1721</v>
      </c>
      <c r="CB15"/>
      <c r="CC15" t="s">
        <v>976</v>
      </c>
      <c r="CD15" t="s">
        <v>1225</v>
      </c>
      <c r="CE15" t="s">
        <v>956</v>
      </c>
      <c r="CF15" t="s">
        <v>2948</v>
      </c>
      <c r="CG15" t="s">
        <v>1225</v>
      </c>
      <c r="CH15" t="s">
        <v>1515</v>
      </c>
      <c r="CI15" t="s">
        <v>2819</v>
      </c>
      <c r="CJ15" t="s">
        <v>2817</v>
      </c>
      <c r="CK15"/>
      <c r="CL15"/>
      <c r="CM15" t="s">
        <v>2846</v>
      </c>
      <c r="CN15" t="s">
        <v>1515</v>
      </c>
      <c r="CO15" t="s">
        <v>2846</v>
      </c>
      <c r="CP15" t="s">
        <v>1515</v>
      </c>
      <c r="CQ15" t="s">
        <v>1515</v>
      </c>
      <c r="CR15">
        <v>8</v>
      </c>
      <c r="CS15" t="s">
        <v>2818</v>
      </c>
      <c r="CT15" t="s">
        <v>2818</v>
      </c>
      <c r="CU15" t="s">
        <v>2818</v>
      </c>
      <c r="CV15" t="s">
        <v>1515</v>
      </c>
      <c r="CW15" t="s">
        <v>1515</v>
      </c>
      <c r="CX15">
        <v>13</v>
      </c>
      <c r="CY15" t="s">
        <v>1832</v>
      </c>
      <c r="CZ15" t="s">
        <v>1515</v>
      </c>
      <c r="DA15" t="s">
        <v>1816</v>
      </c>
      <c r="DB15" t="s">
        <v>1817</v>
      </c>
      <c r="DC15" t="s">
        <v>956</v>
      </c>
      <c r="DD15" t="s">
        <v>2819</v>
      </c>
      <c r="DE15" t="s">
        <v>2845</v>
      </c>
      <c r="DF15" t="s">
        <v>1515</v>
      </c>
      <c r="DG15" t="s">
        <v>1515</v>
      </c>
      <c r="DH15" t="s">
        <v>1820</v>
      </c>
      <c r="DI15" t="e">
        <v>#N/A</v>
      </c>
      <c r="DJ15"/>
      <c r="DK15" t="s">
        <v>1820</v>
      </c>
      <c r="DL15">
        <v>9</v>
      </c>
      <c r="DM15" t="s">
        <v>1818</v>
      </c>
      <c r="DN15" t="s">
        <v>2817</v>
      </c>
      <c r="DO15" t="b">
        <v>1</v>
      </c>
      <c r="DP15" t="b">
        <v>0</v>
      </c>
      <c r="DQ15" t="b">
        <v>1</v>
      </c>
      <c r="DR15" t="b">
        <v>0</v>
      </c>
      <c r="DS15" t="b">
        <v>0</v>
      </c>
      <c r="DT15" t="b">
        <v>1</v>
      </c>
      <c r="DU15" t="b">
        <v>0</v>
      </c>
      <c r="DV15">
        <v>0</v>
      </c>
      <c r="DW15" t="b">
        <v>0</v>
      </c>
      <c r="DX15" t="b">
        <v>0</v>
      </c>
      <c r="DY15" t="b">
        <v>0</v>
      </c>
      <c r="DZ15" t="b">
        <v>0</v>
      </c>
      <c r="EA15" t="b">
        <v>0</v>
      </c>
      <c r="EB15" t="b">
        <v>0</v>
      </c>
      <c r="EC15" t="b">
        <v>0</v>
      </c>
      <c r="ED15" t="b">
        <v>0</v>
      </c>
      <c r="EE15" t="b">
        <v>0</v>
      </c>
      <c r="EF15" t="b" cm="1">
        <v>0</v>
      </c>
      <c r="EG15" t="b">
        <v>0</v>
      </c>
      <c r="EH15" t="b">
        <v>0</v>
      </c>
      <c r="EI15" t="b">
        <v>0</v>
      </c>
      <c r="EJ15" t="s">
        <v>1515</v>
      </c>
      <c r="EK15">
        <v>0</v>
      </c>
      <c r="EL15">
        <v>13</v>
      </c>
      <c r="EM15" t="b">
        <v>0</v>
      </c>
    </row>
    <row r="16" spans="1:143" ht="15.75">
      <c r="A16"/>
      <c r="B16" t="s">
        <v>2817</v>
      </c>
      <c r="C16" t="s">
        <v>2817</v>
      </c>
      <c r="D16" t="s">
        <v>139</v>
      </c>
      <c r="E16" t="s">
        <v>2847</v>
      </c>
      <c r="F16"/>
      <c r="G16" t="s">
        <v>140</v>
      </c>
      <c r="H16" t="s">
        <v>2848</v>
      </c>
      <c r="I16" t="s">
        <v>1225</v>
      </c>
      <c r="J16"/>
      <c r="K16" t="s">
        <v>880</v>
      </c>
      <c r="L16" t="s">
        <v>1718</v>
      </c>
      <c r="M16" t="s">
        <v>1721</v>
      </c>
      <c r="N16"/>
      <c r="O16" t="s">
        <v>2818</v>
      </c>
      <c r="P16"/>
      <c r="Q16" t="s">
        <v>2819</v>
      </c>
      <c r="R16" t="s">
        <v>2819</v>
      </c>
      <c r="S16"/>
      <c r="T16"/>
      <c r="U16" t="s">
        <v>2849</v>
      </c>
      <c r="V16"/>
      <c r="W16"/>
      <c r="X16"/>
      <c r="Y16"/>
      <c r="Z16"/>
      <c r="AA16"/>
      <c r="AB16"/>
      <c r="AC16"/>
      <c r="AD16"/>
      <c r="AE16"/>
      <c r="AF16"/>
      <c r="AG16"/>
      <c r="AH16"/>
      <c r="AI16"/>
      <c r="AJ16"/>
      <c r="AK16"/>
      <c r="AL16"/>
      <c r="AM16"/>
      <c r="AN16"/>
      <c r="AO16" s="108" t="s">
        <v>34</v>
      </c>
      <c r="AP16" t="s">
        <v>2814</v>
      </c>
      <c r="AQ16">
        <v>16</v>
      </c>
      <c r="AR16" t="e">
        <v>#N/A</v>
      </c>
      <c r="AS16" t="s">
        <v>2817</v>
      </c>
      <c r="AT16" t="e">
        <v>#N/A</v>
      </c>
      <c r="AU16" t="s">
        <v>2847</v>
      </c>
      <c r="AV16" t="s">
        <v>2953</v>
      </c>
      <c r="AW16" t="s">
        <v>1717</v>
      </c>
      <c r="AX16" t="s">
        <v>1716</v>
      </c>
      <c r="AY16" t="s">
        <v>2954</v>
      </c>
      <c r="AZ16" t="s">
        <v>2819</v>
      </c>
      <c r="BA16" t="s">
        <v>2955</v>
      </c>
      <c r="BB16" t="s">
        <v>1225</v>
      </c>
      <c r="BC16" t="s">
        <v>1718</v>
      </c>
      <c r="BD16" t="s">
        <v>2956</v>
      </c>
      <c r="BE16">
        <v>16</v>
      </c>
      <c r="BF16">
        <v>0</v>
      </c>
      <c r="BG16">
        <v>0</v>
      </c>
      <c r="BH16" t="s">
        <v>2847</v>
      </c>
      <c r="BI16">
        <v>1</v>
      </c>
      <c r="BJ16">
        <v>0</v>
      </c>
      <c r="BK16">
        <v>0</v>
      </c>
      <c r="BL16" t="s">
        <v>1515</v>
      </c>
      <c r="BM16" t="s">
        <v>1515</v>
      </c>
      <c r="BN16" t="s">
        <v>1515</v>
      </c>
      <c r="BO16" t="s" cm="1">
        <v>1515</v>
      </c>
      <c r="BP16" t="s">
        <v>1515</v>
      </c>
      <c r="BQ16" t="s">
        <v>2818</v>
      </c>
      <c r="BR16">
        <v>15</v>
      </c>
      <c r="BS16" t="s">
        <v>1708</v>
      </c>
      <c r="BT16" t="s">
        <v>2957</v>
      </c>
      <c r="BU16" t="s">
        <v>139</v>
      </c>
      <c r="BV16" t="s">
        <v>2953</v>
      </c>
      <c r="BW16" t="s">
        <v>2958</v>
      </c>
      <c r="BX16" t="s">
        <v>1717</v>
      </c>
      <c r="BY16" t="s">
        <v>1515</v>
      </c>
      <c r="BZ16" t="s">
        <v>1717</v>
      </c>
      <c r="CA16" t="s">
        <v>1721</v>
      </c>
      <c r="CB16"/>
      <c r="CC16" t="s">
        <v>976</v>
      </c>
      <c r="CD16" t="s">
        <v>1225</v>
      </c>
      <c r="CE16" t="s">
        <v>2847</v>
      </c>
      <c r="CF16" t="s">
        <v>2953</v>
      </c>
      <c r="CG16" t="s">
        <v>1225</v>
      </c>
      <c r="CH16" t="s">
        <v>1515</v>
      </c>
      <c r="CI16" t="s">
        <v>2819</v>
      </c>
      <c r="CJ16" t="s">
        <v>2817</v>
      </c>
      <c r="CK16"/>
      <c r="CL16"/>
      <c r="CM16" t="s">
        <v>2849</v>
      </c>
      <c r="CN16" t="s">
        <v>1515</v>
      </c>
      <c r="CO16" t="s">
        <v>2849</v>
      </c>
      <c r="CP16" t="s">
        <v>1515</v>
      </c>
      <c r="CQ16" t="s">
        <v>1515</v>
      </c>
      <c r="CR16">
        <v>8</v>
      </c>
      <c r="CS16" t="s">
        <v>2818</v>
      </c>
      <c r="CT16" t="s">
        <v>2818</v>
      </c>
      <c r="CU16" t="s">
        <v>2818</v>
      </c>
      <c r="CV16" t="s">
        <v>1515</v>
      </c>
      <c r="CW16" t="s">
        <v>1515</v>
      </c>
      <c r="CX16">
        <v>14</v>
      </c>
      <c r="CY16" t="s">
        <v>1833</v>
      </c>
      <c r="CZ16" t="s">
        <v>1515</v>
      </c>
      <c r="DA16" t="s">
        <v>1816</v>
      </c>
      <c r="DB16" t="s">
        <v>1817</v>
      </c>
      <c r="DC16" t="s">
        <v>2847</v>
      </c>
      <c r="DD16" t="s">
        <v>2819</v>
      </c>
      <c r="DE16" t="s">
        <v>140</v>
      </c>
      <c r="DF16" t="s">
        <v>1515</v>
      </c>
      <c r="DG16" t="s">
        <v>1515</v>
      </c>
      <c r="DH16" t="s">
        <v>1820</v>
      </c>
      <c r="DI16" t="e">
        <v>#N/A</v>
      </c>
      <c r="DJ16"/>
      <c r="DK16" t="s">
        <v>1820</v>
      </c>
      <c r="DL16">
        <v>9</v>
      </c>
      <c r="DM16" t="s">
        <v>1818</v>
      </c>
      <c r="DN16" t="s">
        <v>2817</v>
      </c>
      <c r="DO16" t="b">
        <v>1</v>
      </c>
      <c r="DP16" t="b">
        <v>0</v>
      </c>
      <c r="DQ16" t="b">
        <v>1</v>
      </c>
      <c r="DR16" t="b">
        <v>0</v>
      </c>
      <c r="DS16" t="b">
        <v>0</v>
      </c>
      <c r="DT16" t="b">
        <v>1</v>
      </c>
      <c r="DU16" t="b">
        <v>0</v>
      </c>
      <c r="DV16">
        <v>0</v>
      </c>
      <c r="DW16" t="b">
        <v>0</v>
      </c>
      <c r="DX16" t="b">
        <v>0</v>
      </c>
      <c r="DY16" t="b">
        <v>0</v>
      </c>
      <c r="DZ16" t="b">
        <v>0</v>
      </c>
      <c r="EA16" t="b">
        <v>0</v>
      </c>
      <c r="EB16" t="b">
        <v>0</v>
      </c>
      <c r="EC16" t="b">
        <v>0</v>
      </c>
      <c r="ED16" t="b">
        <v>0</v>
      </c>
      <c r="EE16" t="b">
        <v>0</v>
      </c>
      <c r="EF16" t="b" cm="1">
        <v>0</v>
      </c>
      <c r="EG16" t="b">
        <v>0</v>
      </c>
      <c r="EH16" t="b">
        <v>0</v>
      </c>
      <c r="EI16" t="b">
        <v>0</v>
      </c>
      <c r="EJ16" t="s">
        <v>1515</v>
      </c>
      <c r="EK16">
        <v>0</v>
      </c>
      <c r="EL16">
        <v>11</v>
      </c>
      <c r="EM16" t="b">
        <v>0</v>
      </c>
    </row>
    <row r="17" spans="1:143" ht="15.75">
      <c r="A17"/>
      <c r="B17" t="s">
        <v>2817</v>
      </c>
      <c r="C17" t="s">
        <v>2817</v>
      </c>
      <c r="D17" t="s">
        <v>143</v>
      </c>
      <c r="E17" t="s">
        <v>2850</v>
      </c>
      <c r="F17"/>
      <c r="G17" t="s">
        <v>2851</v>
      </c>
      <c r="H17" t="s">
        <v>2848</v>
      </c>
      <c r="I17" t="s">
        <v>1225</v>
      </c>
      <c r="J17"/>
      <c r="K17" t="s">
        <v>880</v>
      </c>
      <c r="L17" t="s">
        <v>1718</v>
      </c>
      <c r="M17" t="s">
        <v>1721</v>
      </c>
      <c r="N17"/>
      <c r="O17" t="s">
        <v>2818</v>
      </c>
      <c r="P17"/>
      <c r="Q17" t="s">
        <v>2819</v>
      </c>
      <c r="R17" t="s">
        <v>2819</v>
      </c>
      <c r="S17"/>
      <c r="T17"/>
      <c r="U17" t="s">
        <v>2852</v>
      </c>
      <c r="V17"/>
      <c r="W17"/>
      <c r="X17"/>
      <c r="Y17"/>
      <c r="Z17"/>
      <c r="AA17"/>
      <c r="AB17"/>
      <c r="AC17"/>
      <c r="AD17"/>
      <c r="AE17"/>
      <c r="AF17"/>
      <c r="AG17"/>
      <c r="AH17"/>
      <c r="AI17"/>
      <c r="AJ17"/>
      <c r="AK17"/>
      <c r="AL17"/>
      <c r="AM17"/>
      <c r="AN17"/>
      <c r="AO17" s="108" t="s">
        <v>34</v>
      </c>
      <c r="AP17" t="s">
        <v>2814</v>
      </c>
      <c r="AQ17">
        <v>17</v>
      </c>
      <c r="AR17" t="e">
        <v>#N/A</v>
      </c>
      <c r="AS17" t="s">
        <v>2817</v>
      </c>
      <c r="AT17" t="e">
        <v>#N/A</v>
      </c>
      <c r="AU17" t="s">
        <v>2850</v>
      </c>
      <c r="AV17" t="s">
        <v>2959</v>
      </c>
      <c r="AW17" t="s">
        <v>1717</v>
      </c>
      <c r="AX17" t="s">
        <v>1716</v>
      </c>
      <c r="AY17" t="s">
        <v>2960</v>
      </c>
      <c r="AZ17" t="s">
        <v>2819</v>
      </c>
      <c r="BA17" t="s">
        <v>2961</v>
      </c>
      <c r="BB17" t="s">
        <v>1225</v>
      </c>
      <c r="BC17" t="s">
        <v>1718</v>
      </c>
      <c r="BD17" t="s">
        <v>2962</v>
      </c>
      <c r="BE17">
        <v>17</v>
      </c>
      <c r="BF17">
        <v>0</v>
      </c>
      <c r="BG17">
        <v>0</v>
      </c>
      <c r="BH17" t="s">
        <v>2850</v>
      </c>
      <c r="BI17">
        <v>1</v>
      </c>
      <c r="BJ17">
        <v>0</v>
      </c>
      <c r="BK17">
        <v>0</v>
      </c>
      <c r="BL17" t="s">
        <v>1515</v>
      </c>
      <c r="BM17" t="s">
        <v>1515</v>
      </c>
      <c r="BN17" t="s">
        <v>1515</v>
      </c>
      <c r="BO17" t="s" cm="1">
        <v>1515</v>
      </c>
      <c r="BP17" t="s">
        <v>1515</v>
      </c>
      <c r="BQ17" t="s">
        <v>2818</v>
      </c>
      <c r="BR17">
        <v>16</v>
      </c>
      <c r="BS17" t="s">
        <v>1709</v>
      </c>
      <c r="BT17" t="s">
        <v>2963</v>
      </c>
      <c r="BU17" t="s">
        <v>143</v>
      </c>
      <c r="BV17" t="s">
        <v>2959</v>
      </c>
      <c r="BW17" t="s">
        <v>2958</v>
      </c>
      <c r="BX17" t="s">
        <v>1717</v>
      </c>
      <c r="BY17" t="s">
        <v>1515</v>
      </c>
      <c r="BZ17" t="s">
        <v>1717</v>
      </c>
      <c r="CA17" t="s">
        <v>1721</v>
      </c>
      <c r="CB17"/>
      <c r="CC17" t="s">
        <v>976</v>
      </c>
      <c r="CD17" t="s">
        <v>1225</v>
      </c>
      <c r="CE17" t="s">
        <v>2850</v>
      </c>
      <c r="CF17" t="s">
        <v>2959</v>
      </c>
      <c r="CG17" t="s">
        <v>1225</v>
      </c>
      <c r="CH17" t="s">
        <v>1515</v>
      </c>
      <c r="CI17" t="s">
        <v>2819</v>
      </c>
      <c r="CJ17" t="s">
        <v>2817</v>
      </c>
      <c r="CK17"/>
      <c r="CL17"/>
      <c r="CM17" t="s">
        <v>2852</v>
      </c>
      <c r="CN17" t="s">
        <v>1515</v>
      </c>
      <c r="CO17" t="s">
        <v>2852</v>
      </c>
      <c r="CP17" t="s">
        <v>1515</v>
      </c>
      <c r="CQ17" t="s">
        <v>1515</v>
      </c>
      <c r="CR17">
        <v>8</v>
      </c>
      <c r="CS17" t="s">
        <v>2818</v>
      </c>
      <c r="CT17" t="s">
        <v>2818</v>
      </c>
      <c r="CU17" t="s">
        <v>2818</v>
      </c>
      <c r="CV17" t="s">
        <v>1515</v>
      </c>
      <c r="CW17" t="s">
        <v>1515</v>
      </c>
      <c r="CX17">
        <v>15</v>
      </c>
      <c r="CY17" t="s">
        <v>1834</v>
      </c>
      <c r="CZ17" t="s">
        <v>1515</v>
      </c>
      <c r="DA17" t="s">
        <v>1816</v>
      </c>
      <c r="DB17" t="s">
        <v>1817</v>
      </c>
      <c r="DC17" t="s">
        <v>2850</v>
      </c>
      <c r="DD17" t="s">
        <v>2819</v>
      </c>
      <c r="DE17" t="s">
        <v>2851</v>
      </c>
      <c r="DF17" t="s">
        <v>1515</v>
      </c>
      <c r="DG17" t="s">
        <v>1515</v>
      </c>
      <c r="DH17" t="s">
        <v>1820</v>
      </c>
      <c r="DI17" t="e">
        <v>#N/A</v>
      </c>
      <c r="DJ17"/>
      <c r="DK17" t="s">
        <v>1820</v>
      </c>
      <c r="DL17">
        <v>9</v>
      </c>
      <c r="DM17" t="s">
        <v>1818</v>
      </c>
      <c r="DN17" t="s">
        <v>2817</v>
      </c>
      <c r="DO17" t="b">
        <v>1</v>
      </c>
      <c r="DP17" t="b">
        <v>0</v>
      </c>
      <c r="DQ17" t="b">
        <v>1</v>
      </c>
      <c r="DR17" t="b">
        <v>0</v>
      </c>
      <c r="DS17" t="b">
        <v>0</v>
      </c>
      <c r="DT17" t="b">
        <v>1</v>
      </c>
      <c r="DU17" t="b">
        <v>0</v>
      </c>
      <c r="DV17">
        <v>0</v>
      </c>
      <c r="DW17" t="b">
        <v>0</v>
      </c>
      <c r="DX17" t="b">
        <v>0</v>
      </c>
      <c r="DY17" t="b">
        <v>0</v>
      </c>
      <c r="DZ17" t="b">
        <v>0</v>
      </c>
      <c r="EA17" t="b">
        <v>0</v>
      </c>
      <c r="EB17" t="b">
        <v>0</v>
      </c>
      <c r="EC17" t="b">
        <v>0</v>
      </c>
      <c r="ED17" t="b">
        <v>0</v>
      </c>
      <c r="EE17" t="b">
        <v>0</v>
      </c>
      <c r="EF17" t="b" cm="1">
        <v>0</v>
      </c>
      <c r="EG17" t="b">
        <v>0</v>
      </c>
      <c r="EH17" t="b">
        <v>0</v>
      </c>
      <c r="EI17" t="b">
        <v>0</v>
      </c>
      <c r="EJ17" t="s">
        <v>1515</v>
      </c>
      <c r="EK17">
        <v>0</v>
      </c>
      <c r="EL17">
        <v>9</v>
      </c>
      <c r="EM17" t="b">
        <v>0</v>
      </c>
    </row>
    <row r="18" spans="1:143" ht="15.75">
      <c r="A18"/>
      <c r="B18" t="s">
        <v>2817</v>
      </c>
      <c r="C18" t="s">
        <v>2817</v>
      </c>
      <c r="D18" t="s">
        <v>1199</v>
      </c>
      <c r="E18" t="s">
        <v>853</v>
      </c>
      <c r="F18"/>
      <c r="G18" t="s">
        <v>2853</v>
      </c>
      <c r="H18"/>
      <c r="I18" t="s">
        <v>1225</v>
      </c>
      <c r="J18"/>
      <c r="K18" t="s">
        <v>880</v>
      </c>
      <c r="L18" t="s">
        <v>1718</v>
      </c>
      <c r="M18" t="s">
        <v>1721</v>
      </c>
      <c r="N18"/>
      <c r="O18" t="s">
        <v>2818</v>
      </c>
      <c r="P18"/>
      <c r="Q18" t="s">
        <v>2819</v>
      </c>
      <c r="R18" t="s">
        <v>2819</v>
      </c>
      <c r="S18"/>
      <c r="T18"/>
      <c r="U18" t="s">
        <v>2854</v>
      </c>
      <c r="V18"/>
      <c r="W18"/>
      <c r="X18"/>
      <c r="Y18"/>
      <c r="Z18"/>
      <c r="AA18"/>
      <c r="AB18"/>
      <c r="AC18"/>
      <c r="AD18"/>
      <c r="AE18"/>
      <c r="AF18"/>
      <c r="AG18"/>
      <c r="AH18"/>
      <c r="AI18"/>
      <c r="AJ18"/>
      <c r="AK18"/>
      <c r="AL18"/>
      <c r="AM18"/>
      <c r="AN18"/>
      <c r="AO18" s="108" t="s">
        <v>34</v>
      </c>
      <c r="AP18" t="s">
        <v>2814</v>
      </c>
      <c r="AQ18">
        <v>18</v>
      </c>
      <c r="AR18" t="e">
        <v>#N/A</v>
      </c>
      <c r="AS18" t="s">
        <v>2817</v>
      </c>
      <c r="AT18" t="e">
        <v>#N/A</v>
      </c>
      <c r="AU18" t="s">
        <v>853</v>
      </c>
      <c r="AV18" t="s">
        <v>2964</v>
      </c>
      <c r="AW18" t="s">
        <v>1717</v>
      </c>
      <c r="AX18" t="s">
        <v>1716</v>
      </c>
      <c r="AY18" t="s">
        <v>2965</v>
      </c>
      <c r="AZ18" t="s">
        <v>2819</v>
      </c>
      <c r="BA18" t="s">
        <v>2966</v>
      </c>
      <c r="BB18" t="s">
        <v>1225</v>
      </c>
      <c r="BC18" t="s">
        <v>1718</v>
      </c>
      <c r="BD18" t="s">
        <v>2967</v>
      </c>
      <c r="BE18">
        <v>18</v>
      </c>
      <c r="BF18">
        <v>0</v>
      </c>
      <c r="BG18">
        <v>0</v>
      </c>
      <c r="BH18" t="s">
        <v>853</v>
      </c>
      <c r="BI18">
        <v>1</v>
      </c>
      <c r="BJ18">
        <v>0</v>
      </c>
      <c r="BK18">
        <v>0</v>
      </c>
      <c r="BL18" t="s">
        <v>1515</v>
      </c>
      <c r="BM18" t="s">
        <v>1515</v>
      </c>
      <c r="BN18" t="s">
        <v>1515</v>
      </c>
      <c r="BO18" t="s" cm="1">
        <v>1515</v>
      </c>
      <c r="BP18" t="s">
        <v>1515</v>
      </c>
      <c r="BQ18" t="s">
        <v>2818</v>
      </c>
      <c r="BR18">
        <v>17</v>
      </c>
      <c r="BS18" t="s">
        <v>1710</v>
      </c>
      <c r="BT18" t="s">
        <v>2968</v>
      </c>
      <c r="BU18" t="s">
        <v>1199</v>
      </c>
      <c r="BV18" t="s">
        <v>2964</v>
      </c>
      <c r="BW18" t="s">
        <v>1717</v>
      </c>
      <c r="BX18" t="s">
        <v>1717</v>
      </c>
      <c r="BY18" t="s">
        <v>1515</v>
      </c>
      <c r="BZ18" t="s">
        <v>1717</v>
      </c>
      <c r="CA18" t="s">
        <v>1721</v>
      </c>
      <c r="CB18"/>
      <c r="CC18" t="s">
        <v>976</v>
      </c>
      <c r="CD18" t="s">
        <v>1225</v>
      </c>
      <c r="CE18" t="s">
        <v>853</v>
      </c>
      <c r="CF18" t="s">
        <v>2964</v>
      </c>
      <c r="CG18" t="s">
        <v>1225</v>
      </c>
      <c r="CH18" t="s">
        <v>1515</v>
      </c>
      <c r="CI18" t="s">
        <v>2819</v>
      </c>
      <c r="CJ18" t="s">
        <v>2817</v>
      </c>
      <c r="CK18"/>
      <c r="CL18"/>
      <c r="CM18" t="s">
        <v>2854</v>
      </c>
      <c r="CN18" t="s">
        <v>1515</v>
      </c>
      <c r="CO18" t="s">
        <v>2854</v>
      </c>
      <c r="CP18" t="s">
        <v>1515</v>
      </c>
      <c r="CQ18" t="s">
        <v>1515</v>
      </c>
      <c r="CR18">
        <v>8</v>
      </c>
      <c r="CS18" t="s">
        <v>2818</v>
      </c>
      <c r="CT18" t="s">
        <v>2818</v>
      </c>
      <c r="CU18" t="s">
        <v>2818</v>
      </c>
      <c r="CV18" t="s">
        <v>1515</v>
      </c>
      <c r="CW18" t="s">
        <v>1515</v>
      </c>
      <c r="CX18">
        <v>16</v>
      </c>
      <c r="CY18" t="s">
        <v>1835</v>
      </c>
      <c r="CZ18" t="s">
        <v>1515</v>
      </c>
      <c r="DA18" t="s">
        <v>1816</v>
      </c>
      <c r="DB18" t="s">
        <v>1817</v>
      </c>
      <c r="DC18" t="s">
        <v>853</v>
      </c>
      <c r="DD18" t="s">
        <v>2819</v>
      </c>
      <c r="DE18" t="s">
        <v>2853</v>
      </c>
      <c r="DF18" t="s">
        <v>1515</v>
      </c>
      <c r="DG18" t="s">
        <v>1515</v>
      </c>
      <c r="DH18" t="s">
        <v>1820</v>
      </c>
      <c r="DI18" t="e">
        <v>#N/A</v>
      </c>
      <c r="DJ18"/>
      <c r="DK18" t="s">
        <v>1820</v>
      </c>
      <c r="DL18">
        <v>9</v>
      </c>
      <c r="DM18" t="s">
        <v>1818</v>
      </c>
      <c r="DN18" t="s">
        <v>2817</v>
      </c>
      <c r="DO18" t="b">
        <v>1</v>
      </c>
      <c r="DP18" t="b">
        <v>0</v>
      </c>
      <c r="DQ18" t="b">
        <v>1</v>
      </c>
      <c r="DR18" t="b">
        <v>0</v>
      </c>
      <c r="DS18" t="b">
        <v>0</v>
      </c>
      <c r="DT18" t="b">
        <v>1</v>
      </c>
      <c r="DU18" t="b">
        <v>0</v>
      </c>
      <c r="DV18">
        <v>0</v>
      </c>
      <c r="DW18" t="b">
        <v>0</v>
      </c>
      <c r="DX18" t="b">
        <v>0</v>
      </c>
      <c r="DY18" t="b">
        <v>0</v>
      </c>
      <c r="DZ18" t="b">
        <v>0</v>
      </c>
      <c r="EA18" t="b">
        <v>0</v>
      </c>
      <c r="EB18" t="b">
        <v>0</v>
      </c>
      <c r="EC18" t="b">
        <v>0</v>
      </c>
      <c r="ED18" t="b">
        <v>0</v>
      </c>
      <c r="EE18" t="b">
        <v>0</v>
      </c>
      <c r="EF18" t="b" cm="1">
        <v>0</v>
      </c>
      <c r="EG18" t="b">
        <v>0</v>
      </c>
      <c r="EH18" t="b">
        <v>0</v>
      </c>
      <c r="EI18" t="b">
        <v>0</v>
      </c>
      <c r="EJ18" t="s">
        <v>1515</v>
      </c>
      <c r="EK18">
        <v>0</v>
      </c>
      <c r="EL18">
        <v>8</v>
      </c>
      <c r="EM18" t="b">
        <v>0</v>
      </c>
    </row>
    <row r="19" spans="1:143" ht="15.75">
      <c r="A19"/>
      <c r="B19" t="s">
        <v>2817</v>
      </c>
      <c r="C19" t="s">
        <v>2817</v>
      </c>
      <c r="D19" t="s">
        <v>2134</v>
      </c>
      <c r="E19" t="s">
        <v>858</v>
      </c>
      <c r="F19"/>
      <c r="G19" t="s">
        <v>2853</v>
      </c>
      <c r="H19"/>
      <c r="I19" t="s">
        <v>1225</v>
      </c>
      <c r="J19"/>
      <c r="K19" t="s">
        <v>880</v>
      </c>
      <c r="L19" t="s">
        <v>1718</v>
      </c>
      <c r="M19" t="s">
        <v>1721</v>
      </c>
      <c r="N19"/>
      <c r="O19" t="s">
        <v>2818</v>
      </c>
      <c r="P19"/>
      <c r="Q19" t="s">
        <v>2819</v>
      </c>
      <c r="R19" t="s">
        <v>2819</v>
      </c>
      <c r="S19"/>
      <c r="T19"/>
      <c r="U19" t="s">
        <v>2855</v>
      </c>
      <c r="V19"/>
      <c r="W19"/>
      <c r="X19"/>
      <c r="Y19"/>
      <c r="Z19"/>
      <c r="AA19"/>
      <c r="AB19"/>
      <c r="AC19"/>
      <c r="AD19"/>
      <c r="AE19"/>
      <c r="AF19"/>
      <c r="AG19"/>
      <c r="AH19"/>
      <c r="AI19"/>
      <c r="AJ19"/>
      <c r="AK19"/>
      <c r="AL19"/>
      <c r="AM19"/>
      <c r="AN19"/>
      <c r="AO19" s="108" t="s">
        <v>34</v>
      </c>
      <c r="AP19" t="s">
        <v>2814</v>
      </c>
      <c r="AQ19">
        <v>19</v>
      </c>
      <c r="AR19" t="e">
        <v>#N/A</v>
      </c>
      <c r="AS19" t="s">
        <v>2817</v>
      </c>
      <c r="AT19" t="e">
        <v>#N/A</v>
      </c>
      <c r="AU19" t="s">
        <v>858</v>
      </c>
      <c r="AV19" t="s">
        <v>2969</v>
      </c>
      <c r="AW19" t="s">
        <v>1717</v>
      </c>
      <c r="AX19" t="s">
        <v>1716</v>
      </c>
      <c r="AY19" t="s">
        <v>2965</v>
      </c>
      <c r="AZ19" t="s">
        <v>2819</v>
      </c>
      <c r="BA19" t="s">
        <v>2970</v>
      </c>
      <c r="BB19" t="s">
        <v>1225</v>
      </c>
      <c r="BC19" t="s">
        <v>1718</v>
      </c>
      <c r="BD19" t="s">
        <v>2971</v>
      </c>
      <c r="BE19">
        <v>19</v>
      </c>
      <c r="BF19">
        <v>0</v>
      </c>
      <c r="BG19">
        <v>0</v>
      </c>
      <c r="BH19" t="s">
        <v>858</v>
      </c>
      <c r="BI19">
        <v>1</v>
      </c>
      <c r="BJ19">
        <v>0</v>
      </c>
      <c r="BK19">
        <v>0</v>
      </c>
      <c r="BL19" t="s">
        <v>1515</v>
      </c>
      <c r="BM19" t="s">
        <v>1515</v>
      </c>
      <c r="BN19" t="s">
        <v>1515</v>
      </c>
      <c r="BO19" t="s" cm="1">
        <v>1515</v>
      </c>
      <c r="BP19" t="s">
        <v>1515</v>
      </c>
      <c r="BQ19" t="s">
        <v>2818</v>
      </c>
      <c r="BR19">
        <v>18</v>
      </c>
      <c r="BS19" t="s">
        <v>1727</v>
      </c>
      <c r="BT19" t="s">
        <v>2972</v>
      </c>
      <c r="BU19" t="s">
        <v>2134</v>
      </c>
      <c r="BV19" t="s">
        <v>2969</v>
      </c>
      <c r="BW19" t="s">
        <v>1717</v>
      </c>
      <c r="BX19" t="s">
        <v>1717</v>
      </c>
      <c r="BY19" t="s">
        <v>1515</v>
      </c>
      <c r="BZ19" t="s">
        <v>1717</v>
      </c>
      <c r="CA19" t="s">
        <v>1721</v>
      </c>
      <c r="CB19"/>
      <c r="CC19" t="s">
        <v>976</v>
      </c>
      <c r="CD19" t="s">
        <v>1225</v>
      </c>
      <c r="CE19" t="s">
        <v>858</v>
      </c>
      <c r="CF19" t="s">
        <v>2969</v>
      </c>
      <c r="CG19" t="s">
        <v>1225</v>
      </c>
      <c r="CH19" t="s">
        <v>1515</v>
      </c>
      <c r="CI19" t="s">
        <v>2819</v>
      </c>
      <c r="CJ19" t="s">
        <v>2817</v>
      </c>
      <c r="CK19"/>
      <c r="CL19"/>
      <c r="CM19" t="s">
        <v>2855</v>
      </c>
      <c r="CN19" t="s">
        <v>1515</v>
      </c>
      <c r="CO19" t="s">
        <v>2855</v>
      </c>
      <c r="CP19" t="s">
        <v>1515</v>
      </c>
      <c r="CQ19" t="s">
        <v>1515</v>
      </c>
      <c r="CR19">
        <v>8</v>
      </c>
      <c r="CS19" t="s">
        <v>2818</v>
      </c>
      <c r="CT19" t="s">
        <v>2818</v>
      </c>
      <c r="CU19" t="s">
        <v>2818</v>
      </c>
      <c r="CV19" t="s">
        <v>1515</v>
      </c>
      <c r="CW19" t="s">
        <v>1515</v>
      </c>
      <c r="CX19">
        <v>17</v>
      </c>
      <c r="CY19" t="s">
        <v>1836</v>
      </c>
      <c r="CZ19" t="s">
        <v>1515</v>
      </c>
      <c r="DA19" t="s">
        <v>1816</v>
      </c>
      <c r="DB19" t="s">
        <v>1817</v>
      </c>
      <c r="DC19" t="s">
        <v>858</v>
      </c>
      <c r="DD19" t="s">
        <v>2819</v>
      </c>
      <c r="DE19" t="s">
        <v>2853</v>
      </c>
      <c r="DF19" t="s">
        <v>1515</v>
      </c>
      <c r="DG19" t="s">
        <v>1515</v>
      </c>
      <c r="DH19" t="s">
        <v>1820</v>
      </c>
      <c r="DI19" t="e">
        <v>#N/A</v>
      </c>
      <c r="DJ19"/>
      <c r="DK19" t="s">
        <v>1820</v>
      </c>
      <c r="DL19">
        <v>9</v>
      </c>
      <c r="DM19" t="s">
        <v>1818</v>
      </c>
      <c r="DN19" t="s">
        <v>2817</v>
      </c>
      <c r="DO19" t="b">
        <v>1</v>
      </c>
      <c r="DP19" t="b">
        <v>0</v>
      </c>
      <c r="DQ19" t="b">
        <v>1</v>
      </c>
      <c r="DR19" t="b">
        <v>0</v>
      </c>
      <c r="DS19" t="b">
        <v>0</v>
      </c>
      <c r="DT19" t="b">
        <v>1</v>
      </c>
      <c r="DU19" t="b">
        <v>0</v>
      </c>
      <c r="DV19">
        <v>0</v>
      </c>
      <c r="DW19" t="b">
        <v>0</v>
      </c>
      <c r="DX19" t="b">
        <v>0</v>
      </c>
      <c r="DY19" t="b">
        <v>0</v>
      </c>
      <c r="DZ19" t="b">
        <v>0</v>
      </c>
      <c r="EA19" t="b">
        <v>0</v>
      </c>
      <c r="EB19" t="b">
        <v>0</v>
      </c>
      <c r="EC19" t="b">
        <v>0</v>
      </c>
      <c r="ED19" t="b">
        <v>0</v>
      </c>
      <c r="EE19" t="b">
        <v>0</v>
      </c>
      <c r="EF19" t="b" cm="1">
        <v>0</v>
      </c>
      <c r="EG19" t="b">
        <v>0</v>
      </c>
      <c r="EH19" t="b">
        <v>0</v>
      </c>
      <c r="EI19" t="b">
        <v>0</v>
      </c>
      <c r="EJ19" t="s">
        <v>1515</v>
      </c>
      <c r="EK19">
        <v>0</v>
      </c>
      <c r="EL19">
        <v>7</v>
      </c>
      <c r="EM19" t="b">
        <v>0</v>
      </c>
    </row>
    <row r="20" spans="1:143" ht="15.75">
      <c r="A20"/>
      <c r="B20" t="s">
        <v>2817</v>
      </c>
      <c r="C20" t="s">
        <v>2817</v>
      </c>
      <c r="D20" t="s">
        <v>151</v>
      </c>
      <c r="E20" t="s">
        <v>2856</v>
      </c>
      <c r="F20"/>
      <c r="G20" t="s">
        <v>2857</v>
      </c>
      <c r="H20" t="s">
        <v>2848</v>
      </c>
      <c r="I20" t="s">
        <v>1225</v>
      </c>
      <c r="J20"/>
      <c r="K20" t="s">
        <v>880</v>
      </c>
      <c r="L20" t="s">
        <v>1718</v>
      </c>
      <c r="M20" t="s">
        <v>1721</v>
      </c>
      <c r="N20"/>
      <c r="O20" t="s">
        <v>2818</v>
      </c>
      <c r="P20"/>
      <c r="Q20" t="s">
        <v>2819</v>
      </c>
      <c r="R20" t="s">
        <v>2819</v>
      </c>
      <c r="S20"/>
      <c r="T20"/>
      <c r="U20" t="s">
        <v>2858</v>
      </c>
      <c r="V20"/>
      <c r="W20"/>
      <c r="X20"/>
      <c r="Y20"/>
      <c r="Z20"/>
      <c r="AA20"/>
      <c r="AB20"/>
      <c r="AC20"/>
      <c r="AD20"/>
      <c r="AE20"/>
      <c r="AF20"/>
      <c r="AG20"/>
      <c r="AH20"/>
      <c r="AI20"/>
      <c r="AJ20"/>
      <c r="AK20"/>
      <c r="AL20"/>
      <c r="AM20"/>
      <c r="AN20"/>
      <c r="AO20" s="108" t="s">
        <v>34</v>
      </c>
      <c r="AP20" t="s">
        <v>2814</v>
      </c>
      <c r="AQ20">
        <v>20</v>
      </c>
      <c r="AR20" t="e">
        <v>#N/A</v>
      </c>
      <c r="AS20" t="s">
        <v>2817</v>
      </c>
      <c r="AT20" t="e">
        <v>#N/A</v>
      </c>
      <c r="AU20" t="s">
        <v>2856</v>
      </c>
      <c r="AV20" t="s">
        <v>2973</v>
      </c>
      <c r="AW20" t="s">
        <v>1717</v>
      </c>
      <c r="AX20" t="s">
        <v>1716</v>
      </c>
      <c r="AY20" t="s">
        <v>2974</v>
      </c>
      <c r="AZ20" t="s">
        <v>2819</v>
      </c>
      <c r="BA20" t="s">
        <v>2975</v>
      </c>
      <c r="BB20" t="s">
        <v>1225</v>
      </c>
      <c r="BC20" t="s">
        <v>1718</v>
      </c>
      <c r="BD20" t="s">
        <v>2976</v>
      </c>
      <c r="BE20">
        <v>20</v>
      </c>
      <c r="BF20">
        <v>0</v>
      </c>
      <c r="BG20">
        <v>0</v>
      </c>
      <c r="BH20" t="s">
        <v>2856</v>
      </c>
      <c r="BI20">
        <v>1</v>
      </c>
      <c r="BJ20">
        <v>0</v>
      </c>
      <c r="BK20">
        <v>0</v>
      </c>
      <c r="BL20" t="s">
        <v>1515</v>
      </c>
      <c r="BM20" t="s">
        <v>1515</v>
      </c>
      <c r="BN20" t="s">
        <v>1515</v>
      </c>
      <c r="BO20" t="s" cm="1">
        <v>1515</v>
      </c>
      <c r="BP20" t="s">
        <v>1515</v>
      </c>
      <c r="BQ20" t="s">
        <v>2818</v>
      </c>
      <c r="BR20">
        <v>19</v>
      </c>
      <c r="BS20" t="s">
        <v>1699</v>
      </c>
      <c r="BT20" t="s">
        <v>2977</v>
      </c>
      <c r="BU20" t="s">
        <v>151</v>
      </c>
      <c r="BV20" t="s">
        <v>2973</v>
      </c>
      <c r="BW20" t="s">
        <v>2958</v>
      </c>
      <c r="BX20" t="s">
        <v>1717</v>
      </c>
      <c r="BY20" t="s">
        <v>1515</v>
      </c>
      <c r="BZ20" t="s">
        <v>1717</v>
      </c>
      <c r="CA20" t="s">
        <v>1721</v>
      </c>
      <c r="CB20"/>
      <c r="CC20" t="s">
        <v>976</v>
      </c>
      <c r="CD20" t="s">
        <v>1225</v>
      </c>
      <c r="CE20" t="s">
        <v>2856</v>
      </c>
      <c r="CF20" t="s">
        <v>2973</v>
      </c>
      <c r="CG20" t="s">
        <v>1225</v>
      </c>
      <c r="CH20" t="s">
        <v>1515</v>
      </c>
      <c r="CI20" t="s">
        <v>2819</v>
      </c>
      <c r="CJ20" t="s">
        <v>2817</v>
      </c>
      <c r="CK20"/>
      <c r="CL20"/>
      <c r="CM20" t="s">
        <v>2858</v>
      </c>
      <c r="CN20" t="s">
        <v>1515</v>
      </c>
      <c r="CO20" t="s">
        <v>2858</v>
      </c>
      <c r="CP20" t="s">
        <v>1515</v>
      </c>
      <c r="CQ20" t="s">
        <v>1515</v>
      </c>
      <c r="CR20">
        <v>8</v>
      </c>
      <c r="CS20" t="s">
        <v>2818</v>
      </c>
      <c r="CT20" t="s">
        <v>2818</v>
      </c>
      <c r="CU20" t="s">
        <v>2818</v>
      </c>
      <c r="CV20" t="s">
        <v>1515</v>
      </c>
      <c r="CW20" t="s">
        <v>1515</v>
      </c>
      <c r="CX20">
        <v>18</v>
      </c>
      <c r="CY20" t="s">
        <v>1837</v>
      </c>
      <c r="CZ20" t="s">
        <v>1515</v>
      </c>
      <c r="DA20" t="s">
        <v>1816</v>
      </c>
      <c r="DB20" t="s">
        <v>1817</v>
      </c>
      <c r="DC20" t="s">
        <v>2856</v>
      </c>
      <c r="DD20" t="s">
        <v>2819</v>
      </c>
      <c r="DE20" t="s">
        <v>2857</v>
      </c>
      <c r="DF20" t="s">
        <v>1515</v>
      </c>
      <c r="DG20" t="s">
        <v>1515</v>
      </c>
      <c r="DH20" t="s">
        <v>1820</v>
      </c>
      <c r="DI20" t="e">
        <v>#N/A</v>
      </c>
      <c r="DJ20"/>
      <c r="DK20" t="s">
        <v>1820</v>
      </c>
      <c r="DL20">
        <v>9</v>
      </c>
      <c r="DM20" t="s">
        <v>1818</v>
      </c>
      <c r="DN20" t="s">
        <v>2817</v>
      </c>
      <c r="DO20" t="b">
        <v>1</v>
      </c>
      <c r="DP20" t="b">
        <v>0</v>
      </c>
      <c r="DQ20" t="b">
        <v>1</v>
      </c>
      <c r="DR20" t="b">
        <v>0</v>
      </c>
      <c r="DS20" t="b">
        <v>0</v>
      </c>
      <c r="DT20" t="b">
        <v>1</v>
      </c>
      <c r="DU20" t="b">
        <v>0</v>
      </c>
      <c r="DV20">
        <v>0</v>
      </c>
      <c r="DW20" t="b">
        <v>0</v>
      </c>
      <c r="DX20" t="b">
        <v>0</v>
      </c>
      <c r="DY20" t="b">
        <v>0</v>
      </c>
      <c r="DZ20" t="b">
        <v>0</v>
      </c>
      <c r="EA20" t="b">
        <v>0</v>
      </c>
      <c r="EB20" t="b">
        <v>0</v>
      </c>
      <c r="EC20" t="b">
        <v>0</v>
      </c>
      <c r="ED20" t="b">
        <v>0</v>
      </c>
      <c r="EE20" t="b">
        <v>0</v>
      </c>
      <c r="EF20" t="b" cm="1">
        <v>0</v>
      </c>
      <c r="EG20" t="b">
        <v>0</v>
      </c>
      <c r="EH20" t="b">
        <v>0</v>
      </c>
      <c r="EI20" t="b">
        <v>0</v>
      </c>
      <c r="EJ20" t="s">
        <v>1515</v>
      </c>
      <c r="EK20">
        <v>0</v>
      </c>
      <c r="EL20">
        <v>16</v>
      </c>
      <c r="EM20" t="b">
        <v>0</v>
      </c>
    </row>
    <row r="21" spans="1:143" ht="15.75">
      <c r="A21"/>
      <c r="B21" t="s">
        <v>2817</v>
      </c>
      <c r="C21" t="s">
        <v>2817</v>
      </c>
      <c r="D21" t="s">
        <v>983</v>
      </c>
      <c r="E21" t="s">
        <v>982</v>
      </c>
      <c r="F21"/>
      <c r="G21" t="s">
        <v>2859</v>
      </c>
      <c r="H21"/>
      <c r="I21" t="s">
        <v>1225</v>
      </c>
      <c r="J21"/>
      <c r="K21" t="s">
        <v>880</v>
      </c>
      <c r="L21" t="s">
        <v>1718</v>
      </c>
      <c r="M21" t="s">
        <v>1721</v>
      </c>
      <c r="N21"/>
      <c r="O21" t="s">
        <v>2818</v>
      </c>
      <c r="P21"/>
      <c r="Q21" t="s">
        <v>2819</v>
      </c>
      <c r="R21" t="s">
        <v>2819</v>
      </c>
      <c r="S21"/>
      <c r="T21"/>
      <c r="U21" t="s">
        <v>2860</v>
      </c>
      <c r="V21"/>
      <c r="W21"/>
      <c r="X21"/>
      <c r="Y21"/>
      <c r="Z21"/>
      <c r="AA21"/>
      <c r="AB21"/>
      <c r="AC21"/>
      <c r="AD21"/>
      <c r="AE21"/>
      <c r="AF21"/>
      <c r="AG21"/>
      <c r="AH21"/>
      <c r="AI21"/>
      <c r="AJ21"/>
      <c r="AK21"/>
      <c r="AL21"/>
      <c r="AM21"/>
      <c r="AN21"/>
      <c r="AO21" s="108" t="s">
        <v>34</v>
      </c>
      <c r="AP21" t="s">
        <v>2814</v>
      </c>
      <c r="AQ21">
        <v>21</v>
      </c>
      <c r="AR21" t="e">
        <v>#N/A</v>
      </c>
      <c r="AS21" t="s">
        <v>2817</v>
      </c>
      <c r="AT21" t="e">
        <v>#N/A</v>
      </c>
      <c r="AU21" t="s">
        <v>982</v>
      </c>
      <c r="AV21" t="s">
        <v>2978</v>
      </c>
      <c r="AW21" t="s">
        <v>1717</v>
      </c>
      <c r="AX21" t="s">
        <v>1716</v>
      </c>
      <c r="AY21" t="s">
        <v>2979</v>
      </c>
      <c r="AZ21" t="s">
        <v>2819</v>
      </c>
      <c r="BA21" t="s">
        <v>2980</v>
      </c>
      <c r="BB21" t="s">
        <v>1225</v>
      </c>
      <c r="BC21" t="s">
        <v>1718</v>
      </c>
      <c r="BD21" t="s">
        <v>2981</v>
      </c>
      <c r="BE21">
        <v>21</v>
      </c>
      <c r="BF21">
        <v>0</v>
      </c>
      <c r="BG21">
        <v>0</v>
      </c>
      <c r="BH21" t="s">
        <v>982</v>
      </c>
      <c r="BI21">
        <v>1</v>
      </c>
      <c r="BJ21">
        <v>0</v>
      </c>
      <c r="BK21">
        <v>0</v>
      </c>
      <c r="BL21" t="s">
        <v>1515</v>
      </c>
      <c r="BM21" t="s">
        <v>1515</v>
      </c>
      <c r="BN21" t="s">
        <v>1515</v>
      </c>
      <c r="BO21" t="s" cm="1">
        <v>1515</v>
      </c>
      <c r="BP21" t="s">
        <v>1515</v>
      </c>
      <c r="BQ21" t="s">
        <v>2818</v>
      </c>
      <c r="BR21">
        <v>20</v>
      </c>
      <c r="BS21" t="s">
        <v>1700</v>
      </c>
      <c r="BT21" t="s">
        <v>2982</v>
      </c>
      <c r="BU21" t="s">
        <v>983</v>
      </c>
      <c r="BV21" t="s">
        <v>2978</v>
      </c>
      <c r="BW21" t="s">
        <v>1717</v>
      </c>
      <c r="BX21" t="s">
        <v>1717</v>
      </c>
      <c r="BY21" t="s">
        <v>1515</v>
      </c>
      <c r="BZ21" t="s">
        <v>1717</v>
      </c>
      <c r="CA21" t="s">
        <v>1721</v>
      </c>
      <c r="CB21"/>
      <c r="CC21" t="s">
        <v>976</v>
      </c>
      <c r="CD21" t="s">
        <v>1225</v>
      </c>
      <c r="CE21" t="s">
        <v>982</v>
      </c>
      <c r="CF21" t="s">
        <v>2978</v>
      </c>
      <c r="CG21" t="s">
        <v>1225</v>
      </c>
      <c r="CH21" t="s">
        <v>1515</v>
      </c>
      <c r="CI21" t="s">
        <v>2819</v>
      </c>
      <c r="CJ21" t="s">
        <v>2817</v>
      </c>
      <c r="CK21"/>
      <c r="CL21"/>
      <c r="CM21" t="s">
        <v>2860</v>
      </c>
      <c r="CN21" t="s">
        <v>1515</v>
      </c>
      <c r="CO21" t="s">
        <v>2860</v>
      </c>
      <c r="CP21" t="s">
        <v>1515</v>
      </c>
      <c r="CQ21" t="s">
        <v>1515</v>
      </c>
      <c r="CR21">
        <v>8</v>
      </c>
      <c r="CS21" t="s">
        <v>2818</v>
      </c>
      <c r="CT21" t="s">
        <v>2818</v>
      </c>
      <c r="CU21" t="s">
        <v>2818</v>
      </c>
      <c r="CV21" t="s">
        <v>1515</v>
      </c>
      <c r="CW21" t="s">
        <v>1515</v>
      </c>
      <c r="CX21">
        <v>19</v>
      </c>
      <c r="CY21" t="s">
        <v>1838</v>
      </c>
      <c r="CZ21" t="s">
        <v>1515</v>
      </c>
      <c r="DA21" t="s">
        <v>1816</v>
      </c>
      <c r="DB21" t="s">
        <v>1817</v>
      </c>
      <c r="DC21" t="s">
        <v>982</v>
      </c>
      <c r="DD21" t="s">
        <v>2819</v>
      </c>
      <c r="DE21" t="s">
        <v>2859</v>
      </c>
      <c r="DF21" t="s">
        <v>1515</v>
      </c>
      <c r="DG21" t="s">
        <v>1515</v>
      </c>
      <c r="DH21" t="s">
        <v>1820</v>
      </c>
      <c r="DI21" t="e">
        <v>#N/A</v>
      </c>
      <c r="DJ21"/>
      <c r="DK21" t="s">
        <v>1820</v>
      </c>
      <c r="DL21">
        <v>9</v>
      </c>
      <c r="DM21" t="s">
        <v>1818</v>
      </c>
      <c r="DN21" t="s">
        <v>2817</v>
      </c>
      <c r="DO21" t="b">
        <v>1</v>
      </c>
      <c r="DP21" t="b">
        <v>0</v>
      </c>
      <c r="DQ21" t="b">
        <v>1</v>
      </c>
      <c r="DR21" t="b">
        <v>0</v>
      </c>
      <c r="DS21" t="b">
        <v>0</v>
      </c>
      <c r="DT21" t="b">
        <v>1</v>
      </c>
      <c r="DU21" t="b">
        <v>0</v>
      </c>
      <c r="DV21">
        <v>0</v>
      </c>
      <c r="DW21" t="b">
        <v>0</v>
      </c>
      <c r="DX21" t="b">
        <v>0</v>
      </c>
      <c r="DY21" t="b">
        <v>0</v>
      </c>
      <c r="DZ21" t="b">
        <v>0</v>
      </c>
      <c r="EA21" t="b">
        <v>0</v>
      </c>
      <c r="EB21" t="b">
        <v>0</v>
      </c>
      <c r="EC21" t="b">
        <v>0</v>
      </c>
      <c r="ED21" t="b">
        <v>0</v>
      </c>
      <c r="EE21" t="b">
        <v>0</v>
      </c>
      <c r="EF21" t="b" cm="1">
        <v>0</v>
      </c>
      <c r="EG21" t="b">
        <v>0</v>
      </c>
      <c r="EH21" t="b">
        <v>0</v>
      </c>
      <c r="EI21" t="b">
        <v>0</v>
      </c>
      <c r="EJ21" t="s">
        <v>1515</v>
      </c>
      <c r="EK21">
        <v>0</v>
      </c>
      <c r="EL21">
        <v>12</v>
      </c>
      <c r="EM21" t="b">
        <v>0</v>
      </c>
    </row>
    <row r="22" spans="1:143" ht="15.75">
      <c r="A22"/>
      <c r="B22" t="s">
        <v>2817</v>
      </c>
      <c r="C22" t="s">
        <v>2817</v>
      </c>
      <c r="D22" t="s">
        <v>160</v>
      </c>
      <c r="E22" t="s">
        <v>984</v>
      </c>
      <c r="F22"/>
      <c r="G22" t="s">
        <v>2861</v>
      </c>
      <c r="H22"/>
      <c r="I22" t="s">
        <v>1225</v>
      </c>
      <c r="J22"/>
      <c r="K22" t="s">
        <v>880</v>
      </c>
      <c r="L22" t="s">
        <v>1718</v>
      </c>
      <c r="M22" t="s">
        <v>1721</v>
      </c>
      <c r="N22"/>
      <c r="O22" t="s">
        <v>2818</v>
      </c>
      <c r="P22"/>
      <c r="Q22" t="s">
        <v>2819</v>
      </c>
      <c r="R22" t="s">
        <v>2819</v>
      </c>
      <c r="S22"/>
      <c r="T22"/>
      <c r="U22" t="s">
        <v>2862</v>
      </c>
      <c r="V22"/>
      <c r="W22"/>
      <c r="X22"/>
      <c r="Y22"/>
      <c r="Z22"/>
      <c r="AA22"/>
      <c r="AB22"/>
      <c r="AC22"/>
      <c r="AD22"/>
      <c r="AE22"/>
      <c r="AF22"/>
      <c r="AG22"/>
      <c r="AH22"/>
      <c r="AI22"/>
      <c r="AJ22"/>
      <c r="AK22"/>
      <c r="AL22"/>
      <c r="AM22"/>
      <c r="AN22"/>
      <c r="AO22" s="108" t="s">
        <v>34</v>
      </c>
      <c r="AP22" t="s">
        <v>2814</v>
      </c>
      <c r="AQ22">
        <v>22</v>
      </c>
      <c r="AR22" t="e">
        <v>#N/A</v>
      </c>
      <c r="AS22" t="s">
        <v>2817</v>
      </c>
      <c r="AT22" t="e">
        <v>#N/A</v>
      </c>
      <c r="AU22" t="s">
        <v>984</v>
      </c>
      <c r="AV22" t="s">
        <v>2983</v>
      </c>
      <c r="AW22" t="s">
        <v>1717</v>
      </c>
      <c r="AX22" t="s">
        <v>1716</v>
      </c>
      <c r="AY22" t="s">
        <v>2984</v>
      </c>
      <c r="AZ22" t="s">
        <v>2819</v>
      </c>
      <c r="BA22" t="s">
        <v>2985</v>
      </c>
      <c r="BB22" t="s">
        <v>1225</v>
      </c>
      <c r="BC22" t="s">
        <v>1718</v>
      </c>
      <c r="BD22" t="s">
        <v>1861</v>
      </c>
      <c r="BE22">
        <v>22</v>
      </c>
      <c r="BF22">
        <v>0</v>
      </c>
      <c r="BG22">
        <v>0</v>
      </c>
      <c r="BH22" t="s">
        <v>984</v>
      </c>
      <c r="BI22">
        <v>1</v>
      </c>
      <c r="BJ22">
        <v>0</v>
      </c>
      <c r="BK22">
        <v>0</v>
      </c>
      <c r="BL22" t="s">
        <v>1515</v>
      </c>
      <c r="BM22" t="s">
        <v>1515</v>
      </c>
      <c r="BN22" t="s">
        <v>1515</v>
      </c>
      <c r="BO22" t="s" cm="1">
        <v>1515</v>
      </c>
      <c r="BP22" t="s">
        <v>1515</v>
      </c>
      <c r="BQ22" t="s">
        <v>2818</v>
      </c>
      <c r="BR22">
        <v>21</v>
      </c>
      <c r="BS22" t="s">
        <v>1701</v>
      </c>
      <c r="BT22" t="s">
        <v>2986</v>
      </c>
      <c r="BU22" t="s">
        <v>160</v>
      </c>
      <c r="BV22" t="s">
        <v>2983</v>
      </c>
      <c r="BW22" t="s">
        <v>1717</v>
      </c>
      <c r="BX22" t="s">
        <v>1717</v>
      </c>
      <c r="BY22" t="s">
        <v>1515</v>
      </c>
      <c r="BZ22" t="s">
        <v>1717</v>
      </c>
      <c r="CA22" t="s">
        <v>1721</v>
      </c>
      <c r="CB22"/>
      <c r="CC22" t="s">
        <v>976</v>
      </c>
      <c r="CD22" t="s">
        <v>1225</v>
      </c>
      <c r="CE22" t="s">
        <v>984</v>
      </c>
      <c r="CF22" t="s">
        <v>2983</v>
      </c>
      <c r="CG22" t="s">
        <v>1225</v>
      </c>
      <c r="CH22" t="s">
        <v>1515</v>
      </c>
      <c r="CI22" t="s">
        <v>2819</v>
      </c>
      <c r="CJ22" t="s">
        <v>2817</v>
      </c>
      <c r="CK22"/>
      <c r="CL22"/>
      <c r="CM22" t="s">
        <v>2862</v>
      </c>
      <c r="CN22" t="s">
        <v>1515</v>
      </c>
      <c r="CO22" t="s">
        <v>2862</v>
      </c>
      <c r="CP22" t="s">
        <v>1515</v>
      </c>
      <c r="CQ22" t="s">
        <v>1515</v>
      </c>
      <c r="CR22">
        <v>8</v>
      </c>
      <c r="CS22" t="s">
        <v>2818</v>
      </c>
      <c r="CT22" t="s">
        <v>2818</v>
      </c>
      <c r="CU22" t="s">
        <v>2818</v>
      </c>
      <c r="CV22" t="s">
        <v>1515</v>
      </c>
      <c r="CW22" t="s">
        <v>1515</v>
      </c>
      <c r="CX22">
        <v>20</v>
      </c>
      <c r="CY22" t="s">
        <v>1839</v>
      </c>
      <c r="CZ22" t="s">
        <v>1515</v>
      </c>
      <c r="DA22" t="s">
        <v>1816</v>
      </c>
      <c r="DB22" t="s">
        <v>1817</v>
      </c>
      <c r="DC22" t="s">
        <v>984</v>
      </c>
      <c r="DD22" t="s">
        <v>2819</v>
      </c>
      <c r="DE22" t="s">
        <v>2861</v>
      </c>
      <c r="DF22" t="s">
        <v>1515</v>
      </c>
      <c r="DG22" t="s">
        <v>1515</v>
      </c>
      <c r="DH22" t="s">
        <v>1820</v>
      </c>
      <c r="DI22" t="e">
        <v>#N/A</v>
      </c>
      <c r="DJ22"/>
      <c r="DK22" t="s">
        <v>1820</v>
      </c>
      <c r="DL22">
        <v>9</v>
      </c>
      <c r="DM22" t="s">
        <v>1818</v>
      </c>
      <c r="DN22" t="s">
        <v>2817</v>
      </c>
      <c r="DO22" t="b">
        <v>1</v>
      </c>
      <c r="DP22" t="b">
        <v>0</v>
      </c>
      <c r="DQ22" t="b">
        <v>1</v>
      </c>
      <c r="DR22" t="b">
        <v>0</v>
      </c>
      <c r="DS22" t="b">
        <v>0</v>
      </c>
      <c r="DT22" t="b">
        <v>1</v>
      </c>
      <c r="DU22" t="b">
        <v>0</v>
      </c>
      <c r="DV22">
        <v>0</v>
      </c>
      <c r="DW22" t="b">
        <v>0</v>
      </c>
      <c r="DX22" t="b">
        <v>0</v>
      </c>
      <c r="DY22" t="b">
        <v>0</v>
      </c>
      <c r="DZ22" t="b">
        <v>0</v>
      </c>
      <c r="EA22" t="b">
        <v>0</v>
      </c>
      <c r="EB22" t="b">
        <v>0</v>
      </c>
      <c r="EC22" t="b">
        <v>0</v>
      </c>
      <c r="ED22" t="b">
        <v>0</v>
      </c>
      <c r="EE22" t="b">
        <v>0</v>
      </c>
      <c r="EF22" t="b" cm="1">
        <v>0</v>
      </c>
      <c r="EG22" t="b">
        <v>0</v>
      </c>
      <c r="EH22" t="b">
        <v>0</v>
      </c>
      <c r="EI22" t="b">
        <v>0</v>
      </c>
      <c r="EJ22" t="s">
        <v>1515</v>
      </c>
      <c r="EK22">
        <v>0</v>
      </c>
      <c r="EL22">
        <v>11</v>
      </c>
      <c r="EM22" t="b">
        <v>0</v>
      </c>
    </row>
    <row r="23" spans="1:143" ht="15.75">
      <c r="A23"/>
      <c r="B23" t="s">
        <v>2817</v>
      </c>
      <c r="C23" t="s">
        <v>2817</v>
      </c>
      <c r="D23" t="s">
        <v>164</v>
      </c>
      <c r="E23" t="s">
        <v>980</v>
      </c>
      <c r="F23"/>
      <c r="G23" t="s">
        <v>2863</v>
      </c>
      <c r="H23"/>
      <c r="I23" t="s">
        <v>1225</v>
      </c>
      <c r="J23"/>
      <c r="K23" t="s">
        <v>880</v>
      </c>
      <c r="L23" t="s">
        <v>1718</v>
      </c>
      <c r="M23" t="s">
        <v>1721</v>
      </c>
      <c r="N23"/>
      <c r="O23" t="s">
        <v>2818</v>
      </c>
      <c r="P23"/>
      <c r="Q23" t="s">
        <v>2819</v>
      </c>
      <c r="R23" t="s">
        <v>2819</v>
      </c>
      <c r="S23"/>
      <c r="T23"/>
      <c r="U23" t="s">
        <v>2864</v>
      </c>
      <c r="V23"/>
      <c r="W23"/>
      <c r="X23"/>
      <c r="Y23"/>
      <c r="Z23"/>
      <c r="AA23"/>
      <c r="AB23"/>
      <c r="AC23"/>
      <c r="AD23"/>
      <c r="AE23"/>
      <c r="AF23"/>
      <c r="AG23"/>
      <c r="AH23"/>
      <c r="AI23"/>
      <c r="AJ23"/>
      <c r="AK23"/>
      <c r="AL23"/>
      <c r="AM23"/>
      <c r="AN23"/>
      <c r="AO23" s="108" t="s">
        <v>34</v>
      </c>
      <c r="AP23" t="s">
        <v>2814</v>
      </c>
      <c r="AQ23">
        <v>23</v>
      </c>
      <c r="AR23" t="e">
        <v>#N/A</v>
      </c>
      <c r="AS23" t="s">
        <v>2817</v>
      </c>
      <c r="AT23" t="e">
        <v>#N/A</v>
      </c>
      <c r="AU23" t="s">
        <v>980</v>
      </c>
      <c r="AV23" t="s">
        <v>2987</v>
      </c>
      <c r="AW23" t="s">
        <v>1717</v>
      </c>
      <c r="AX23" t="s">
        <v>1716</v>
      </c>
      <c r="AY23" t="s">
        <v>2988</v>
      </c>
      <c r="AZ23" t="s">
        <v>2819</v>
      </c>
      <c r="BA23" t="s">
        <v>2989</v>
      </c>
      <c r="BB23" t="s">
        <v>1225</v>
      </c>
      <c r="BC23" t="s">
        <v>1718</v>
      </c>
      <c r="BD23" t="s">
        <v>2990</v>
      </c>
      <c r="BE23">
        <v>23</v>
      </c>
      <c r="BF23">
        <v>0</v>
      </c>
      <c r="BG23">
        <v>0</v>
      </c>
      <c r="BH23" t="s">
        <v>980</v>
      </c>
      <c r="BI23">
        <v>1</v>
      </c>
      <c r="BJ23">
        <v>0</v>
      </c>
      <c r="BK23">
        <v>0</v>
      </c>
      <c r="BL23" t="s">
        <v>1515</v>
      </c>
      <c r="BM23" t="s">
        <v>1515</v>
      </c>
      <c r="BN23" t="s">
        <v>1515</v>
      </c>
      <c r="BO23" t="s" cm="1">
        <v>1515</v>
      </c>
      <c r="BP23" t="s">
        <v>1515</v>
      </c>
      <c r="BQ23" t="s">
        <v>2818</v>
      </c>
      <c r="BR23">
        <v>22</v>
      </c>
      <c r="BS23" t="s">
        <v>1702</v>
      </c>
      <c r="BT23" t="s">
        <v>2991</v>
      </c>
      <c r="BU23" t="s">
        <v>164</v>
      </c>
      <c r="BV23" t="s">
        <v>2987</v>
      </c>
      <c r="BW23" t="s">
        <v>1717</v>
      </c>
      <c r="BX23" t="s">
        <v>1717</v>
      </c>
      <c r="BY23" t="s">
        <v>1515</v>
      </c>
      <c r="BZ23" t="s">
        <v>1717</v>
      </c>
      <c r="CA23" t="s">
        <v>1721</v>
      </c>
      <c r="CB23"/>
      <c r="CC23" t="s">
        <v>976</v>
      </c>
      <c r="CD23" t="s">
        <v>1225</v>
      </c>
      <c r="CE23" t="s">
        <v>980</v>
      </c>
      <c r="CF23" t="s">
        <v>2987</v>
      </c>
      <c r="CG23" t="s">
        <v>1225</v>
      </c>
      <c r="CH23" t="s">
        <v>1515</v>
      </c>
      <c r="CI23" t="s">
        <v>2819</v>
      </c>
      <c r="CJ23" t="s">
        <v>2817</v>
      </c>
      <c r="CK23"/>
      <c r="CL23"/>
      <c r="CM23" t="s">
        <v>2864</v>
      </c>
      <c r="CN23" t="s">
        <v>1515</v>
      </c>
      <c r="CO23" t="s">
        <v>2864</v>
      </c>
      <c r="CP23" t="s">
        <v>1515</v>
      </c>
      <c r="CQ23" t="s">
        <v>1515</v>
      </c>
      <c r="CR23">
        <v>8</v>
      </c>
      <c r="CS23" t="s">
        <v>2818</v>
      </c>
      <c r="CT23" t="s">
        <v>2818</v>
      </c>
      <c r="CU23" t="s">
        <v>2818</v>
      </c>
      <c r="CV23" t="s">
        <v>1515</v>
      </c>
      <c r="CW23" t="s">
        <v>1515</v>
      </c>
      <c r="CX23">
        <v>21</v>
      </c>
      <c r="CY23" t="s">
        <v>1840</v>
      </c>
      <c r="CZ23" t="s">
        <v>1515</v>
      </c>
      <c r="DA23" t="s">
        <v>1816</v>
      </c>
      <c r="DB23" t="s">
        <v>1817</v>
      </c>
      <c r="DC23" t="s">
        <v>980</v>
      </c>
      <c r="DD23" t="s">
        <v>2819</v>
      </c>
      <c r="DE23" t="s">
        <v>2863</v>
      </c>
      <c r="DF23" t="s">
        <v>1515</v>
      </c>
      <c r="DG23" t="s">
        <v>1515</v>
      </c>
      <c r="DH23" t="s">
        <v>1820</v>
      </c>
      <c r="DI23" t="e">
        <v>#N/A</v>
      </c>
      <c r="DJ23"/>
      <c r="DK23" t="s">
        <v>1820</v>
      </c>
      <c r="DL23">
        <v>9</v>
      </c>
      <c r="DM23" t="s">
        <v>1818</v>
      </c>
      <c r="DN23" t="s">
        <v>2817</v>
      </c>
      <c r="DO23" t="b">
        <v>1</v>
      </c>
      <c r="DP23" t="b">
        <v>0</v>
      </c>
      <c r="DQ23" t="b">
        <v>1</v>
      </c>
      <c r="DR23" t="b">
        <v>0</v>
      </c>
      <c r="DS23" t="b">
        <v>0</v>
      </c>
      <c r="DT23" t="b">
        <v>1</v>
      </c>
      <c r="DU23" t="b">
        <v>0</v>
      </c>
      <c r="DV23">
        <v>0</v>
      </c>
      <c r="DW23" t="b">
        <v>0</v>
      </c>
      <c r="DX23" t="b">
        <v>0</v>
      </c>
      <c r="DY23" t="b">
        <v>0</v>
      </c>
      <c r="DZ23" t="b">
        <v>0</v>
      </c>
      <c r="EA23" t="b">
        <v>0</v>
      </c>
      <c r="EB23" t="b">
        <v>0</v>
      </c>
      <c r="EC23" t="b">
        <v>0</v>
      </c>
      <c r="ED23" t="b">
        <v>0</v>
      </c>
      <c r="EE23" t="b">
        <v>0</v>
      </c>
      <c r="EF23" t="b" cm="1">
        <v>0</v>
      </c>
      <c r="EG23" t="b">
        <v>0</v>
      </c>
      <c r="EH23" t="b">
        <v>0</v>
      </c>
      <c r="EI23" t="b">
        <v>0</v>
      </c>
      <c r="EJ23" t="s">
        <v>1515</v>
      </c>
      <c r="EK23">
        <v>0</v>
      </c>
      <c r="EL23">
        <v>12</v>
      </c>
      <c r="EM23" t="b">
        <v>0</v>
      </c>
    </row>
    <row r="24" spans="1:143" ht="15.75">
      <c r="A24"/>
      <c r="B24" t="s">
        <v>2817</v>
      </c>
      <c r="C24" t="s">
        <v>2817</v>
      </c>
      <c r="D24" t="s">
        <v>981</v>
      </c>
      <c r="E24" t="s">
        <v>955</v>
      </c>
      <c r="F24"/>
      <c r="G24" t="s">
        <v>2865</v>
      </c>
      <c r="H24"/>
      <c r="I24" t="s">
        <v>1225</v>
      </c>
      <c r="J24"/>
      <c r="K24" t="s">
        <v>880</v>
      </c>
      <c r="L24" t="s">
        <v>1718</v>
      </c>
      <c r="M24" t="s">
        <v>1721</v>
      </c>
      <c r="N24"/>
      <c r="O24" t="s">
        <v>2818</v>
      </c>
      <c r="P24"/>
      <c r="Q24" t="s">
        <v>2819</v>
      </c>
      <c r="R24" t="s">
        <v>2819</v>
      </c>
      <c r="S24"/>
      <c r="T24"/>
      <c r="U24" t="s">
        <v>2866</v>
      </c>
      <c r="V24"/>
      <c r="W24"/>
      <c r="X24"/>
      <c r="Y24"/>
      <c r="Z24"/>
      <c r="AA24"/>
      <c r="AB24"/>
      <c r="AC24"/>
      <c r="AD24"/>
      <c r="AE24"/>
      <c r="AF24"/>
      <c r="AG24"/>
      <c r="AH24"/>
      <c r="AI24"/>
      <c r="AJ24"/>
      <c r="AK24"/>
      <c r="AL24"/>
      <c r="AM24"/>
      <c r="AN24"/>
      <c r="AO24" s="108" t="s">
        <v>34</v>
      </c>
      <c r="AP24" t="s">
        <v>2814</v>
      </c>
      <c r="AQ24">
        <v>24</v>
      </c>
      <c r="AR24" t="e">
        <v>#N/A</v>
      </c>
      <c r="AS24" t="s">
        <v>2817</v>
      </c>
      <c r="AT24" t="e">
        <v>#N/A</v>
      </c>
      <c r="AU24" t="s">
        <v>955</v>
      </c>
      <c r="AV24" t="s">
        <v>2992</v>
      </c>
      <c r="AW24" t="s">
        <v>1717</v>
      </c>
      <c r="AX24" t="s">
        <v>1716</v>
      </c>
      <c r="AY24" t="s">
        <v>2993</v>
      </c>
      <c r="AZ24" t="s">
        <v>2819</v>
      </c>
      <c r="BA24" t="s">
        <v>2994</v>
      </c>
      <c r="BB24" t="s">
        <v>1225</v>
      </c>
      <c r="BC24" t="s">
        <v>1718</v>
      </c>
      <c r="BD24" t="s">
        <v>2995</v>
      </c>
      <c r="BE24">
        <v>24</v>
      </c>
      <c r="BF24">
        <v>0</v>
      </c>
      <c r="BG24">
        <v>0</v>
      </c>
      <c r="BH24" t="s">
        <v>955</v>
      </c>
      <c r="BI24">
        <v>1</v>
      </c>
      <c r="BJ24">
        <v>0</v>
      </c>
      <c r="BK24">
        <v>0</v>
      </c>
      <c r="BL24" t="s">
        <v>1515</v>
      </c>
      <c r="BM24" t="s">
        <v>1515</v>
      </c>
      <c r="BN24" t="s">
        <v>1515</v>
      </c>
      <c r="BO24" t="s" cm="1">
        <v>1515</v>
      </c>
      <c r="BP24" t="s">
        <v>1515</v>
      </c>
      <c r="BQ24" t="s">
        <v>2818</v>
      </c>
      <c r="BR24">
        <v>23</v>
      </c>
      <c r="BS24" t="s">
        <v>1703</v>
      </c>
      <c r="BT24" t="s">
        <v>2996</v>
      </c>
      <c r="BU24" t="s">
        <v>981</v>
      </c>
      <c r="BV24" t="s">
        <v>2992</v>
      </c>
      <c r="BW24" t="s">
        <v>1717</v>
      </c>
      <c r="BX24" t="s">
        <v>1717</v>
      </c>
      <c r="BY24" t="s">
        <v>1515</v>
      </c>
      <c r="BZ24" t="s">
        <v>1717</v>
      </c>
      <c r="CA24" t="s">
        <v>1721</v>
      </c>
      <c r="CB24"/>
      <c r="CC24" t="s">
        <v>976</v>
      </c>
      <c r="CD24" t="s">
        <v>1225</v>
      </c>
      <c r="CE24" t="s">
        <v>955</v>
      </c>
      <c r="CF24" t="s">
        <v>2992</v>
      </c>
      <c r="CG24" t="s">
        <v>1225</v>
      </c>
      <c r="CH24" t="s">
        <v>1515</v>
      </c>
      <c r="CI24" t="s">
        <v>2819</v>
      </c>
      <c r="CJ24" t="s">
        <v>2817</v>
      </c>
      <c r="CK24"/>
      <c r="CL24"/>
      <c r="CM24" t="s">
        <v>2866</v>
      </c>
      <c r="CN24" t="s">
        <v>1515</v>
      </c>
      <c r="CO24" t="s">
        <v>2866</v>
      </c>
      <c r="CP24" t="s">
        <v>1515</v>
      </c>
      <c r="CQ24" t="s">
        <v>1515</v>
      </c>
      <c r="CR24">
        <v>8</v>
      </c>
      <c r="CS24" t="s">
        <v>2818</v>
      </c>
      <c r="CT24" t="s">
        <v>2818</v>
      </c>
      <c r="CU24" t="s">
        <v>2818</v>
      </c>
      <c r="CV24" t="s">
        <v>1515</v>
      </c>
      <c r="CW24" t="s">
        <v>1515</v>
      </c>
      <c r="CX24">
        <v>22</v>
      </c>
      <c r="CY24" t="s">
        <v>1841</v>
      </c>
      <c r="CZ24" t="s">
        <v>1515</v>
      </c>
      <c r="DA24" t="s">
        <v>1816</v>
      </c>
      <c r="DB24" t="s">
        <v>1817</v>
      </c>
      <c r="DC24" t="s">
        <v>955</v>
      </c>
      <c r="DD24" t="s">
        <v>2819</v>
      </c>
      <c r="DE24" t="s">
        <v>2865</v>
      </c>
      <c r="DF24" t="s">
        <v>1515</v>
      </c>
      <c r="DG24" t="s">
        <v>1515</v>
      </c>
      <c r="DH24" t="s">
        <v>1820</v>
      </c>
      <c r="DI24" t="e">
        <v>#N/A</v>
      </c>
      <c r="DJ24"/>
      <c r="DK24" t="s">
        <v>1820</v>
      </c>
      <c r="DL24">
        <v>9</v>
      </c>
      <c r="DM24" t="s">
        <v>1818</v>
      </c>
      <c r="DN24" t="s">
        <v>2817</v>
      </c>
      <c r="DO24" t="b">
        <v>1</v>
      </c>
      <c r="DP24" t="b">
        <v>0</v>
      </c>
      <c r="DQ24" t="b">
        <v>1</v>
      </c>
      <c r="DR24" t="b">
        <v>0</v>
      </c>
      <c r="DS24" t="b">
        <v>0</v>
      </c>
      <c r="DT24" t="b">
        <v>1</v>
      </c>
      <c r="DU24" t="b">
        <v>0</v>
      </c>
      <c r="DV24">
        <v>0</v>
      </c>
      <c r="DW24" t="b">
        <v>0</v>
      </c>
      <c r="DX24" t="b">
        <v>0</v>
      </c>
      <c r="DY24" t="b">
        <v>0</v>
      </c>
      <c r="DZ24" t="b">
        <v>0</v>
      </c>
      <c r="EA24" t="b">
        <v>0</v>
      </c>
      <c r="EB24" t="b">
        <v>0</v>
      </c>
      <c r="EC24" t="b">
        <v>0</v>
      </c>
      <c r="ED24" t="b">
        <v>0</v>
      </c>
      <c r="EE24" t="b">
        <v>0</v>
      </c>
      <c r="EF24" t="b" cm="1">
        <v>0</v>
      </c>
      <c r="EG24" t="b">
        <v>0</v>
      </c>
      <c r="EH24" t="b">
        <v>0</v>
      </c>
      <c r="EI24" t="b">
        <v>0</v>
      </c>
      <c r="EJ24" t="s">
        <v>1515</v>
      </c>
      <c r="EK24">
        <v>0</v>
      </c>
      <c r="EL24">
        <v>14</v>
      </c>
      <c r="EM24" t="b">
        <v>0</v>
      </c>
    </row>
    <row r="25" spans="1:143" ht="15.75">
      <c r="A25"/>
      <c r="B25" t="s">
        <v>2817</v>
      </c>
      <c r="C25" t="s">
        <v>2817</v>
      </c>
      <c r="D25" t="s">
        <v>872</v>
      </c>
      <c r="E25" t="s">
        <v>870</v>
      </c>
      <c r="F25"/>
      <c r="G25" t="s">
        <v>872</v>
      </c>
      <c r="H25"/>
      <c r="I25" t="s">
        <v>1225</v>
      </c>
      <c r="J25"/>
      <c r="K25" t="s">
        <v>880</v>
      </c>
      <c r="L25" t="s">
        <v>1718</v>
      </c>
      <c r="M25" t="s">
        <v>1721</v>
      </c>
      <c r="N25"/>
      <c r="O25" t="s">
        <v>2818</v>
      </c>
      <c r="P25"/>
      <c r="Q25" t="s">
        <v>2819</v>
      </c>
      <c r="R25" t="s">
        <v>2819</v>
      </c>
      <c r="S25"/>
      <c r="T25"/>
      <c r="U25" t="s">
        <v>2867</v>
      </c>
      <c r="V25"/>
      <c r="W25"/>
      <c r="X25"/>
      <c r="Y25"/>
      <c r="Z25"/>
      <c r="AA25"/>
      <c r="AB25"/>
      <c r="AC25"/>
      <c r="AD25"/>
      <c r="AE25"/>
      <c r="AF25"/>
      <c r="AG25"/>
      <c r="AH25"/>
      <c r="AI25"/>
      <c r="AJ25"/>
      <c r="AK25"/>
      <c r="AL25"/>
      <c r="AM25"/>
      <c r="AN25"/>
      <c r="AO25" s="108" t="s">
        <v>34</v>
      </c>
      <c r="AP25" t="s">
        <v>2814</v>
      </c>
      <c r="AQ25">
        <v>25</v>
      </c>
      <c r="AR25" t="e">
        <v>#N/A</v>
      </c>
      <c r="AS25" t="s">
        <v>2817</v>
      </c>
      <c r="AT25" t="e">
        <v>#N/A</v>
      </c>
      <c r="AU25" t="s">
        <v>870</v>
      </c>
      <c r="AV25" t="s">
        <v>2997</v>
      </c>
      <c r="AW25" t="s">
        <v>1717</v>
      </c>
      <c r="AX25" t="s">
        <v>1716</v>
      </c>
      <c r="AY25" t="s">
        <v>2998</v>
      </c>
      <c r="AZ25" t="s">
        <v>2819</v>
      </c>
      <c r="BA25" t="s">
        <v>2999</v>
      </c>
      <c r="BB25" t="s">
        <v>1225</v>
      </c>
      <c r="BC25" t="s">
        <v>1718</v>
      </c>
      <c r="BD25" t="s">
        <v>3000</v>
      </c>
      <c r="BE25">
        <v>25</v>
      </c>
      <c r="BF25">
        <v>0</v>
      </c>
      <c r="BG25">
        <v>0</v>
      </c>
      <c r="BH25" t="s">
        <v>870</v>
      </c>
      <c r="BI25">
        <v>1</v>
      </c>
      <c r="BJ25">
        <v>0</v>
      </c>
      <c r="BK25">
        <v>0</v>
      </c>
      <c r="BL25" t="s">
        <v>1515</v>
      </c>
      <c r="BM25" t="s">
        <v>1515</v>
      </c>
      <c r="BN25" t="s">
        <v>1515</v>
      </c>
      <c r="BO25" t="s" cm="1">
        <v>1515</v>
      </c>
      <c r="BP25" t="s">
        <v>1515</v>
      </c>
      <c r="BQ25" t="s">
        <v>2818</v>
      </c>
      <c r="BR25">
        <v>24</v>
      </c>
      <c r="BS25" t="s">
        <v>1704</v>
      </c>
      <c r="BT25" t="s">
        <v>3001</v>
      </c>
      <c r="BU25" t="s">
        <v>872</v>
      </c>
      <c r="BV25" t="s">
        <v>2997</v>
      </c>
      <c r="BW25" t="s">
        <v>1717</v>
      </c>
      <c r="BX25" t="s">
        <v>1717</v>
      </c>
      <c r="BY25" t="s">
        <v>1515</v>
      </c>
      <c r="BZ25" t="s">
        <v>1717</v>
      </c>
      <c r="CA25" t="s">
        <v>1721</v>
      </c>
      <c r="CB25"/>
      <c r="CC25" t="s">
        <v>976</v>
      </c>
      <c r="CD25" t="s">
        <v>1225</v>
      </c>
      <c r="CE25" t="s">
        <v>870</v>
      </c>
      <c r="CF25" t="s">
        <v>2997</v>
      </c>
      <c r="CG25" t="s">
        <v>1225</v>
      </c>
      <c r="CH25" t="s">
        <v>1515</v>
      </c>
      <c r="CI25" t="s">
        <v>2819</v>
      </c>
      <c r="CJ25" t="s">
        <v>2817</v>
      </c>
      <c r="CK25"/>
      <c r="CL25"/>
      <c r="CM25" t="s">
        <v>2867</v>
      </c>
      <c r="CN25" t="s">
        <v>1515</v>
      </c>
      <c r="CO25" t="s">
        <v>2867</v>
      </c>
      <c r="CP25" t="s">
        <v>1515</v>
      </c>
      <c r="CQ25" t="s">
        <v>1515</v>
      </c>
      <c r="CR25">
        <v>8</v>
      </c>
      <c r="CS25" t="s">
        <v>2818</v>
      </c>
      <c r="CT25" t="s">
        <v>2818</v>
      </c>
      <c r="CU25" t="s">
        <v>2818</v>
      </c>
      <c r="CV25" t="s">
        <v>1515</v>
      </c>
      <c r="CW25" t="s">
        <v>1515</v>
      </c>
      <c r="CX25">
        <v>23</v>
      </c>
      <c r="CY25" t="s">
        <v>1842</v>
      </c>
      <c r="CZ25" t="s">
        <v>1515</v>
      </c>
      <c r="DA25" t="s">
        <v>1816</v>
      </c>
      <c r="DB25" t="s">
        <v>1817</v>
      </c>
      <c r="DC25" t="s">
        <v>870</v>
      </c>
      <c r="DD25" t="s">
        <v>2819</v>
      </c>
      <c r="DE25" t="s">
        <v>872</v>
      </c>
      <c r="DF25" t="s">
        <v>1515</v>
      </c>
      <c r="DG25" t="s">
        <v>1515</v>
      </c>
      <c r="DH25" t="s">
        <v>1820</v>
      </c>
      <c r="DI25" t="e">
        <v>#N/A</v>
      </c>
      <c r="DJ25"/>
      <c r="DK25" t="s">
        <v>1820</v>
      </c>
      <c r="DL25">
        <v>9</v>
      </c>
      <c r="DM25" t="s">
        <v>1818</v>
      </c>
      <c r="DN25" t="s">
        <v>2817</v>
      </c>
      <c r="DO25" t="b">
        <v>1</v>
      </c>
      <c r="DP25" t="b">
        <v>0</v>
      </c>
      <c r="DQ25" t="b">
        <v>1</v>
      </c>
      <c r="DR25" t="b">
        <v>0</v>
      </c>
      <c r="DS25" t="b">
        <v>0</v>
      </c>
      <c r="DT25" t="b">
        <v>1</v>
      </c>
      <c r="DU25" t="b">
        <v>0</v>
      </c>
      <c r="DV25">
        <v>0</v>
      </c>
      <c r="DW25" t="b">
        <v>0</v>
      </c>
      <c r="DX25" t="b">
        <v>0</v>
      </c>
      <c r="DY25" t="b">
        <v>0</v>
      </c>
      <c r="DZ25" t="b">
        <v>0</v>
      </c>
      <c r="EA25" t="b">
        <v>0</v>
      </c>
      <c r="EB25" t="b">
        <v>0</v>
      </c>
      <c r="EC25" t="b">
        <v>0</v>
      </c>
      <c r="ED25" t="b">
        <v>0</v>
      </c>
      <c r="EE25" t="b">
        <v>0</v>
      </c>
      <c r="EF25" t="b" cm="1">
        <v>0</v>
      </c>
      <c r="EG25" t="b">
        <v>0</v>
      </c>
      <c r="EH25" t="b">
        <v>0</v>
      </c>
      <c r="EI25" t="b">
        <v>0</v>
      </c>
      <c r="EJ25" t="s">
        <v>1515</v>
      </c>
      <c r="EK25">
        <v>0</v>
      </c>
      <c r="EL25">
        <v>9</v>
      </c>
      <c r="EM25" t="b">
        <v>0</v>
      </c>
    </row>
    <row r="26" spans="1:143" ht="15.75">
      <c r="A26"/>
      <c r="B26" t="s">
        <v>2817</v>
      </c>
      <c r="C26" t="s">
        <v>2817</v>
      </c>
      <c r="D26" t="s">
        <v>2868</v>
      </c>
      <c r="E26" t="s">
        <v>2869</v>
      </c>
      <c r="F26"/>
      <c r="G26" t="s">
        <v>2868</v>
      </c>
      <c r="H26" t="s">
        <v>2848</v>
      </c>
      <c r="I26" t="s">
        <v>1225</v>
      </c>
      <c r="J26"/>
      <c r="K26" t="s">
        <v>880</v>
      </c>
      <c r="L26" t="s">
        <v>1718</v>
      </c>
      <c r="M26" t="s">
        <v>1721</v>
      </c>
      <c r="N26"/>
      <c r="O26" t="s">
        <v>2818</v>
      </c>
      <c r="P26"/>
      <c r="Q26" t="s">
        <v>2819</v>
      </c>
      <c r="R26" t="s">
        <v>2819</v>
      </c>
      <c r="S26"/>
      <c r="T26"/>
      <c r="U26" t="s">
        <v>2870</v>
      </c>
      <c r="V26"/>
      <c r="W26"/>
      <c r="X26"/>
      <c r="Y26"/>
      <c r="Z26"/>
      <c r="AA26"/>
      <c r="AB26"/>
      <c r="AC26"/>
      <c r="AD26"/>
      <c r="AE26"/>
      <c r="AF26"/>
      <c r="AG26"/>
      <c r="AH26"/>
      <c r="AI26"/>
      <c r="AJ26"/>
      <c r="AK26"/>
      <c r="AL26"/>
      <c r="AM26"/>
      <c r="AN26"/>
      <c r="AO26" s="108" t="s">
        <v>34</v>
      </c>
      <c r="AP26" t="s">
        <v>2814</v>
      </c>
      <c r="AQ26">
        <v>26</v>
      </c>
      <c r="AR26" t="e">
        <v>#N/A</v>
      </c>
      <c r="AS26" t="s">
        <v>2817</v>
      </c>
      <c r="AT26" t="e">
        <v>#N/A</v>
      </c>
      <c r="AU26" t="s">
        <v>2869</v>
      </c>
      <c r="AV26" t="s">
        <v>3002</v>
      </c>
      <c r="AW26" t="s">
        <v>1717</v>
      </c>
      <c r="AX26" t="s">
        <v>1716</v>
      </c>
      <c r="AY26" t="s">
        <v>3003</v>
      </c>
      <c r="AZ26" t="s">
        <v>2819</v>
      </c>
      <c r="BA26" t="s">
        <v>3004</v>
      </c>
      <c r="BB26" t="s">
        <v>1225</v>
      </c>
      <c r="BC26" t="s">
        <v>1718</v>
      </c>
      <c r="BD26" t="s">
        <v>3005</v>
      </c>
      <c r="BE26">
        <v>26</v>
      </c>
      <c r="BF26">
        <v>0</v>
      </c>
      <c r="BG26">
        <v>0</v>
      </c>
      <c r="BH26" t="s">
        <v>2869</v>
      </c>
      <c r="BI26">
        <v>1</v>
      </c>
      <c r="BJ26">
        <v>0</v>
      </c>
      <c r="BK26">
        <v>0</v>
      </c>
      <c r="BL26" t="s">
        <v>1515</v>
      </c>
      <c r="BM26" t="s">
        <v>1515</v>
      </c>
      <c r="BN26" t="s">
        <v>1515</v>
      </c>
      <c r="BO26" t="s" cm="1">
        <v>1515</v>
      </c>
      <c r="BP26" t="s">
        <v>1515</v>
      </c>
      <c r="BQ26" t="s">
        <v>2818</v>
      </c>
      <c r="BR26">
        <v>25</v>
      </c>
      <c r="BS26" t="s">
        <v>1705</v>
      </c>
      <c r="BT26" t="s">
        <v>3006</v>
      </c>
      <c r="BU26" t="s">
        <v>2868</v>
      </c>
      <c r="BV26" t="s">
        <v>3002</v>
      </c>
      <c r="BW26" t="s">
        <v>2958</v>
      </c>
      <c r="BX26" t="s">
        <v>1717</v>
      </c>
      <c r="BY26" t="s">
        <v>1515</v>
      </c>
      <c r="BZ26" t="s">
        <v>1717</v>
      </c>
      <c r="CA26" t="s">
        <v>1721</v>
      </c>
      <c r="CB26"/>
      <c r="CC26" t="s">
        <v>976</v>
      </c>
      <c r="CD26" t="s">
        <v>1225</v>
      </c>
      <c r="CE26" t="s">
        <v>2869</v>
      </c>
      <c r="CF26" t="s">
        <v>3002</v>
      </c>
      <c r="CG26" t="s">
        <v>1225</v>
      </c>
      <c r="CH26" t="s">
        <v>1515</v>
      </c>
      <c r="CI26" t="s">
        <v>2819</v>
      </c>
      <c r="CJ26" t="s">
        <v>2817</v>
      </c>
      <c r="CK26"/>
      <c r="CL26"/>
      <c r="CM26" t="s">
        <v>2870</v>
      </c>
      <c r="CN26" t="s">
        <v>1515</v>
      </c>
      <c r="CO26" t="s">
        <v>2870</v>
      </c>
      <c r="CP26" t="s">
        <v>1515</v>
      </c>
      <c r="CQ26" t="s">
        <v>1515</v>
      </c>
      <c r="CR26">
        <v>8</v>
      </c>
      <c r="CS26" t="s">
        <v>2818</v>
      </c>
      <c r="CT26" t="s">
        <v>2818</v>
      </c>
      <c r="CU26" t="s">
        <v>2818</v>
      </c>
      <c r="CV26" t="s">
        <v>1515</v>
      </c>
      <c r="CW26" t="s">
        <v>1515</v>
      </c>
      <c r="CX26">
        <v>24</v>
      </c>
      <c r="CY26" t="s">
        <v>1843</v>
      </c>
      <c r="CZ26" t="s">
        <v>1515</v>
      </c>
      <c r="DA26" t="s">
        <v>1816</v>
      </c>
      <c r="DB26" t="s">
        <v>1817</v>
      </c>
      <c r="DC26" t="s">
        <v>2869</v>
      </c>
      <c r="DD26" t="s">
        <v>2819</v>
      </c>
      <c r="DE26" t="s">
        <v>2868</v>
      </c>
      <c r="DF26" t="s">
        <v>1515</v>
      </c>
      <c r="DG26" t="s">
        <v>1515</v>
      </c>
      <c r="DH26" t="s">
        <v>1820</v>
      </c>
      <c r="DI26" t="e">
        <v>#N/A</v>
      </c>
      <c r="DJ26"/>
      <c r="DK26" t="s">
        <v>1820</v>
      </c>
      <c r="DL26">
        <v>9</v>
      </c>
      <c r="DM26" t="s">
        <v>1818</v>
      </c>
      <c r="DN26" t="s">
        <v>2817</v>
      </c>
      <c r="DO26" t="b">
        <v>1</v>
      </c>
      <c r="DP26" t="b">
        <v>0</v>
      </c>
      <c r="DQ26" t="b">
        <v>1</v>
      </c>
      <c r="DR26" t="b">
        <v>0</v>
      </c>
      <c r="DS26" t="b">
        <v>0</v>
      </c>
      <c r="DT26" t="b">
        <v>1</v>
      </c>
      <c r="DU26" t="b">
        <v>0</v>
      </c>
      <c r="DV26">
        <v>0</v>
      </c>
      <c r="DW26" t="b">
        <v>0</v>
      </c>
      <c r="DX26" t="b">
        <v>0</v>
      </c>
      <c r="DY26" t="b">
        <v>0</v>
      </c>
      <c r="DZ26" t="b">
        <v>0</v>
      </c>
      <c r="EA26" t="b">
        <v>0</v>
      </c>
      <c r="EB26" t="b">
        <v>0</v>
      </c>
      <c r="EC26" t="b">
        <v>0</v>
      </c>
      <c r="ED26" t="b">
        <v>0</v>
      </c>
      <c r="EE26" t="b">
        <v>0</v>
      </c>
      <c r="EF26" t="b" cm="1">
        <v>0</v>
      </c>
      <c r="EG26" t="b">
        <v>0</v>
      </c>
      <c r="EH26" t="b">
        <v>0</v>
      </c>
      <c r="EI26" t="b">
        <v>0</v>
      </c>
      <c r="EJ26" t="s">
        <v>1515</v>
      </c>
      <c r="EK26">
        <v>0</v>
      </c>
      <c r="EL26">
        <v>15</v>
      </c>
      <c r="EM26" t="b">
        <v>0</v>
      </c>
    </row>
    <row r="27" spans="1:143" ht="15.75">
      <c r="A27"/>
      <c r="B27" t="s">
        <v>2817</v>
      </c>
      <c r="C27" t="s">
        <v>2817</v>
      </c>
      <c r="D27" t="s">
        <v>2871</v>
      </c>
      <c r="E27" t="s">
        <v>2872</v>
      </c>
      <c r="F27"/>
      <c r="G27" t="s">
        <v>2871</v>
      </c>
      <c r="H27" t="s">
        <v>2848</v>
      </c>
      <c r="I27" t="s">
        <v>1225</v>
      </c>
      <c r="J27"/>
      <c r="K27" t="s">
        <v>880</v>
      </c>
      <c r="L27" t="s">
        <v>1718</v>
      </c>
      <c r="M27" t="s">
        <v>1721</v>
      </c>
      <c r="N27"/>
      <c r="O27" t="s">
        <v>2818</v>
      </c>
      <c r="P27"/>
      <c r="Q27" t="s">
        <v>2819</v>
      </c>
      <c r="R27" t="s">
        <v>2819</v>
      </c>
      <c r="S27"/>
      <c r="T27"/>
      <c r="U27" t="s">
        <v>2873</v>
      </c>
      <c r="V27"/>
      <c r="W27"/>
      <c r="X27"/>
      <c r="Y27"/>
      <c r="Z27"/>
      <c r="AA27"/>
      <c r="AB27"/>
      <c r="AC27"/>
      <c r="AD27"/>
      <c r="AE27"/>
      <c r="AF27"/>
      <c r="AG27"/>
      <c r="AH27"/>
      <c r="AI27"/>
      <c r="AJ27"/>
      <c r="AK27"/>
      <c r="AL27"/>
      <c r="AM27"/>
      <c r="AN27"/>
      <c r="AO27" s="108" t="s">
        <v>34</v>
      </c>
      <c r="AP27" t="s">
        <v>2814</v>
      </c>
      <c r="AQ27">
        <v>27</v>
      </c>
      <c r="AR27" t="e">
        <v>#N/A</v>
      </c>
      <c r="AS27" t="s">
        <v>2817</v>
      </c>
      <c r="AT27" t="e">
        <v>#N/A</v>
      </c>
      <c r="AU27" t="s">
        <v>2872</v>
      </c>
      <c r="AV27" t="s">
        <v>3007</v>
      </c>
      <c r="AW27" t="s">
        <v>1717</v>
      </c>
      <c r="AX27" t="s">
        <v>1716</v>
      </c>
      <c r="AY27" t="s">
        <v>3008</v>
      </c>
      <c r="AZ27" t="s">
        <v>2819</v>
      </c>
      <c r="BA27" t="s">
        <v>3009</v>
      </c>
      <c r="BB27" t="s">
        <v>1225</v>
      </c>
      <c r="BC27" t="s">
        <v>1718</v>
      </c>
      <c r="BD27" t="s">
        <v>3010</v>
      </c>
      <c r="BE27">
        <v>27</v>
      </c>
      <c r="BF27">
        <v>0</v>
      </c>
      <c r="BG27">
        <v>0</v>
      </c>
      <c r="BH27" t="s">
        <v>2872</v>
      </c>
      <c r="BI27">
        <v>1</v>
      </c>
      <c r="BJ27">
        <v>0</v>
      </c>
      <c r="BK27">
        <v>0</v>
      </c>
      <c r="BL27" t="s">
        <v>1515</v>
      </c>
      <c r="BM27" t="s">
        <v>1515</v>
      </c>
      <c r="BN27" t="s">
        <v>1515</v>
      </c>
      <c r="BO27" t="s" cm="1">
        <v>1515</v>
      </c>
      <c r="BP27" t="s">
        <v>1515</v>
      </c>
      <c r="BQ27" t="s">
        <v>2818</v>
      </c>
      <c r="BR27">
        <v>26</v>
      </c>
      <c r="BS27" t="s">
        <v>1728</v>
      </c>
      <c r="BT27" t="s">
        <v>3011</v>
      </c>
      <c r="BU27" t="s">
        <v>2871</v>
      </c>
      <c r="BV27" t="s">
        <v>3007</v>
      </c>
      <c r="BW27" t="s">
        <v>2958</v>
      </c>
      <c r="BX27" t="s">
        <v>1717</v>
      </c>
      <c r="BY27" t="s">
        <v>1515</v>
      </c>
      <c r="BZ27" t="s">
        <v>1717</v>
      </c>
      <c r="CA27" t="s">
        <v>1721</v>
      </c>
      <c r="CB27"/>
      <c r="CC27" t="s">
        <v>976</v>
      </c>
      <c r="CD27" t="s">
        <v>1225</v>
      </c>
      <c r="CE27" t="s">
        <v>2872</v>
      </c>
      <c r="CF27" t="s">
        <v>3007</v>
      </c>
      <c r="CG27" t="s">
        <v>1225</v>
      </c>
      <c r="CH27" t="s">
        <v>1515</v>
      </c>
      <c r="CI27" t="s">
        <v>2819</v>
      </c>
      <c r="CJ27" t="s">
        <v>2817</v>
      </c>
      <c r="CK27"/>
      <c r="CL27"/>
      <c r="CM27" t="s">
        <v>2873</v>
      </c>
      <c r="CN27" t="s">
        <v>1515</v>
      </c>
      <c r="CO27" t="s">
        <v>2873</v>
      </c>
      <c r="CP27" t="s">
        <v>1515</v>
      </c>
      <c r="CQ27" t="s">
        <v>1515</v>
      </c>
      <c r="CR27">
        <v>8</v>
      </c>
      <c r="CS27" t="s">
        <v>2818</v>
      </c>
      <c r="CT27" t="s">
        <v>2818</v>
      </c>
      <c r="CU27" t="s">
        <v>2818</v>
      </c>
      <c r="CV27" t="s">
        <v>1515</v>
      </c>
      <c r="CW27" t="s">
        <v>1515</v>
      </c>
      <c r="CX27">
        <v>25</v>
      </c>
      <c r="CY27" t="s">
        <v>1845</v>
      </c>
      <c r="CZ27" t="s">
        <v>1515</v>
      </c>
      <c r="DA27" t="s">
        <v>1816</v>
      </c>
      <c r="DB27" t="s">
        <v>1817</v>
      </c>
      <c r="DC27" t="s">
        <v>2872</v>
      </c>
      <c r="DD27" t="s">
        <v>2819</v>
      </c>
      <c r="DE27" t="s">
        <v>2871</v>
      </c>
      <c r="DF27" t="s">
        <v>1515</v>
      </c>
      <c r="DG27" t="s">
        <v>1515</v>
      </c>
      <c r="DH27" t="s">
        <v>1820</v>
      </c>
      <c r="DI27" t="e">
        <v>#N/A</v>
      </c>
      <c r="DJ27"/>
      <c r="DK27" t="s">
        <v>1820</v>
      </c>
      <c r="DL27">
        <v>9</v>
      </c>
      <c r="DM27" t="s">
        <v>1818</v>
      </c>
      <c r="DN27" t="s">
        <v>2817</v>
      </c>
      <c r="DO27" t="b">
        <v>1</v>
      </c>
      <c r="DP27" t="b">
        <v>0</v>
      </c>
      <c r="DQ27" t="b">
        <v>1</v>
      </c>
      <c r="DR27" t="b">
        <v>0</v>
      </c>
      <c r="DS27" t="b">
        <v>0</v>
      </c>
      <c r="DT27" t="b">
        <v>1</v>
      </c>
      <c r="DU27" t="b">
        <v>0</v>
      </c>
      <c r="DV27">
        <v>0</v>
      </c>
      <c r="DW27" t="b">
        <v>0</v>
      </c>
      <c r="DX27" t="b">
        <v>0</v>
      </c>
      <c r="DY27" t="b">
        <v>0</v>
      </c>
      <c r="DZ27" t="b">
        <v>0</v>
      </c>
      <c r="EA27" t="b">
        <v>0</v>
      </c>
      <c r="EB27" t="b">
        <v>0</v>
      </c>
      <c r="EC27" t="b">
        <v>0</v>
      </c>
      <c r="ED27" t="b">
        <v>0</v>
      </c>
      <c r="EE27" t="b">
        <v>0</v>
      </c>
      <c r="EF27" t="b" cm="1">
        <v>0</v>
      </c>
      <c r="EG27" t="b">
        <v>0</v>
      </c>
      <c r="EH27" t="b">
        <v>0</v>
      </c>
      <c r="EI27" t="b">
        <v>0</v>
      </c>
      <c r="EJ27" t="s">
        <v>1515</v>
      </c>
      <c r="EK27">
        <v>0</v>
      </c>
      <c r="EL27">
        <v>16</v>
      </c>
      <c r="EM27" t="b">
        <v>0</v>
      </c>
    </row>
    <row r="28" spans="1:143" ht="15.75">
      <c r="A28"/>
      <c r="B28" t="s">
        <v>2817</v>
      </c>
      <c r="C28" t="s">
        <v>2817</v>
      </c>
      <c r="D28" t="s">
        <v>2874</v>
      </c>
      <c r="E28" t="s">
        <v>2875</v>
      </c>
      <c r="F28"/>
      <c r="G28" t="s">
        <v>172</v>
      </c>
      <c r="H28" t="s">
        <v>2848</v>
      </c>
      <c r="I28" t="s">
        <v>1225</v>
      </c>
      <c r="J28"/>
      <c r="K28" t="s">
        <v>880</v>
      </c>
      <c r="L28" t="s">
        <v>1718</v>
      </c>
      <c r="M28" t="s">
        <v>1721</v>
      </c>
      <c r="N28"/>
      <c r="O28" t="s">
        <v>2818</v>
      </c>
      <c r="P28"/>
      <c r="Q28" t="s">
        <v>2819</v>
      </c>
      <c r="R28" t="s">
        <v>2819</v>
      </c>
      <c r="S28"/>
      <c r="T28"/>
      <c r="U28" t="s">
        <v>2876</v>
      </c>
      <c r="V28"/>
      <c r="W28"/>
      <c r="X28"/>
      <c r="Y28"/>
      <c r="Z28"/>
      <c r="AA28"/>
      <c r="AB28"/>
      <c r="AC28"/>
      <c r="AD28"/>
      <c r="AE28"/>
      <c r="AF28"/>
      <c r="AG28"/>
      <c r="AH28"/>
      <c r="AI28"/>
      <c r="AJ28"/>
      <c r="AK28"/>
      <c r="AL28"/>
      <c r="AM28"/>
      <c r="AN28"/>
      <c r="AO28" s="108" t="s">
        <v>34</v>
      </c>
      <c r="AP28" t="s">
        <v>2814</v>
      </c>
      <c r="AQ28">
        <v>28</v>
      </c>
      <c r="AR28" t="e">
        <v>#N/A</v>
      </c>
      <c r="AS28" t="s">
        <v>2817</v>
      </c>
      <c r="AT28" t="e">
        <v>#N/A</v>
      </c>
      <c r="AU28" t="s">
        <v>2875</v>
      </c>
      <c r="AV28" t="s">
        <v>3012</v>
      </c>
      <c r="AW28" t="s">
        <v>1717</v>
      </c>
      <c r="AX28" t="s">
        <v>1716</v>
      </c>
      <c r="AY28" t="s">
        <v>3013</v>
      </c>
      <c r="AZ28" t="s">
        <v>2819</v>
      </c>
      <c r="BA28" t="s">
        <v>3014</v>
      </c>
      <c r="BB28" t="s">
        <v>1225</v>
      </c>
      <c r="BC28" t="s">
        <v>1718</v>
      </c>
      <c r="BD28" t="s">
        <v>3015</v>
      </c>
      <c r="BE28">
        <v>28</v>
      </c>
      <c r="BF28">
        <v>0</v>
      </c>
      <c r="BG28">
        <v>0</v>
      </c>
      <c r="BH28" t="s">
        <v>2875</v>
      </c>
      <c r="BI28">
        <v>1</v>
      </c>
      <c r="BJ28">
        <v>0</v>
      </c>
      <c r="BK28">
        <v>0</v>
      </c>
      <c r="BL28" t="s">
        <v>1515</v>
      </c>
      <c r="BM28" t="s">
        <v>1515</v>
      </c>
      <c r="BN28" t="s">
        <v>1515</v>
      </c>
      <c r="BO28" t="s" cm="1">
        <v>1515</v>
      </c>
      <c r="BP28" t="s">
        <v>1515</v>
      </c>
      <c r="BQ28" t="s">
        <v>2818</v>
      </c>
      <c r="BR28">
        <v>27</v>
      </c>
      <c r="BS28" t="s">
        <v>1679</v>
      </c>
      <c r="BT28" t="s">
        <v>3016</v>
      </c>
      <c r="BU28" t="s">
        <v>2874</v>
      </c>
      <c r="BV28" t="s">
        <v>3012</v>
      </c>
      <c r="BW28" t="s">
        <v>2958</v>
      </c>
      <c r="BX28" t="s">
        <v>1717</v>
      </c>
      <c r="BY28" t="s">
        <v>1515</v>
      </c>
      <c r="BZ28" t="s">
        <v>1717</v>
      </c>
      <c r="CA28" t="s">
        <v>1721</v>
      </c>
      <c r="CB28"/>
      <c r="CC28" t="s">
        <v>976</v>
      </c>
      <c r="CD28" t="s">
        <v>1225</v>
      </c>
      <c r="CE28" t="s">
        <v>2875</v>
      </c>
      <c r="CF28" t="s">
        <v>3012</v>
      </c>
      <c r="CG28" t="s">
        <v>1225</v>
      </c>
      <c r="CH28" t="s">
        <v>1515</v>
      </c>
      <c r="CI28" t="s">
        <v>2819</v>
      </c>
      <c r="CJ28" t="s">
        <v>2817</v>
      </c>
      <c r="CK28"/>
      <c r="CL28"/>
      <c r="CM28" t="s">
        <v>2876</v>
      </c>
      <c r="CN28" t="s">
        <v>1515</v>
      </c>
      <c r="CO28" t="s">
        <v>2876</v>
      </c>
      <c r="CP28" t="s">
        <v>1515</v>
      </c>
      <c r="CQ28" t="s">
        <v>1515</v>
      </c>
      <c r="CR28">
        <v>8</v>
      </c>
      <c r="CS28" t="s">
        <v>2818</v>
      </c>
      <c r="CT28" t="s">
        <v>2818</v>
      </c>
      <c r="CU28" t="s">
        <v>2818</v>
      </c>
      <c r="CV28" t="s">
        <v>1515</v>
      </c>
      <c r="CW28" t="s">
        <v>1515</v>
      </c>
      <c r="CX28">
        <v>26</v>
      </c>
      <c r="CY28" t="s">
        <v>1846</v>
      </c>
      <c r="CZ28" t="s">
        <v>1515</v>
      </c>
      <c r="DA28" t="s">
        <v>1816</v>
      </c>
      <c r="DB28" t="s">
        <v>1817</v>
      </c>
      <c r="DC28" t="s">
        <v>2875</v>
      </c>
      <c r="DD28" t="s">
        <v>2819</v>
      </c>
      <c r="DE28" t="s">
        <v>172</v>
      </c>
      <c r="DF28" t="s">
        <v>1515</v>
      </c>
      <c r="DG28" t="s">
        <v>1515</v>
      </c>
      <c r="DH28" t="s">
        <v>1820</v>
      </c>
      <c r="DI28" t="e">
        <v>#N/A</v>
      </c>
      <c r="DJ28"/>
      <c r="DK28" t="s">
        <v>1820</v>
      </c>
      <c r="DL28">
        <v>9</v>
      </c>
      <c r="DM28" t="s">
        <v>1818</v>
      </c>
      <c r="DN28" t="s">
        <v>2817</v>
      </c>
      <c r="DO28" t="b">
        <v>1</v>
      </c>
      <c r="DP28" t="b">
        <v>0</v>
      </c>
      <c r="DQ28" t="b">
        <v>1</v>
      </c>
      <c r="DR28" t="b">
        <v>0</v>
      </c>
      <c r="DS28" t="b">
        <v>0</v>
      </c>
      <c r="DT28" t="b">
        <v>1</v>
      </c>
      <c r="DU28" t="b">
        <v>0</v>
      </c>
      <c r="DV28">
        <v>0</v>
      </c>
      <c r="DW28" t="b">
        <v>0</v>
      </c>
      <c r="DX28" t="b">
        <v>0</v>
      </c>
      <c r="DY28" t="b">
        <v>0</v>
      </c>
      <c r="DZ28" t="b">
        <v>0</v>
      </c>
      <c r="EA28" t="b">
        <v>0</v>
      </c>
      <c r="EB28" t="b">
        <v>0</v>
      </c>
      <c r="EC28" t="b">
        <v>0</v>
      </c>
      <c r="ED28" t="b">
        <v>0</v>
      </c>
      <c r="EE28" t="b">
        <v>0</v>
      </c>
      <c r="EF28" t="b" cm="1">
        <v>0</v>
      </c>
      <c r="EG28" t="b">
        <v>0</v>
      </c>
      <c r="EH28" t="b">
        <v>0</v>
      </c>
      <c r="EI28" t="b">
        <v>0</v>
      </c>
      <c r="EJ28" t="s">
        <v>1515</v>
      </c>
      <c r="EK28">
        <v>0</v>
      </c>
      <c r="EL28">
        <v>32</v>
      </c>
      <c r="EM28" t="b">
        <v>1</v>
      </c>
    </row>
    <row r="29" spans="1:143" s="119" customFormat="1" ht="15.75">
      <c r="A29"/>
      <c r="B29" t="s">
        <v>2817</v>
      </c>
      <c r="C29" t="s">
        <v>2817</v>
      </c>
      <c r="D29" t="s">
        <v>2877</v>
      </c>
      <c r="E29" t="s">
        <v>2878</v>
      </c>
      <c r="F29"/>
      <c r="G29" t="s">
        <v>2879</v>
      </c>
      <c r="H29" t="s">
        <v>2848</v>
      </c>
      <c r="I29" t="s">
        <v>1225</v>
      </c>
      <c r="J29"/>
      <c r="K29" t="s">
        <v>880</v>
      </c>
      <c r="L29" t="s">
        <v>1718</v>
      </c>
      <c r="M29" t="s">
        <v>1721</v>
      </c>
      <c r="N29"/>
      <c r="O29" t="s">
        <v>2818</v>
      </c>
      <c r="P29"/>
      <c r="Q29" t="s">
        <v>2819</v>
      </c>
      <c r="R29" t="s">
        <v>2819</v>
      </c>
      <c r="S29"/>
      <c r="T29"/>
      <c r="U29" t="s">
        <v>2880</v>
      </c>
      <c r="V29"/>
      <c r="W29"/>
      <c r="X29"/>
      <c r="Y29"/>
      <c r="Z29"/>
      <c r="AA29"/>
      <c r="AB29"/>
      <c r="AC29"/>
      <c r="AD29"/>
      <c r="AE29"/>
      <c r="AF29"/>
      <c r="AG29"/>
      <c r="AH29"/>
      <c r="AI29"/>
      <c r="AJ29"/>
      <c r="AK29"/>
      <c r="AL29"/>
      <c r="AM29"/>
      <c r="AN29"/>
      <c r="AO29" s="108" t="s">
        <v>34</v>
      </c>
      <c r="AP29" t="s">
        <v>2814</v>
      </c>
      <c r="AQ29">
        <v>29</v>
      </c>
      <c r="AR29" t="e">
        <v>#N/A</v>
      </c>
      <c r="AS29" t="s">
        <v>2817</v>
      </c>
      <c r="AT29" t="e">
        <v>#N/A</v>
      </c>
      <c r="AU29" t="s">
        <v>2878</v>
      </c>
      <c r="AV29" t="s">
        <v>3017</v>
      </c>
      <c r="AW29" t="s">
        <v>1717</v>
      </c>
      <c r="AX29" t="s">
        <v>1716</v>
      </c>
      <c r="AY29" t="s">
        <v>3018</v>
      </c>
      <c r="AZ29" t="s">
        <v>2819</v>
      </c>
      <c r="BA29" t="s">
        <v>3019</v>
      </c>
      <c r="BB29" t="s">
        <v>1225</v>
      </c>
      <c r="BC29" t="s">
        <v>1718</v>
      </c>
      <c r="BD29" t="s">
        <v>3020</v>
      </c>
      <c r="BE29">
        <v>29</v>
      </c>
      <c r="BF29">
        <v>0</v>
      </c>
      <c r="BG29">
        <v>0</v>
      </c>
      <c r="BH29" t="s">
        <v>2878</v>
      </c>
      <c r="BI29">
        <v>1</v>
      </c>
      <c r="BJ29">
        <v>0</v>
      </c>
      <c r="BK29">
        <v>0</v>
      </c>
      <c r="BL29" t="s">
        <v>1515</v>
      </c>
      <c r="BM29" t="s">
        <v>1515</v>
      </c>
      <c r="BN29" t="s">
        <v>1515</v>
      </c>
      <c r="BO29" t="s" cm="1">
        <v>1515</v>
      </c>
      <c r="BP29" t="s">
        <v>1515</v>
      </c>
      <c r="BQ29" t="s">
        <v>2818</v>
      </c>
      <c r="BR29">
        <v>28</v>
      </c>
      <c r="BS29" t="s">
        <v>1680</v>
      </c>
      <c r="BT29" t="s">
        <v>3021</v>
      </c>
      <c r="BU29" t="s">
        <v>2877</v>
      </c>
      <c r="BV29" t="s">
        <v>3017</v>
      </c>
      <c r="BW29" t="s">
        <v>2958</v>
      </c>
      <c r="BX29" t="s">
        <v>1717</v>
      </c>
      <c r="BY29" t="s">
        <v>1515</v>
      </c>
      <c r="BZ29" t="s">
        <v>1717</v>
      </c>
      <c r="CA29" t="s">
        <v>1721</v>
      </c>
      <c r="CB29"/>
      <c r="CC29" t="s">
        <v>976</v>
      </c>
      <c r="CD29" t="s">
        <v>1225</v>
      </c>
      <c r="CE29" t="s">
        <v>2878</v>
      </c>
      <c r="CF29" t="s">
        <v>3017</v>
      </c>
      <c r="CG29" t="s">
        <v>1225</v>
      </c>
      <c r="CH29" t="s">
        <v>1515</v>
      </c>
      <c r="CI29" t="s">
        <v>2819</v>
      </c>
      <c r="CJ29" t="s">
        <v>2817</v>
      </c>
      <c r="CK29"/>
      <c r="CL29"/>
      <c r="CM29" t="s">
        <v>2880</v>
      </c>
      <c r="CN29" t="s">
        <v>1515</v>
      </c>
      <c r="CO29" t="s">
        <v>2880</v>
      </c>
      <c r="CP29" t="s">
        <v>1515</v>
      </c>
      <c r="CQ29" t="s">
        <v>1515</v>
      </c>
      <c r="CR29">
        <v>8</v>
      </c>
      <c r="CS29" t="s">
        <v>2818</v>
      </c>
      <c r="CT29" t="s">
        <v>2818</v>
      </c>
      <c r="CU29" t="s">
        <v>2818</v>
      </c>
      <c r="CV29" t="s">
        <v>1515</v>
      </c>
      <c r="CW29" t="s">
        <v>1515</v>
      </c>
      <c r="CX29">
        <v>27</v>
      </c>
      <c r="CY29" t="s">
        <v>1847</v>
      </c>
      <c r="CZ29" t="s">
        <v>1515</v>
      </c>
      <c r="DA29" t="s">
        <v>1816</v>
      </c>
      <c r="DB29" t="s">
        <v>1817</v>
      </c>
      <c r="DC29" t="s">
        <v>2878</v>
      </c>
      <c r="DD29" t="s">
        <v>2819</v>
      </c>
      <c r="DE29" t="s">
        <v>2879</v>
      </c>
      <c r="DF29" t="s">
        <v>1515</v>
      </c>
      <c r="DG29" t="s">
        <v>1515</v>
      </c>
      <c r="DH29" t="s">
        <v>1820</v>
      </c>
      <c r="DI29" t="e">
        <v>#N/A</v>
      </c>
      <c r="DJ29"/>
      <c r="DK29" t="s">
        <v>1820</v>
      </c>
      <c r="DL29">
        <v>9</v>
      </c>
      <c r="DM29" t="s">
        <v>1818</v>
      </c>
      <c r="DN29" t="s">
        <v>2817</v>
      </c>
      <c r="DO29" t="b">
        <v>1</v>
      </c>
      <c r="DP29" t="b">
        <v>0</v>
      </c>
      <c r="DQ29" t="b">
        <v>1</v>
      </c>
      <c r="DR29" t="b">
        <v>0</v>
      </c>
      <c r="DS29" t="b">
        <v>0</v>
      </c>
      <c r="DT29" t="b">
        <v>1</v>
      </c>
      <c r="DU29" t="b">
        <v>0</v>
      </c>
      <c r="DV29">
        <v>0</v>
      </c>
      <c r="DW29" t="b">
        <v>0</v>
      </c>
      <c r="DX29" t="b">
        <v>0</v>
      </c>
      <c r="DY29" t="b">
        <v>0</v>
      </c>
      <c r="DZ29" t="b">
        <v>0</v>
      </c>
      <c r="EA29" t="b">
        <v>0</v>
      </c>
      <c r="EB29" t="b">
        <v>0</v>
      </c>
      <c r="EC29" t="b">
        <v>0</v>
      </c>
      <c r="ED29" t="b">
        <v>0</v>
      </c>
      <c r="EE29" t="b">
        <v>0</v>
      </c>
      <c r="EF29" t="b" cm="1">
        <v>0</v>
      </c>
      <c r="EG29" t="b">
        <v>0</v>
      </c>
      <c r="EH29" t="b">
        <v>0</v>
      </c>
      <c r="EI29" t="b">
        <v>0</v>
      </c>
      <c r="EJ29" t="s">
        <v>1515</v>
      </c>
      <c r="EK29">
        <v>0</v>
      </c>
      <c r="EL29">
        <v>6</v>
      </c>
      <c r="EM29" t="b">
        <v>0</v>
      </c>
    </row>
    <row r="30" spans="1:143" ht="15.75">
      <c r="A30"/>
      <c r="B30" t="s">
        <v>2817</v>
      </c>
      <c r="C30" t="s">
        <v>2817</v>
      </c>
      <c r="D30" t="s">
        <v>181</v>
      </c>
      <c r="E30" t="s">
        <v>877</v>
      </c>
      <c r="F30"/>
      <c r="G30" t="s">
        <v>2881</v>
      </c>
      <c r="H30"/>
      <c r="I30" t="s">
        <v>1225</v>
      </c>
      <c r="J30"/>
      <c r="K30" t="s">
        <v>880</v>
      </c>
      <c r="L30" t="s">
        <v>1718</v>
      </c>
      <c r="M30" t="s">
        <v>1721</v>
      </c>
      <c r="N30"/>
      <c r="O30" t="s">
        <v>2818</v>
      </c>
      <c r="P30"/>
      <c r="Q30" t="s">
        <v>2819</v>
      </c>
      <c r="R30" t="s">
        <v>2819</v>
      </c>
      <c r="S30"/>
      <c r="T30"/>
      <c r="U30" t="s">
        <v>2882</v>
      </c>
      <c r="V30"/>
      <c r="W30"/>
      <c r="X30"/>
      <c r="Y30"/>
      <c r="Z30"/>
      <c r="AA30"/>
      <c r="AB30"/>
      <c r="AC30"/>
      <c r="AD30"/>
      <c r="AE30"/>
      <c r="AF30"/>
      <c r="AG30"/>
      <c r="AH30"/>
      <c r="AI30"/>
      <c r="AJ30"/>
      <c r="AK30"/>
      <c r="AL30"/>
      <c r="AM30"/>
      <c r="AN30"/>
      <c r="AO30" s="108" t="s">
        <v>34</v>
      </c>
      <c r="AP30" t="s">
        <v>2814</v>
      </c>
      <c r="AQ30">
        <v>30</v>
      </c>
      <c r="AR30" t="e">
        <v>#N/A</v>
      </c>
      <c r="AS30" t="s">
        <v>2817</v>
      </c>
      <c r="AT30" t="e">
        <v>#N/A</v>
      </c>
      <c r="AU30" t="s">
        <v>877</v>
      </c>
      <c r="AV30" t="s">
        <v>3022</v>
      </c>
      <c r="AW30" t="s">
        <v>1717</v>
      </c>
      <c r="AX30" t="s">
        <v>1716</v>
      </c>
      <c r="AY30" t="s">
        <v>3023</v>
      </c>
      <c r="AZ30" t="s">
        <v>2819</v>
      </c>
      <c r="BA30" t="s">
        <v>3024</v>
      </c>
      <c r="BB30" t="s">
        <v>1225</v>
      </c>
      <c r="BC30" t="s">
        <v>1718</v>
      </c>
      <c r="BD30" t="s">
        <v>3025</v>
      </c>
      <c r="BE30">
        <v>30</v>
      </c>
      <c r="BF30">
        <v>0</v>
      </c>
      <c r="BG30">
        <v>0</v>
      </c>
      <c r="BH30" t="s">
        <v>877</v>
      </c>
      <c r="BI30">
        <v>1</v>
      </c>
      <c r="BJ30">
        <v>0</v>
      </c>
      <c r="BK30">
        <v>0</v>
      </c>
      <c r="BL30" t="s">
        <v>1515</v>
      </c>
      <c r="BM30" t="s">
        <v>1515</v>
      </c>
      <c r="BN30" t="s">
        <v>1515</v>
      </c>
      <c r="BO30" t="s" cm="1">
        <v>1515</v>
      </c>
      <c r="BP30" t="s">
        <v>1515</v>
      </c>
      <c r="BQ30" t="s">
        <v>2818</v>
      </c>
      <c r="BR30">
        <v>29</v>
      </c>
      <c r="BS30" t="s">
        <v>1681</v>
      </c>
      <c r="BT30" t="s">
        <v>3026</v>
      </c>
      <c r="BU30" t="s">
        <v>181</v>
      </c>
      <c r="BV30" t="s">
        <v>3022</v>
      </c>
      <c r="BW30" t="s">
        <v>1717</v>
      </c>
      <c r="BX30" t="s">
        <v>1717</v>
      </c>
      <c r="BY30" t="s">
        <v>1515</v>
      </c>
      <c r="BZ30" t="s">
        <v>1717</v>
      </c>
      <c r="CA30" t="s">
        <v>1721</v>
      </c>
      <c r="CB30"/>
      <c r="CC30" t="s">
        <v>976</v>
      </c>
      <c r="CD30" t="s">
        <v>1225</v>
      </c>
      <c r="CE30" t="s">
        <v>877</v>
      </c>
      <c r="CF30" t="s">
        <v>3022</v>
      </c>
      <c r="CG30" t="s">
        <v>1225</v>
      </c>
      <c r="CH30" t="s">
        <v>1515</v>
      </c>
      <c r="CI30" t="s">
        <v>2819</v>
      </c>
      <c r="CJ30" t="s">
        <v>2817</v>
      </c>
      <c r="CK30"/>
      <c r="CL30"/>
      <c r="CM30" t="s">
        <v>2882</v>
      </c>
      <c r="CN30" t="s">
        <v>1515</v>
      </c>
      <c r="CO30" t="s">
        <v>2882</v>
      </c>
      <c r="CP30" t="s">
        <v>1515</v>
      </c>
      <c r="CQ30" t="s">
        <v>1515</v>
      </c>
      <c r="CR30">
        <v>8</v>
      </c>
      <c r="CS30" t="s">
        <v>2818</v>
      </c>
      <c r="CT30" t="s">
        <v>2818</v>
      </c>
      <c r="CU30" t="s">
        <v>2818</v>
      </c>
      <c r="CV30" t="s">
        <v>1515</v>
      </c>
      <c r="CW30" t="s">
        <v>1515</v>
      </c>
      <c r="CX30">
        <v>28</v>
      </c>
      <c r="CY30" t="s">
        <v>1848</v>
      </c>
      <c r="CZ30" t="s">
        <v>1515</v>
      </c>
      <c r="DA30" t="s">
        <v>1816</v>
      </c>
      <c r="DB30" t="s">
        <v>1817</v>
      </c>
      <c r="DC30" t="s">
        <v>877</v>
      </c>
      <c r="DD30" t="s">
        <v>2819</v>
      </c>
      <c r="DE30" t="s">
        <v>2881</v>
      </c>
      <c r="DF30" t="s">
        <v>1515</v>
      </c>
      <c r="DG30" t="s">
        <v>1515</v>
      </c>
      <c r="DH30" t="s">
        <v>1820</v>
      </c>
      <c r="DI30" t="e">
        <v>#N/A</v>
      </c>
      <c r="DJ30"/>
      <c r="DK30" t="s">
        <v>1820</v>
      </c>
      <c r="DL30">
        <v>9</v>
      </c>
      <c r="DM30" t="s">
        <v>1818</v>
      </c>
      <c r="DN30" t="s">
        <v>2817</v>
      </c>
      <c r="DO30" t="b">
        <v>1</v>
      </c>
      <c r="DP30" t="b">
        <v>0</v>
      </c>
      <c r="DQ30" t="b">
        <v>1</v>
      </c>
      <c r="DR30" t="b">
        <v>0</v>
      </c>
      <c r="DS30" t="b">
        <v>0</v>
      </c>
      <c r="DT30" t="b">
        <v>1</v>
      </c>
      <c r="DU30" t="b">
        <v>0</v>
      </c>
      <c r="DV30">
        <v>0</v>
      </c>
      <c r="DW30" t="b">
        <v>0</v>
      </c>
      <c r="DX30" t="b">
        <v>0</v>
      </c>
      <c r="DY30" t="b">
        <v>0</v>
      </c>
      <c r="DZ30" t="b">
        <v>0</v>
      </c>
      <c r="EA30" t="b">
        <v>0</v>
      </c>
      <c r="EB30" t="b">
        <v>0</v>
      </c>
      <c r="EC30" t="b">
        <v>0</v>
      </c>
      <c r="ED30" t="b">
        <v>0</v>
      </c>
      <c r="EE30" t="b">
        <v>0</v>
      </c>
      <c r="EF30" t="b" cm="1">
        <v>0</v>
      </c>
      <c r="EG30" t="b">
        <v>0</v>
      </c>
      <c r="EH30" t="b">
        <v>0</v>
      </c>
      <c r="EI30" t="b">
        <v>0</v>
      </c>
      <c r="EJ30" t="s">
        <v>1515</v>
      </c>
      <c r="EK30">
        <v>0</v>
      </c>
      <c r="EL30">
        <v>7</v>
      </c>
      <c r="EM30" t="b">
        <v>0</v>
      </c>
    </row>
    <row r="31" spans="1:143" ht="15.75">
      <c r="A31"/>
      <c r="B31" t="s">
        <v>2817</v>
      </c>
      <c r="C31" t="s">
        <v>2817</v>
      </c>
      <c r="D31" t="s">
        <v>883</v>
      </c>
      <c r="E31" t="s">
        <v>937</v>
      </c>
      <c r="F31"/>
      <c r="G31" t="s">
        <v>2883</v>
      </c>
      <c r="H31"/>
      <c r="I31" t="s">
        <v>1225</v>
      </c>
      <c r="J31"/>
      <c r="K31" t="s">
        <v>880</v>
      </c>
      <c r="L31" t="s">
        <v>1718</v>
      </c>
      <c r="M31" t="s">
        <v>1721</v>
      </c>
      <c r="N31"/>
      <c r="O31" t="s">
        <v>2818</v>
      </c>
      <c r="P31"/>
      <c r="Q31" t="s">
        <v>2819</v>
      </c>
      <c r="R31" t="s">
        <v>2819</v>
      </c>
      <c r="S31"/>
      <c r="T31"/>
      <c r="U31" t="s">
        <v>2884</v>
      </c>
      <c r="V31"/>
      <c r="W31"/>
      <c r="X31"/>
      <c r="Y31"/>
      <c r="Z31"/>
      <c r="AA31"/>
      <c r="AB31"/>
      <c r="AC31"/>
      <c r="AD31"/>
      <c r="AE31"/>
      <c r="AF31"/>
      <c r="AG31"/>
      <c r="AH31"/>
      <c r="AI31"/>
      <c r="AJ31"/>
      <c r="AK31"/>
      <c r="AL31"/>
      <c r="AM31"/>
      <c r="AN31"/>
      <c r="AO31" s="108" t="s">
        <v>34</v>
      </c>
      <c r="AP31" t="s">
        <v>2814</v>
      </c>
      <c r="AQ31">
        <v>31</v>
      </c>
      <c r="AR31" t="e">
        <v>#N/A</v>
      </c>
      <c r="AS31" t="s">
        <v>2817</v>
      </c>
      <c r="AT31" t="e">
        <v>#N/A</v>
      </c>
      <c r="AU31" t="s">
        <v>937</v>
      </c>
      <c r="AV31" t="s">
        <v>3027</v>
      </c>
      <c r="AW31" t="s">
        <v>1717</v>
      </c>
      <c r="AX31" t="s">
        <v>1716</v>
      </c>
      <c r="AY31" t="s">
        <v>3028</v>
      </c>
      <c r="AZ31" t="s">
        <v>2819</v>
      </c>
      <c r="BA31" t="s">
        <v>3029</v>
      </c>
      <c r="BB31" t="s">
        <v>1225</v>
      </c>
      <c r="BC31" t="s">
        <v>1718</v>
      </c>
      <c r="BD31" t="s">
        <v>3030</v>
      </c>
      <c r="BE31">
        <v>31</v>
      </c>
      <c r="BF31">
        <v>0</v>
      </c>
      <c r="BG31">
        <v>0</v>
      </c>
      <c r="BH31" t="s">
        <v>937</v>
      </c>
      <c r="BI31">
        <v>1</v>
      </c>
      <c r="BJ31">
        <v>0</v>
      </c>
      <c r="BK31">
        <v>0</v>
      </c>
      <c r="BL31" t="s">
        <v>1515</v>
      </c>
      <c r="BM31" t="s">
        <v>1515</v>
      </c>
      <c r="BN31" t="s">
        <v>1515</v>
      </c>
      <c r="BO31" t="s" cm="1">
        <v>1515</v>
      </c>
      <c r="BP31" t="s">
        <v>1515</v>
      </c>
      <c r="BQ31" t="s">
        <v>2818</v>
      </c>
      <c r="BR31">
        <v>30</v>
      </c>
      <c r="BS31" t="s">
        <v>1682</v>
      </c>
      <c r="BT31" t="s">
        <v>3031</v>
      </c>
      <c r="BU31" t="s">
        <v>883</v>
      </c>
      <c r="BV31" t="s">
        <v>3027</v>
      </c>
      <c r="BW31" t="s">
        <v>1717</v>
      </c>
      <c r="BX31" t="s">
        <v>1717</v>
      </c>
      <c r="BY31" t="s">
        <v>1515</v>
      </c>
      <c r="BZ31" t="s">
        <v>1717</v>
      </c>
      <c r="CA31" t="s">
        <v>1721</v>
      </c>
      <c r="CB31"/>
      <c r="CC31" t="s">
        <v>976</v>
      </c>
      <c r="CD31" t="s">
        <v>1225</v>
      </c>
      <c r="CE31" t="s">
        <v>937</v>
      </c>
      <c r="CF31" t="s">
        <v>3027</v>
      </c>
      <c r="CG31" t="s">
        <v>1225</v>
      </c>
      <c r="CH31" t="s">
        <v>1515</v>
      </c>
      <c r="CI31" t="s">
        <v>2819</v>
      </c>
      <c r="CJ31" t="s">
        <v>2817</v>
      </c>
      <c r="CK31"/>
      <c r="CL31"/>
      <c r="CM31" t="s">
        <v>2884</v>
      </c>
      <c r="CN31" t="s">
        <v>1515</v>
      </c>
      <c r="CO31" t="s">
        <v>2884</v>
      </c>
      <c r="CP31" t="s">
        <v>1515</v>
      </c>
      <c r="CQ31" t="s">
        <v>1515</v>
      </c>
      <c r="CR31">
        <v>8</v>
      </c>
      <c r="CS31" t="s">
        <v>2818</v>
      </c>
      <c r="CT31" t="s">
        <v>2818</v>
      </c>
      <c r="CU31" t="s">
        <v>2818</v>
      </c>
      <c r="CV31" t="s">
        <v>1515</v>
      </c>
      <c r="CW31" t="s">
        <v>1515</v>
      </c>
      <c r="CX31">
        <v>29</v>
      </c>
      <c r="CY31" t="s">
        <v>1849</v>
      </c>
      <c r="CZ31" t="s">
        <v>1515</v>
      </c>
      <c r="DA31" t="s">
        <v>1816</v>
      </c>
      <c r="DB31" t="s">
        <v>1817</v>
      </c>
      <c r="DC31" t="s">
        <v>937</v>
      </c>
      <c r="DD31" t="s">
        <v>2819</v>
      </c>
      <c r="DE31" t="s">
        <v>2883</v>
      </c>
      <c r="DF31" t="s">
        <v>1515</v>
      </c>
      <c r="DG31" t="s">
        <v>1515</v>
      </c>
      <c r="DH31" t="s">
        <v>1820</v>
      </c>
      <c r="DI31" t="e">
        <v>#N/A</v>
      </c>
      <c r="DJ31"/>
      <c r="DK31" t="s">
        <v>1820</v>
      </c>
      <c r="DL31">
        <v>9</v>
      </c>
      <c r="DM31" t="s">
        <v>1818</v>
      </c>
      <c r="DN31" t="s">
        <v>2817</v>
      </c>
      <c r="DO31" t="b">
        <v>1</v>
      </c>
      <c r="DP31" t="b">
        <v>0</v>
      </c>
      <c r="DQ31" t="b">
        <v>1</v>
      </c>
      <c r="DR31" t="b">
        <v>0</v>
      </c>
      <c r="DS31" t="b">
        <v>0</v>
      </c>
      <c r="DT31" t="b">
        <v>1</v>
      </c>
      <c r="DU31" t="b">
        <v>0</v>
      </c>
      <c r="DV31">
        <v>0</v>
      </c>
      <c r="DW31" t="b">
        <v>0</v>
      </c>
      <c r="DX31" t="b">
        <v>0</v>
      </c>
      <c r="DY31" t="b">
        <v>0</v>
      </c>
      <c r="DZ31" t="b">
        <v>0</v>
      </c>
      <c r="EA31" t="b">
        <v>0</v>
      </c>
      <c r="EB31" t="b">
        <v>0</v>
      </c>
      <c r="EC31" t="b">
        <v>0</v>
      </c>
      <c r="ED31" t="b">
        <v>0</v>
      </c>
      <c r="EE31" t="b">
        <v>0</v>
      </c>
      <c r="EF31" t="b" cm="1">
        <v>0</v>
      </c>
      <c r="EG31" t="b">
        <v>0</v>
      </c>
      <c r="EH31" t="b">
        <v>0</v>
      </c>
      <c r="EI31" t="b">
        <v>0</v>
      </c>
      <c r="EJ31" t="s">
        <v>1515</v>
      </c>
      <c r="EK31">
        <v>0</v>
      </c>
      <c r="EL31">
        <v>4</v>
      </c>
      <c r="EM31" t="b">
        <v>0</v>
      </c>
    </row>
    <row r="32" spans="1:143" ht="15.75">
      <c r="A32"/>
      <c r="B32" t="s">
        <v>2817</v>
      </c>
      <c r="C32" t="s">
        <v>2817</v>
      </c>
      <c r="D32" t="s">
        <v>975</v>
      </c>
      <c r="E32" t="s">
        <v>974</v>
      </c>
      <c r="F32"/>
      <c r="G32" t="s">
        <v>975</v>
      </c>
      <c r="H32"/>
      <c r="I32" t="s">
        <v>1225</v>
      </c>
      <c r="J32"/>
      <c r="K32" t="s">
        <v>880</v>
      </c>
      <c r="L32" t="s">
        <v>1718</v>
      </c>
      <c r="M32" t="s">
        <v>1721</v>
      </c>
      <c r="N32"/>
      <c r="O32" t="s">
        <v>2818</v>
      </c>
      <c r="P32"/>
      <c r="Q32" t="s">
        <v>2819</v>
      </c>
      <c r="R32" t="s">
        <v>2819</v>
      </c>
      <c r="S32"/>
      <c r="T32"/>
      <c r="U32" t="s">
        <v>2885</v>
      </c>
      <c r="V32"/>
      <c r="W32"/>
      <c r="X32"/>
      <c r="Y32"/>
      <c r="Z32"/>
      <c r="AA32"/>
      <c r="AB32"/>
      <c r="AC32"/>
      <c r="AD32"/>
      <c r="AE32"/>
      <c r="AF32"/>
      <c r="AG32"/>
      <c r="AH32"/>
      <c r="AI32"/>
      <c r="AJ32"/>
      <c r="AK32"/>
      <c r="AL32"/>
      <c r="AM32"/>
      <c r="AN32"/>
      <c r="AO32" s="108" t="s">
        <v>34</v>
      </c>
      <c r="AP32" t="s">
        <v>2814</v>
      </c>
      <c r="AQ32">
        <v>32</v>
      </c>
      <c r="AR32" t="e">
        <v>#N/A</v>
      </c>
      <c r="AS32" t="s">
        <v>2817</v>
      </c>
      <c r="AT32" t="e">
        <v>#N/A</v>
      </c>
      <c r="AU32" t="s">
        <v>974</v>
      </c>
      <c r="AV32" t="s">
        <v>3032</v>
      </c>
      <c r="AW32" t="s">
        <v>1717</v>
      </c>
      <c r="AX32" t="s">
        <v>1716</v>
      </c>
      <c r="AY32" t="s">
        <v>3033</v>
      </c>
      <c r="AZ32" t="s">
        <v>2819</v>
      </c>
      <c r="BA32" t="s">
        <v>3034</v>
      </c>
      <c r="BB32" t="s">
        <v>1225</v>
      </c>
      <c r="BC32" t="s">
        <v>1718</v>
      </c>
      <c r="BD32" t="s">
        <v>3035</v>
      </c>
      <c r="BE32">
        <v>32</v>
      </c>
      <c r="BF32">
        <v>0</v>
      </c>
      <c r="BG32">
        <v>0</v>
      </c>
      <c r="BH32" t="s">
        <v>974</v>
      </c>
      <c r="BI32">
        <v>1</v>
      </c>
      <c r="BJ32">
        <v>0</v>
      </c>
      <c r="BK32">
        <v>0</v>
      </c>
      <c r="BL32" t="s">
        <v>1515</v>
      </c>
      <c r="BM32" t="s">
        <v>1515</v>
      </c>
      <c r="BN32" t="s">
        <v>1515</v>
      </c>
      <c r="BO32" t="s" cm="1">
        <v>1515</v>
      </c>
      <c r="BP32" t="s">
        <v>1515</v>
      </c>
      <c r="BQ32" t="s">
        <v>2818</v>
      </c>
      <c r="BR32">
        <v>31</v>
      </c>
      <c r="BS32" t="s">
        <v>1683</v>
      </c>
      <c r="BT32" t="s">
        <v>3036</v>
      </c>
      <c r="BU32" t="s">
        <v>975</v>
      </c>
      <c r="BV32" t="s">
        <v>3032</v>
      </c>
      <c r="BW32" t="s">
        <v>1717</v>
      </c>
      <c r="BX32" t="s">
        <v>1717</v>
      </c>
      <c r="BY32" t="s">
        <v>1515</v>
      </c>
      <c r="BZ32" t="s">
        <v>1717</v>
      </c>
      <c r="CA32" t="s">
        <v>1721</v>
      </c>
      <c r="CB32"/>
      <c r="CC32" t="s">
        <v>976</v>
      </c>
      <c r="CD32" t="s">
        <v>1225</v>
      </c>
      <c r="CE32" t="s">
        <v>974</v>
      </c>
      <c r="CF32" t="s">
        <v>3032</v>
      </c>
      <c r="CG32" t="s">
        <v>1225</v>
      </c>
      <c r="CH32" t="s">
        <v>1515</v>
      </c>
      <c r="CI32" t="s">
        <v>2819</v>
      </c>
      <c r="CJ32" t="s">
        <v>2817</v>
      </c>
      <c r="CK32"/>
      <c r="CL32"/>
      <c r="CM32" t="s">
        <v>2885</v>
      </c>
      <c r="CN32" t="s">
        <v>1515</v>
      </c>
      <c r="CO32" t="s">
        <v>2885</v>
      </c>
      <c r="CP32" t="s">
        <v>1515</v>
      </c>
      <c r="CQ32" t="s">
        <v>1515</v>
      </c>
      <c r="CR32">
        <v>8</v>
      </c>
      <c r="CS32" t="s">
        <v>2818</v>
      </c>
      <c r="CT32" t="s">
        <v>2818</v>
      </c>
      <c r="CU32" t="s">
        <v>2818</v>
      </c>
      <c r="CV32" t="s">
        <v>1515</v>
      </c>
      <c r="CW32" t="s">
        <v>1515</v>
      </c>
      <c r="CX32">
        <v>30</v>
      </c>
      <c r="CY32" t="s">
        <v>1850</v>
      </c>
      <c r="CZ32" t="s">
        <v>1515</v>
      </c>
      <c r="DA32" t="s">
        <v>1816</v>
      </c>
      <c r="DB32" t="s">
        <v>1817</v>
      </c>
      <c r="DC32" t="s">
        <v>974</v>
      </c>
      <c r="DD32" t="s">
        <v>2819</v>
      </c>
      <c r="DE32" t="s">
        <v>975</v>
      </c>
      <c r="DF32" t="s">
        <v>1515</v>
      </c>
      <c r="DG32" t="s">
        <v>1515</v>
      </c>
      <c r="DH32" t="s">
        <v>1820</v>
      </c>
      <c r="DI32" t="e">
        <v>#N/A</v>
      </c>
      <c r="DJ32"/>
      <c r="DK32" t="s">
        <v>1820</v>
      </c>
      <c r="DL32">
        <v>9</v>
      </c>
      <c r="DM32" t="s">
        <v>1818</v>
      </c>
      <c r="DN32" t="s">
        <v>2817</v>
      </c>
      <c r="DO32" t="b">
        <v>1</v>
      </c>
      <c r="DP32" t="b">
        <v>0</v>
      </c>
      <c r="DQ32" t="b">
        <v>1</v>
      </c>
      <c r="DR32" t="b">
        <v>0</v>
      </c>
      <c r="DS32" t="b">
        <v>0</v>
      </c>
      <c r="DT32" t="b">
        <v>1</v>
      </c>
      <c r="DU32" t="b">
        <v>0</v>
      </c>
      <c r="DV32">
        <v>0</v>
      </c>
      <c r="DW32" t="b">
        <v>0</v>
      </c>
      <c r="DX32" t="b">
        <v>0</v>
      </c>
      <c r="DY32" t="b">
        <v>0</v>
      </c>
      <c r="DZ32" t="b">
        <v>0</v>
      </c>
      <c r="EA32" t="b">
        <v>0</v>
      </c>
      <c r="EB32" t="b">
        <v>0</v>
      </c>
      <c r="EC32" t="b">
        <v>0</v>
      </c>
      <c r="ED32" t="b">
        <v>0</v>
      </c>
      <c r="EE32" t="b">
        <v>0</v>
      </c>
      <c r="EF32" t="b" cm="1">
        <v>0</v>
      </c>
      <c r="EG32" t="b">
        <v>0</v>
      </c>
      <c r="EH32" t="b">
        <v>0</v>
      </c>
      <c r="EI32" t="b">
        <v>0</v>
      </c>
      <c r="EJ32" t="s">
        <v>1515</v>
      </c>
      <c r="EK32">
        <v>0</v>
      </c>
      <c r="EL32">
        <v>9</v>
      </c>
      <c r="EM32" t="b">
        <v>0</v>
      </c>
    </row>
    <row r="33" spans="1:143" ht="15.75">
      <c r="A33"/>
      <c r="B33" t="s">
        <v>2817</v>
      </c>
      <c r="C33" t="s">
        <v>2817</v>
      </c>
      <c r="D33" t="s">
        <v>889</v>
      </c>
      <c r="E33" t="s">
        <v>887</v>
      </c>
      <c r="F33"/>
      <c r="G33" t="s">
        <v>889</v>
      </c>
      <c r="H33"/>
      <c r="I33" t="s">
        <v>1225</v>
      </c>
      <c r="J33"/>
      <c r="K33" t="s">
        <v>880</v>
      </c>
      <c r="L33" t="s">
        <v>1718</v>
      </c>
      <c r="M33" t="s">
        <v>1721</v>
      </c>
      <c r="N33"/>
      <c r="O33" t="s">
        <v>2818</v>
      </c>
      <c r="P33"/>
      <c r="Q33" t="s">
        <v>2819</v>
      </c>
      <c r="R33" t="s">
        <v>2819</v>
      </c>
      <c r="S33"/>
      <c r="T33"/>
      <c r="U33" t="s">
        <v>2886</v>
      </c>
      <c r="V33"/>
      <c r="W33"/>
      <c r="X33"/>
      <c r="Y33"/>
      <c r="Z33"/>
      <c r="AA33"/>
      <c r="AB33"/>
      <c r="AC33"/>
      <c r="AD33"/>
      <c r="AE33"/>
      <c r="AF33"/>
      <c r="AG33"/>
      <c r="AH33"/>
      <c r="AI33"/>
      <c r="AJ33"/>
      <c r="AK33"/>
      <c r="AL33"/>
      <c r="AM33"/>
      <c r="AN33"/>
      <c r="AO33" s="108" t="s">
        <v>34</v>
      </c>
      <c r="AP33" t="s">
        <v>2814</v>
      </c>
      <c r="AQ33">
        <v>33</v>
      </c>
      <c r="AR33" t="e">
        <v>#N/A</v>
      </c>
      <c r="AS33" t="s">
        <v>2817</v>
      </c>
      <c r="AT33" t="e">
        <v>#N/A</v>
      </c>
      <c r="AU33" t="s">
        <v>887</v>
      </c>
      <c r="AV33" t="s">
        <v>3037</v>
      </c>
      <c r="AW33" t="s">
        <v>1717</v>
      </c>
      <c r="AX33" t="s">
        <v>1716</v>
      </c>
      <c r="AY33" t="s">
        <v>3038</v>
      </c>
      <c r="AZ33" t="s">
        <v>2819</v>
      </c>
      <c r="BA33" t="s">
        <v>3039</v>
      </c>
      <c r="BB33" t="s">
        <v>1225</v>
      </c>
      <c r="BC33" t="s">
        <v>1718</v>
      </c>
      <c r="BD33" t="s">
        <v>3040</v>
      </c>
      <c r="BE33">
        <v>33</v>
      </c>
      <c r="BF33">
        <v>0</v>
      </c>
      <c r="BG33">
        <v>0</v>
      </c>
      <c r="BH33" t="s">
        <v>887</v>
      </c>
      <c r="BI33">
        <v>1</v>
      </c>
      <c r="BJ33">
        <v>0</v>
      </c>
      <c r="BK33">
        <v>0</v>
      </c>
      <c r="BL33" t="s">
        <v>1515</v>
      </c>
      <c r="BM33" t="s">
        <v>1515</v>
      </c>
      <c r="BN33" t="s">
        <v>1515</v>
      </c>
      <c r="BO33" t="s" cm="1">
        <v>1515</v>
      </c>
      <c r="BP33" t="s">
        <v>1515</v>
      </c>
      <c r="BQ33" t="s">
        <v>2818</v>
      </c>
      <c r="BR33">
        <v>32</v>
      </c>
      <c r="BS33" t="s">
        <v>1684</v>
      </c>
      <c r="BT33" t="s">
        <v>3041</v>
      </c>
      <c r="BU33" t="s">
        <v>889</v>
      </c>
      <c r="BV33" t="s">
        <v>3037</v>
      </c>
      <c r="BW33" t="s">
        <v>1717</v>
      </c>
      <c r="BX33" t="s">
        <v>1717</v>
      </c>
      <c r="BY33" t="s">
        <v>1515</v>
      </c>
      <c r="BZ33" t="s">
        <v>1717</v>
      </c>
      <c r="CA33" t="s">
        <v>1721</v>
      </c>
      <c r="CB33"/>
      <c r="CC33" t="s">
        <v>976</v>
      </c>
      <c r="CD33" t="s">
        <v>1225</v>
      </c>
      <c r="CE33" t="s">
        <v>887</v>
      </c>
      <c r="CF33" t="s">
        <v>3037</v>
      </c>
      <c r="CG33" t="s">
        <v>1225</v>
      </c>
      <c r="CH33" t="s">
        <v>1515</v>
      </c>
      <c r="CI33" t="s">
        <v>2819</v>
      </c>
      <c r="CJ33" t="s">
        <v>2817</v>
      </c>
      <c r="CK33"/>
      <c r="CL33"/>
      <c r="CM33" t="s">
        <v>2886</v>
      </c>
      <c r="CN33" t="s">
        <v>1515</v>
      </c>
      <c r="CO33" t="s">
        <v>2886</v>
      </c>
      <c r="CP33" t="s">
        <v>1515</v>
      </c>
      <c r="CQ33" t="s">
        <v>1515</v>
      </c>
      <c r="CR33">
        <v>8</v>
      </c>
      <c r="CS33" t="s">
        <v>2818</v>
      </c>
      <c r="CT33" t="s">
        <v>2818</v>
      </c>
      <c r="CU33" t="s">
        <v>2818</v>
      </c>
      <c r="CV33" t="s">
        <v>1515</v>
      </c>
      <c r="CW33" t="s">
        <v>1515</v>
      </c>
      <c r="CX33">
        <v>31</v>
      </c>
      <c r="CY33" t="s">
        <v>1851</v>
      </c>
      <c r="CZ33" t="s">
        <v>1515</v>
      </c>
      <c r="DA33" t="s">
        <v>1816</v>
      </c>
      <c r="DB33" t="s">
        <v>1817</v>
      </c>
      <c r="DC33" t="s">
        <v>887</v>
      </c>
      <c r="DD33" t="s">
        <v>2819</v>
      </c>
      <c r="DE33" t="s">
        <v>889</v>
      </c>
      <c r="DF33" t="s">
        <v>1515</v>
      </c>
      <c r="DG33" t="s">
        <v>1515</v>
      </c>
      <c r="DH33" t="s">
        <v>1820</v>
      </c>
      <c r="DI33" t="e">
        <v>#N/A</v>
      </c>
      <c r="DJ33"/>
      <c r="DK33" t="s">
        <v>1820</v>
      </c>
      <c r="DL33">
        <v>9</v>
      </c>
      <c r="DM33" t="s">
        <v>1818</v>
      </c>
      <c r="DN33" t="s">
        <v>2817</v>
      </c>
      <c r="DO33" t="b">
        <v>1</v>
      </c>
      <c r="DP33" t="b">
        <v>0</v>
      </c>
      <c r="DQ33" t="b">
        <v>1</v>
      </c>
      <c r="DR33" t="b">
        <v>0</v>
      </c>
      <c r="DS33" t="b">
        <v>0</v>
      </c>
      <c r="DT33" t="b">
        <v>1</v>
      </c>
      <c r="DU33" t="b">
        <v>0</v>
      </c>
      <c r="DV33">
        <v>0</v>
      </c>
      <c r="DW33" t="b">
        <v>0</v>
      </c>
      <c r="DX33" t="b">
        <v>0</v>
      </c>
      <c r="DY33" t="b">
        <v>0</v>
      </c>
      <c r="DZ33" t="b">
        <v>0</v>
      </c>
      <c r="EA33" t="b">
        <v>0</v>
      </c>
      <c r="EB33" t="b">
        <v>0</v>
      </c>
      <c r="EC33" t="b">
        <v>0</v>
      </c>
      <c r="ED33" t="b">
        <v>0</v>
      </c>
      <c r="EE33" t="b">
        <v>0</v>
      </c>
      <c r="EF33" t="b" cm="1">
        <v>0</v>
      </c>
      <c r="EG33" t="b">
        <v>0</v>
      </c>
      <c r="EH33" t="b">
        <v>0</v>
      </c>
      <c r="EI33" t="b">
        <v>0</v>
      </c>
      <c r="EJ33" t="s">
        <v>1515</v>
      </c>
      <c r="EK33">
        <v>0</v>
      </c>
      <c r="EL33">
        <v>12</v>
      </c>
      <c r="EM33" t="b">
        <v>0</v>
      </c>
    </row>
    <row r="34" spans="1:143" ht="15.75">
      <c r="A34"/>
      <c r="B34" t="s">
        <v>2817</v>
      </c>
      <c r="C34" t="s">
        <v>2817</v>
      </c>
      <c r="D34" t="s">
        <v>892</v>
      </c>
      <c r="E34" t="s">
        <v>959</v>
      </c>
      <c r="F34"/>
      <c r="G34" t="s">
        <v>892</v>
      </c>
      <c r="H34"/>
      <c r="I34" t="s">
        <v>1225</v>
      </c>
      <c r="J34"/>
      <c r="K34" t="s">
        <v>880</v>
      </c>
      <c r="L34" t="s">
        <v>1718</v>
      </c>
      <c r="M34" t="s">
        <v>1721</v>
      </c>
      <c r="N34"/>
      <c r="O34" t="s">
        <v>2818</v>
      </c>
      <c r="P34"/>
      <c r="Q34" t="s">
        <v>2819</v>
      </c>
      <c r="R34" t="s">
        <v>2819</v>
      </c>
      <c r="S34"/>
      <c r="T34"/>
      <c r="U34" t="s">
        <v>2887</v>
      </c>
      <c r="V34"/>
      <c r="W34"/>
      <c r="X34"/>
      <c r="Y34"/>
      <c r="Z34"/>
      <c r="AA34"/>
      <c r="AB34"/>
      <c r="AC34"/>
      <c r="AD34"/>
      <c r="AE34"/>
      <c r="AF34"/>
      <c r="AG34"/>
      <c r="AH34"/>
      <c r="AI34"/>
      <c r="AJ34"/>
      <c r="AK34"/>
      <c r="AL34"/>
      <c r="AM34"/>
      <c r="AN34"/>
      <c r="AO34" s="108" t="s">
        <v>34</v>
      </c>
      <c r="AP34" t="s">
        <v>2814</v>
      </c>
      <c r="AQ34">
        <v>34</v>
      </c>
      <c r="AR34" t="e">
        <v>#N/A</v>
      </c>
      <c r="AS34" t="s">
        <v>2817</v>
      </c>
      <c r="AT34" t="e">
        <v>#N/A</v>
      </c>
      <c r="AU34" t="s">
        <v>959</v>
      </c>
      <c r="AV34" t="s">
        <v>3042</v>
      </c>
      <c r="AW34" t="s">
        <v>1717</v>
      </c>
      <c r="AX34" t="s">
        <v>1716</v>
      </c>
      <c r="AY34" t="s">
        <v>3043</v>
      </c>
      <c r="AZ34" t="s">
        <v>2819</v>
      </c>
      <c r="BA34" t="s">
        <v>3044</v>
      </c>
      <c r="BB34" t="s">
        <v>1225</v>
      </c>
      <c r="BC34" t="s">
        <v>1718</v>
      </c>
      <c r="BD34" t="s">
        <v>3045</v>
      </c>
      <c r="BE34">
        <v>34</v>
      </c>
      <c r="BF34">
        <v>0</v>
      </c>
      <c r="BG34">
        <v>0</v>
      </c>
      <c r="BH34" t="s">
        <v>959</v>
      </c>
      <c r="BI34">
        <v>1</v>
      </c>
      <c r="BJ34">
        <v>0</v>
      </c>
      <c r="BK34">
        <v>0</v>
      </c>
      <c r="BL34" t="s">
        <v>1515</v>
      </c>
      <c r="BM34" t="s">
        <v>1515</v>
      </c>
      <c r="BN34" t="s">
        <v>1515</v>
      </c>
      <c r="BO34" t="s" cm="1">
        <v>1515</v>
      </c>
      <c r="BP34" t="s">
        <v>1515</v>
      </c>
      <c r="BQ34" t="s">
        <v>2818</v>
      </c>
      <c r="BR34">
        <v>33</v>
      </c>
      <c r="BS34" t="s">
        <v>1685</v>
      </c>
      <c r="BT34" t="s">
        <v>3046</v>
      </c>
      <c r="BU34" t="s">
        <v>892</v>
      </c>
      <c r="BV34" t="s">
        <v>3042</v>
      </c>
      <c r="BW34" t="s">
        <v>1717</v>
      </c>
      <c r="BX34" t="s">
        <v>1717</v>
      </c>
      <c r="BY34" t="s">
        <v>1515</v>
      </c>
      <c r="BZ34" t="s">
        <v>1717</v>
      </c>
      <c r="CA34" t="s">
        <v>1721</v>
      </c>
      <c r="CB34"/>
      <c r="CC34" t="s">
        <v>976</v>
      </c>
      <c r="CD34" t="s">
        <v>1225</v>
      </c>
      <c r="CE34" t="s">
        <v>959</v>
      </c>
      <c r="CF34" t="s">
        <v>3042</v>
      </c>
      <c r="CG34" t="s">
        <v>1225</v>
      </c>
      <c r="CH34" t="s">
        <v>1515</v>
      </c>
      <c r="CI34" t="s">
        <v>2819</v>
      </c>
      <c r="CJ34" t="s">
        <v>2817</v>
      </c>
      <c r="CK34"/>
      <c r="CL34"/>
      <c r="CM34" t="s">
        <v>2887</v>
      </c>
      <c r="CN34" t="s">
        <v>1515</v>
      </c>
      <c r="CO34" t="s">
        <v>2887</v>
      </c>
      <c r="CP34" t="s">
        <v>1515</v>
      </c>
      <c r="CQ34" t="s">
        <v>1515</v>
      </c>
      <c r="CR34">
        <v>8</v>
      </c>
      <c r="CS34" t="s">
        <v>2818</v>
      </c>
      <c r="CT34" t="s">
        <v>2818</v>
      </c>
      <c r="CU34" t="s">
        <v>2818</v>
      </c>
      <c r="CV34" t="s">
        <v>1515</v>
      </c>
      <c r="CW34" t="s">
        <v>1515</v>
      </c>
      <c r="CX34">
        <v>32</v>
      </c>
      <c r="CY34" t="s">
        <v>1852</v>
      </c>
      <c r="CZ34" t="s">
        <v>1515</v>
      </c>
      <c r="DA34" t="s">
        <v>1816</v>
      </c>
      <c r="DB34" t="s">
        <v>1817</v>
      </c>
      <c r="DC34" t="s">
        <v>959</v>
      </c>
      <c r="DD34" t="s">
        <v>2819</v>
      </c>
      <c r="DE34" t="s">
        <v>892</v>
      </c>
      <c r="DF34" t="s">
        <v>1515</v>
      </c>
      <c r="DG34" t="s">
        <v>1515</v>
      </c>
      <c r="DH34" t="s">
        <v>1820</v>
      </c>
      <c r="DI34" t="e">
        <v>#N/A</v>
      </c>
      <c r="DJ34"/>
      <c r="DK34" t="s">
        <v>1820</v>
      </c>
      <c r="DL34">
        <v>9</v>
      </c>
      <c r="DM34" t="s">
        <v>1818</v>
      </c>
      <c r="DN34" t="s">
        <v>2817</v>
      </c>
      <c r="DO34" t="b">
        <v>1</v>
      </c>
      <c r="DP34" t="b">
        <v>0</v>
      </c>
      <c r="DQ34" t="b">
        <v>1</v>
      </c>
      <c r="DR34" t="b">
        <v>0</v>
      </c>
      <c r="DS34" t="b">
        <v>0</v>
      </c>
      <c r="DT34" t="b">
        <v>1</v>
      </c>
      <c r="DU34" t="b">
        <v>0</v>
      </c>
      <c r="DV34">
        <v>0</v>
      </c>
      <c r="DW34" t="b">
        <v>0</v>
      </c>
      <c r="DX34" t="b">
        <v>0</v>
      </c>
      <c r="DY34" t="b">
        <v>0</v>
      </c>
      <c r="DZ34" t="b">
        <v>0</v>
      </c>
      <c r="EA34" t="b">
        <v>0</v>
      </c>
      <c r="EB34" t="b">
        <v>0</v>
      </c>
      <c r="EC34" t="b">
        <v>0</v>
      </c>
      <c r="ED34" t="b">
        <v>0</v>
      </c>
      <c r="EE34" t="b">
        <v>0</v>
      </c>
      <c r="EF34" t="b" cm="1">
        <v>0</v>
      </c>
      <c r="EG34" t="b">
        <v>0</v>
      </c>
      <c r="EH34" t="b">
        <v>0</v>
      </c>
      <c r="EI34" t="b">
        <v>0</v>
      </c>
      <c r="EJ34" t="s">
        <v>1515</v>
      </c>
      <c r="EK34">
        <v>0</v>
      </c>
      <c r="EL34">
        <v>11</v>
      </c>
      <c r="EM34" t="b">
        <v>0</v>
      </c>
    </row>
    <row r="35" spans="1:143" ht="15.75">
      <c r="A35"/>
      <c r="B35" t="s">
        <v>2817</v>
      </c>
      <c r="C35" t="s">
        <v>2817</v>
      </c>
      <c r="D35" t="s">
        <v>895</v>
      </c>
      <c r="E35" t="s">
        <v>893</v>
      </c>
      <c r="F35"/>
      <c r="G35" t="s">
        <v>895</v>
      </c>
      <c r="H35"/>
      <c r="I35" t="s">
        <v>1225</v>
      </c>
      <c r="J35"/>
      <c r="K35" t="s">
        <v>880</v>
      </c>
      <c r="L35" t="s">
        <v>1718</v>
      </c>
      <c r="M35" t="s">
        <v>1721</v>
      </c>
      <c r="N35"/>
      <c r="O35" t="s">
        <v>2818</v>
      </c>
      <c r="P35"/>
      <c r="Q35" t="s">
        <v>2819</v>
      </c>
      <c r="R35" t="s">
        <v>2819</v>
      </c>
      <c r="S35"/>
      <c r="T35"/>
      <c r="U35" t="s">
        <v>2888</v>
      </c>
      <c r="V35"/>
      <c r="W35"/>
      <c r="X35"/>
      <c r="Y35"/>
      <c r="Z35"/>
      <c r="AA35"/>
      <c r="AB35"/>
      <c r="AC35"/>
      <c r="AD35"/>
      <c r="AE35"/>
      <c r="AF35"/>
      <c r="AG35"/>
      <c r="AH35"/>
      <c r="AI35"/>
      <c r="AJ35"/>
      <c r="AK35"/>
      <c r="AL35"/>
      <c r="AM35"/>
      <c r="AN35"/>
      <c r="AO35" s="108" t="s">
        <v>34</v>
      </c>
      <c r="AP35" t="s">
        <v>2814</v>
      </c>
      <c r="AQ35">
        <v>35</v>
      </c>
      <c r="AR35" t="e">
        <v>#N/A</v>
      </c>
      <c r="AS35" t="s">
        <v>2817</v>
      </c>
      <c r="AT35" t="e">
        <v>#N/A</v>
      </c>
      <c r="AU35" t="s">
        <v>893</v>
      </c>
      <c r="AV35" t="s">
        <v>3047</v>
      </c>
      <c r="AW35" t="s">
        <v>1717</v>
      </c>
      <c r="AX35" t="s">
        <v>1716</v>
      </c>
      <c r="AY35" t="s">
        <v>3048</v>
      </c>
      <c r="AZ35" t="s">
        <v>2819</v>
      </c>
      <c r="BA35" t="s">
        <v>3049</v>
      </c>
      <c r="BB35" t="s">
        <v>1225</v>
      </c>
      <c r="BC35" t="s">
        <v>1718</v>
      </c>
      <c r="BD35" t="s">
        <v>3050</v>
      </c>
      <c r="BE35">
        <v>35</v>
      </c>
      <c r="BF35">
        <v>0</v>
      </c>
      <c r="BG35">
        <v>0</v>
      </c>
      <c r="BH35" t="s">
        <v>893</v>
      </c>
      <c r="BI35">
        <v>1</v>
      </c>
      <c r="BJ35">
        <v>0</v>
      </c>
      <c r="BK35">
        <v>0</v>
      </c>
      <c r="BL35" t="s">
        <v>1515</v>
      </c>
      <c r="BM35" t="s">
        <v>1515</v>
      </c>
      <c r="BN35" t="s">
        <v>1515</v>
      </c>
      <c r="BO35" t="s" cm="1">
        <v>1515</v>
      </c>
      <c r="BP35" t="s">
        <v>1515</v>
      </c>
      <c r="BQ35" t="s">
        <v>2818</v>
      </c>
      <c r="BR35">
        <v>34</v>
      </c>
      <c r="BS35" t="s">
        <v>1686</v>
      </c>
      <c r="BT35" t="s">
        <v>3051</v>
      </c>
      <c r="BU35" t="s">
        <v>895</v>
      </c>
      <c r="BV35" t="s">
        <v>3047</v>
      </c>
      <c r="BW35" t="s">
        <v>1717</v>
      </c>
      <c r="BX35" t="s">
        <v>1717</v>
      </c>
      <c r="BY35" t="s">
        <v>1515</v>
      </c>
      <c r="BZ35" t="s">
        <v>1717</v>
      </c>
      <c r="CA35" t="s">
        <v>1721</v>
      </c>
      <c r="CB35"/>
      <c r="CC35" t="s">
        <v>976</v>
      </c>
      <c r="CD35" t="s">
        <v>1225</v>
      </c>
      <c r="CE35" t="s">
        <v>893</v>
      </c>
      <c r="CF35" t="s">
        <v>3047</v>
      </c>
      <c r="CG35" t="s">
        <v>1225</v>
      </c>
      <c r="CH35" t="s">
        <v>1515</v>
      </c>
      <c r="CI35" t="s">
        <v>2819</v>
      </c>
      <c r="CJ35" t="s">
        <v>2817</v>
      </c>
      <c r="CK35"/>
      <c r="CL35"/>
      <c r="CM35" t="s">
        <v>2888</v>
      </c>
      <c r="CN35" t="s">
        <v>1515</v>
      </c>
      <c r="CO35" t="s">
        <v>2888</v>
      </c>
      <c r="CP35" t="s">
        <v>1515</v>
      </c>
      <c r="CQ35" t="s">
        <v>1515</v>
      </c>
      <c r="CR35">
        <v>8</v>
      </c>
      <c r="CS35" t="s">
        <v>2818</v>
      </c>
      <c r="CT35" t="s">
        <v>2818</v>
      </c>
      <c r="CU35" t="s">
        <v>2818</v>
      </c>
      <c r="CV35" t="s">
        <v>1515</v>
      </c>
      <c r="CW35" t="s">
        <v>1515</v>
      </c>
      <c r="CX35">
        <v>33</v>
      </c>
      <c r="CY35" t="s">
        <v>1853</v>
      </c>
      <c r="CZ35" t="s">
        <v>1515</v>
      </c>
      <c r="DA35" t="s">
        <v>1816</v>
      </c>
      <c r="DB35" t="s">
        <v>1817</v>
      </c>
      <c r="DC35" t="s">
        <v>893</v>
      </c>
      <c r="DD35" t="s">
        <v>2819</v>
      </c>
      <c r="DE35" t="s">
        <v>895</v>
      </c>
      <c r="DF35" t="s">
        <v>1515</v>
      </c>
      <c r="DG35" t="s">
        <v>1515</v>
      </c>
      <c r="DH35" t="s">
        <v>1820</v>
      </c>
      <c r="DI35" t="e">
        <v>#N/A</v>
      </c>
      <c r="DJ35"/>
      <c r="DK35" t="s">
        <v>1820</v>
      </c>
      <c r="DL35">
        <v>9</v>
      </c>
      <c r="DM35" t="s">
        <v>1818</v>
      </c>
      <c r="DN35" t="s">
        <v>2817</v>
      </c>
      <c r="DO35" t="b">
        <v>1</v>
      </c>
      <c r="DP35" t="b">
        <v>0</v>
      </c>
      <c r="DQ35" t="b">
        <v>1</v>
      </c>
      <c r="DR35" t="b">
        <v>0</v>
      </c>
      <c r="DS35" t="b">
        <v>0</v>
      </c>
      <c r="DT35" t="b">
        <v>1</v>
      </c>
      <c r="DU35" t="b">
        <v>0</v>
      </c>
      <c r="DV35">
        <v>0</v>
      </c>
      <c r="DW35" t="b">
        <v>0</v>
      </c>
      <c r="DX35" t="b">
        <v>0</v>
      </c>
      <c r="DY35" t="b">
        <v>0</v>
      </c>
      <c r="DZ35" t="b">
        <v>0</v>
      </c>
      <c r="EA35" t="b">
        <v>0</v>
      </c>
      <c r="EB35" t="b">
        <v>0</v>
      </c>
      <c r="EC35" t="b">
        <v>0</v>
      </c>
      <c r="ED35" t="b">
        <v>0</v>
      </c>
      <c r="EE35" t="b">
        <v>0</v>
      </c>
      <c r="EF35" t="b" cm="1">
        <v>0</v>
      </c>
      <c r="EG35" t="b">
        <v>0</v>
      </c>
      <c r="EH35" t="b">
        <v>0</v>
      </c>
      <c r="EI35" t="b">
        <v>0</v>
      </c>
      <c r="EJ35" t="s">
        <v>1515</v>
      </c>
      <c r="EK35">
        <v>0</v>
      </c>
      <c r="EL35">
        <v>6</v>
      </c>
      <c r="EM35" t="b">
        <v>0</v>
      </c>
    </row>
    <row r="36" spans="1:143" ht="15.7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t="s">
        <v>1515</v>
      </c>
      <c r="AS36" t="s">
        <v>1515</v>
      </c>
      <c r="AT36" t="e">
        <v>#N/A</v>
      </c>
      <c r="AU36" t="s">
        <v>1515</v>
      </c>
      <c r="AV36" t="s">
        <v>1717</v>
      </c>
      <c r="AW36" t="s">
        <v>1717</v>
      </c>
      <c r="AX36" t="s">
        <v>1716</v>
      </c>
      <c r="AY36" t="s">
        <v>1717</v>
      </c>
      <c r="AZ36" t="s">
        <v>1515</v>
      </c>
      <c r="BA36" t="s">
        <v>1863</v>
      </c>
      <c r="BB36" t="s">
        <v>1515</v>
      </c>
      <c r="BC36" t="s">
        <v>1515</v>
      </c>
      <c r="BD36" t="s">
        <v>1515</v>
      </c>
      <c r="BE36">
        <v>36</v>
      </c>
      <c r="BF36">
        <v>0</v>
      </c>
      <c r="BG36">
        <v>0</v>
      </c>
      <c r="BH36" t="s">
        <v>1515</v>
      </c>
      <c r="BI36">
        <v>0</v>
      </c>
      <c r="BJ36">
        <v>0</v>
      </c>
      <c r="BK36">
        <v>2</v>
      </c>
      <c r="BL36" t="s">
        <v>3052</v>
      </c>
      <c r="BM36" t="s">
        <v>1515</v>
      </c>
      <c r="BN36" t="s">
        <v>1515</v>
      </c>
      <c r="BO36" t="s" cm="1">
        <v>1515</v>
      </c>
      <c r="BP36" t="s">
        <v>1515</v>
      </c>
      <c r="BQ36" t="s">
        <v>1864</v>
      </c>
      <c r="BR36">
        <v>1</v>
      </c>
      <c r="BS36" t="s">
        <v>1715</v>
      </c>
      <c r="BT36" t="s">
        <v>3053</v>
      </c>
      <c r="BU36">
        <v>0</v>
      </c>
      <c r="BV36" t="s">
        <v>1717</v>
      </c>
      <c r="BW36" t="s">
        <v>1717</v>
      </c>
      <c r="BX36" t="s">
        <v>1717</v>
      </c>
      <c r="BY36" t="s">
        <v>1515</v>
      </c>
      <c r="BZ36" t="s">
        <v>1717</v>
      </c>
      <c r="CA36" t="s">
        <v>1515</v>
      </c>
      <c r="CB36"/>
      <c r="CC36" t="s">
        <v>976</v>
      </c>
      <c r="CD36">
        <v>0</v>
      </c>
      <c r="CE36" t="s">
        <v>1515</v>
      </c>
      <c r="CF36" t="s">
        <v>1717</v>
      </c>
      <c r="CG36">
        <v>0</v>
      </c>
      <c r="CH36" t="s">
        <v>1515</v>
      </c>
      <c r="CI36" t="s">
        <v>1515</v>
      </c>
      <c r="CJ36">
        <v>0</v>
      </c>
      <c r="CK36"/>
      <c r="CL36"/>
      <c r="CM36" t="s">
        <v>1515</v>
      </c>
      <c r="CN36" t="s">
        <v>1515</v>
      </c>
      <c r="CO36" t="s">
        <v>1515</v>
      </c>
      <c r="CP36" t="s">
        <v>1515</v>
      </c>
      <c r="CQ36" t="s">
        <v>1515</v>
      </c>
      <c r="CR36">
        <v>0</v>
      </c>
      <c r="CS36" t="s">
        <v>1515</v>
      </c>
      <c r="CT36" t="s">
        <v>1515</v>
      </c>
      <c r="CU36" t="s">
        <v>2818</v>
      </c>
      <c r="CV36" t="s">
        <v>1515</v>
      </c>
      <c r="CW36" t="s">
        <v>1515</v>
      </c>
      <c r="CX36">
        <v>34</v>
      </c>
      <c r="CY36" t="s">
        <v>1854</v>
      </c>
      <c r="CZ36" t="s">
        <v>1515</v>
      </c>
      <c r="DA36" t="s">
        <v>1816</v>
      </c>
      <c r="DB36" t="s">
        <v>1817</v>
      </c>
      <c r="DC36" t="s">
        <v>1515</v>
      </c>
      <c r="DD36" t="s">
        <v>1515</v>
      </c>
      <c r="DE36">
        <v>0</v>
      </c>
      <c r="DF36" t="s">
        <v>1515</v>
      </c>
      <c r="DG36" t="s">
        <v>1515</v>
      </c>
      <c r="DH36" t="s">
        <v>1820</v>
      </c>
      <c r="DI36" t="e">
        <v>#N/A</v>
      </c>
      <c r="DJ36"/>
      <c r="DK36" t="s">
        <v>1820</v>
      </c>
      <c r="DL36">
        <v>9</v>
      </c>
      <c r="DM36" t="s">
        <v>1818</v>
      </c>
      <c r="DN36">
        <v>0</v>
      </c>
      <c r="DO36" t="b">
        <v>0</v>
      </c>
      <c r="DP36" t="b">
        <v>0</v>
      </c>
      <c r="DQ36" t="b">
        <v>1</v>
      </c>
      <c r="DR36" t="b">
        <v>0</v>
      </c>
      <c r="DS36" t="b">
        <v>0</v>
      </c>
      <c r="DT36" t="b">
        <v>1</v>
      </c>
      <c r="DU36" t="b">
        <v>0</v>
      </c>
      <c r="DV36">
        <v>0</v>
      </c>
      <c r="DW36" t="b">
        <v>0</v>
      </c>
      <c r="DX36" t="b">
        <v>0</v>
      </c>
      <c r="DY36" t="b">
        <v>0</v>
      </c>
      <c r="DZ36" t="b">
        <v>0</v>
      </c>
      <c r="EA36" t="b">
        <v>0</v>
      </c>
      <c r="EB36" t="b">
        <v>0</v>
      </c>
      <c r="EC36" t="b">
        <v>1</v>
      </c>
      <c r="ED36" t="b">
        <v>1</v>
      </c>
      <c r="EE36" t="b">
        <v>0</v>
      </c>
      <c r="EF36" t="b" cm="1">
        <v>0</v>
      </c>
      <c r="EG36" t="b">
        <v>0</v>
      </c>
      <c r="EH36" t="b">
        <v>0</v>
      </c>
      <c r="EI36" t="b">
        <v>1</v>
      </c>
      <c r="EJ36" t="s">
        <v>3054</v>
      </c>
      <c r="EK36">
        <v>1</v>
      </c>
      <c r="EL36">
        <v>0</v>
      </c>
      <c r="EM36" t="b">
        <v>1</v>
      </c>
    </row>
    <row r="37" spans="1:143" ht="15.7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row>
    <row r="38" spans="1:143" ht="15.7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row>
    <row r="39" spans="1:143" ht="15.7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row>
    <row r="40" spans="1:143" ht="15.7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row>
    <row r="41" spans="1:143" ht="15.7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row>
    <row r="42" spans="1:143" ht="15.7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row>
    <row r="43" spans="1:143" ht="15.7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row>
    <row r="44" spans="1:143" ht="15.7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row>
    <row r="45" spans="1:143" ht="15.7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row>
    <row r="46" spans="1:143" ht="15.7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row>
    <row r="47" spans="1:143" ht="15.7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row>
    <row r="48" spans="1:143" ht="15.7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row>
    <row r="49" spans="1:143" ht="15.7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row>
    <row r="50" spans="1:143" ht="15.7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row>
    <row r="51" spans="1:143" ht="15.7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row>
    <row r="52" spans="1:143" ht="15.7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row>
    <row r="53" spans="1:143" ht="15.7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row>
    <row r="54" spans="1:143" ht="81" customHeigh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row>
    <row r="55" spans="1:143" ht="15.7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row>
    <row r="56" spans="1:143" ht="15.7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row>
    <row r="57" spans="1:143" ht="15.7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row>
    <row r="58" spans="1:143" ht="15.7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row>
    <row r="59" spans="1:143" ht="15.7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row>
    <row r="60" spans="1:143" ht="15.7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row>
    <row r="61" spans="1:143" ht="15.7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row>
    <row r="62" spans="1:143" ht="15.7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row>
    <row r="63" spans="1:143" ht="15.7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row>
    <row r="64" spans="1:143" ht="15.7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row>
    <row r="65" spans="1:143" ht="15.7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row>
    <row r="66" spans="1:143" ht="15.7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row>
    <row r="67" spans="1:143" ht="15.7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row>
    <row r="68" spans="1:143" ht="15.7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row>
    <row r="69" spans="1:143" ht="15.7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row>
    <row r="70" spans="1:143" ht="15.7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row>
    <row r="71" spans="1:143" ht="15.7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row>
    <row r="72" spans="1:143" ht="15.7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row>
    <row r="73" spans="1:143" ht="15.7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row>
    <row r="74" spans="1:143" ht="15.7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row>
    <row r="75" spans="1:143" ht="15.7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row>
    <row r="76" spans="1:143"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row>
    <row r="77" spans="1:143" ht="15.7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row>
    <row r="78" spans="1:143" ht="15.7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row>
    <row r="79" spans="1:143" ht="15.7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row>
    <row r="80" spans="1:143" ht="15.7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row>
    <row r="81" spans="1:143" ht="15.7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row>
    <row r="82" spans="1:143" ht="15.7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row>
    <row r="83" spans="1:143" ht="15.7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row>
    <row r="84" spans="1:143" ht="15.7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row>
    <row r="85" spans="1:143" ht="15.7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row>
    <row r="86" spans="1:143" ht="15.7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row>
    <row r="87" spans="1:143"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row>
    <row r="88" spans="1:143"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row>
    <row r="89" spans="1:143"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row>
    <row r="90" spans="1:143"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row>
    <row r="91" spans="1:143"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row>
    <row r="92" spans="1:143"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row>
    <row r="93" spans="1:143"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row>
    <row r="94" spans="1:143"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row>
    <row r="95" spans="1:14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row>
    <row r="96" spans="1:14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row>
    <row r="97" spans="1:14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row>
    <row r="98" spans="1:14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row>
    <row r="99" spans="1:14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row>
    <row r="100" spans="1:14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row>
    <row r="101" spans="1:14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row>
    <row r="102" spans="1:14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row>
    <row r="103" spans="1:14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row>
    <row r="104" spans="1:14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row>
    <row r="105" spans="1:14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row>
    <row r="106" spans="1:14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row>
    <row r="107" spans="1:14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row>
    <row r="108" spans="1:14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row>
    <row r="109" spans="1:14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row>
    <row r="110" spans="1:14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row>
    <row r="111" spans="1:14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row>
    <row r="112" spans="1:14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row>
    <row r="113" spans="1:14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row>
    <row r="114" spans="1:14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row>
    <row r="115" spans="1:14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row>
    <row r="116" spans="1:14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row>
    <row r="117" spans="1:14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row>
    <row r="118" spans="1:14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row>
    <row r="119" spans="1:14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row>
    <row r="120" spans="1:14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row>
    <row r="121" spans="1:14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row>
    <row r="122" spans="1:14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row>
    <row r="123" spans="1:143" ht="15.7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row>
    <row r="124" spans="1:143" ht="15.7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row>
    <row r="125" spans="1:143" ht="15.7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row>
    <row r="126" spans="1:143" ht="15.7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row>
    <row r="127" spans="1:143" ht="15.7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row>
    <row r="128" spans="1:143" ht="15.7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row>
    <row r="129" spans="1:143" ht="15.7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row>
    <row r="130" spans="1:143" ht="15.7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row>
    <row r="131" spans="1:143" ht="15.7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row>
    <row r="132" spans="1:143" ht="15.7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row>
    <row r="133" spans="1:143" ht="15.7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row>
    <row r="134" spans="1:143" ht="15.7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row>
    <row r="135" spans="1:143" ht="15.7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row>
    <row r="136" spans="1:143" ht="15.7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row>
    <row r="137" spans="1:143" ht="15.7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row>
    <row r="138" spans="1:143" ht="15.7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row>
    <row r="139" spans="1:143" ht="15.7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row>
    <row r="140" spans="1:143" ht="15.7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row>
    <row r="141" spans="1:143" ht="15.7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row>
    <row r="142" spans="1:143" ht="15.7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row>
    <row r="143" spans="1:143" ht="15.7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row>
    <row r="144" spans="1:143" ht="15.7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row>
    <row r="145" spans="1:143" ht="15.7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row>
    <row r="146" spans="1:143" ht="15.7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row>
    <row r="147" spans="1:143" ht="15.7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row>
    <row r="148" spans="1:143" ht="15.7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row>
    <row r="149" spans="1:143" ht="15.7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row>
    <row r="150" spans="1:143" ht="15.7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row>
    <row r="151" spans="1:143" ht="15.7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row>
    <row r="152" spans="1:143" ht="15.7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row>
    <row r="153" spans="1:143" ht="15.7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row>
    <row r="154" spans="1:143" ht="15.7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row>
    <row r="155" spans="1:143" ht="15.7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row>
    <row r="156" spans="1:143" ht="15.7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row>
    <row r="157" spans="1:143" ht="15.7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row>
    <row r="158" spans="1:143" ht="15.7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row>
    <row r="159" spans="1:143" ht="15.7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row>
    <row r="160" spans="1:143" ht="15.7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row>
    <row r="161" spans="1:143" ht="15.7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row>
    <row r="162" spans="1:143" ht="15.7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row>
    <row r="163" spans="1:143" ht="15.7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row>
    <row r="164" spans="1:143" s="119" customFormat="1" ht="15.7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row>
    <row r="165" spans="1:143" ht="15.7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row>
    <row r="166" spans="1:143" ht="15.7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row>
    <row r="167" spans="1:143" s="119" customFormat="1" ht="15.7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row>
    <row r="168" spans="1:143" ht="15.7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row>
    <row r="169" spans="1:143" ht="15.7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row>
    <row r="170" spans="1:143" ht="15.7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row>
    <row r="171" spans="1:143" ht="15.7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row>
    <row r="172" spans="1:143" ht="15.7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row>
    <row r="173" spans="1:143" ht="15.7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row>
    <row r="174" spans="1:143" ht="15.7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row>
    <row r="175" spans="1:143" s="119" customFormat="1" ht="15.7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row>
    <row r="176" spans="1:143" ht="15.7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row>
    <row r="177" spans="1:143" ht="15.7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row>
    <row r="178" spans="1:143" ht="15.7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row>
    <row r="179" spans="1:143" ht="15.7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row>
    <row r="180" spans="1:143" ht="15.7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row>
    <row r="181" spans="1:143" ht="15.7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row>
    <row r="182" spans="1:143" ht="15.7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row>
    <row r="183" spans="1:143" ht="15.7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row>
    <row r="184" spans="1:143" ht="15.7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row>
    <row r="185" spans="1:143" s="119" customFormat="1" ht="15.7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row>
    <row r="186" spans="1:143" ht="15.7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row>
    <row r="187" spans="1:143" ht="15.7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row>
    <row r="188" spans="1:143" ht="15.7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row>
    <row r="189" spans="1:143" ht="15.7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row>
    <row r="190" spans="1:143" ht="15.7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row>
    <row r="191" spans="1:143" ht="15.7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row>
    <row r="192" spans="1:143" ht="15.7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row>
    <row r="193" spans="1:143" ht="15.7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row>
    <row r="194" spans="1:143" s="119" customFormat="1" ht="15.7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row>
    <row r="195" spans="1:143" ht="15.7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row>
    <row r="196" spans="1:143" ht="15.7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row>
    <row r="197" spans="1:143" ht="15.7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row>
    <row r="198" spans="1:143" ht="15.7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row>
    <row r="199" spans="1:143" ht="15.7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row>
    <row r="200" spans="1:143" ht="15.7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row>
    <row r="201" spans="1:143" ht="15.7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row>
    <row r="202" spans="1:143" ht="15.7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row>
    <row r="203" spans="1:143" ht="15.7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row>
    <row r="204" spans="1:143" ht="15.7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row>
    <row r="205" spans="1:143" ht="15.7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row>
    <row r="206" spans="1:143" ht="15.7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row>
    <row r="207" spans="1:143" ht="15.7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row>
    <row r="208" spans="1:143" ht="15.7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row>
    <row r="209" spans="1:143" ht="15.7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row>
    <row r="210" spans="1:143" ht="15.7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row>
    <row r="211" spans="1:143" ht="15.7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row>
    <row r="212" spans="1:143" ht="15.7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row>
    <row r="213" spans="1:143" s="119" customFormat="1" ht="15.7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row>
    <row r="214" spans="1:143" ht="15.7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row>
    <row r="215" spans="1:143" ht="15.7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row>
    <row r="216" spans="1:143" ht="15.7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row>
    <row r="217" spans="1:143" ht="15.7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row>
    <row r="218" spans="1:143" ht="15.7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row>
    <row r="219" spans="1:143" ht="15.7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row>
    <row r="220" spans="1:143" ht="15.7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row>
    <row r="221" spans="1:143" ht="15.7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row>
    <row r="222" spans="1:143" ht="15.7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row>
    <row r="223" spans="1:143" ht="15.7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row>
    <row r="224" spans="1:143" ht="15.7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row>
    <row r="225" spans="1:143" s="119" customFormat="1" ht="15.7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row>
    <row r="226" spans="1:143" ht="15.7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row>
    <row r="227" spans="1:143" s="119" customFormat="1" ht="15.7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row>
    <row r="228" spans="1:143" ht="15.7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row>
    <row r="229" spans="1:143" ht="15.7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row>
    <row r="230" spans="1:143" ht="15.7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row>
    <row r="231" spans="1:143" ht="15.7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row>
    <row r="232" spans="1:143" ht="15.7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row>
    <row r="233" spans="1:143" ht="15.7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row>
    <row r="234" spans="1:143" ht="15.7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row>
    <row r="235" spans="1:143" ht="15.7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row>
    <row r="236" spans="1:143" ht="15.7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row>
    <row r="237" spans="1:143" ht="15.7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row>
    <row r="238" spans="1:143" ht="15.7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row>
    <row r="239" spans="1:143" ht="15.7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row>
    <row r="240" spans="1:143" ht="15.7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row>
    <row r="241" spans="1:143" ht="15.7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row>
    <row r="242" spans="1:143" ht="15.7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row>
    <row r="243" spans="1:143" ht="15.7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row>
    <row r="244" spans="1:143" ht="15.7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row>
    <row r="245" spans="1:143" ht="15.7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row>
    <row r="246" spans="1:143" ht="15.7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row>
    <row r="247" spans="1:143" ht="15.7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row>
    <row r="248" spans="1:143" ht="15.7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row>
    <row r="249" spans="1:143" ht="15.7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row>
    <row r="250" spans="1:143" ht="15.7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row>
    <row r="251" spans="1:143" ht="15.7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row>
    <row r="252" spans="1:143" ht="15.7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row>
    <row r="253" spans="1:143" ht="15.7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row>
    <row r="254" spans="1:143" ht="15.7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row>
    <row r="255" spans="1:143" ht="15.7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row>
    <row r="256" spans="1:143" ht="15.7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row>
    <row r="257" spans="1:143" ht="15.7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row>
    <row r="258" spans="1:143" ht="15.7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row>
    <row r="259" spans="1:143" ht="15.7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row>
    <row r="260" spans="1:143" ht="15.7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row>
    <row r="261" spans="1:143" ht="15.7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row>
    <row r="262" spans="1:143" ht="15.7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row>
    <row r="263" spans="1:143" ht="15.7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row>
    <row r="264" spans="1:143" ht="15.7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row>
    <row r="265" spans="1:143" ht="15.7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row>
    <row r="266" spans="1:143" ht="15.7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row>
    <row r="267" spans="1:143" ht="15.7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row>
    <row r="268" spans="1:143" ht="15.7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row>
    <row r="269" spans="1:143" ht="15.7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row>
    <row r="270" spans="1:143" s="119" customFormat="1" ht="15.7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row>
    <row r="271" spans="1:143" ht="15.7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row>
    <row r="272" spans="1:143" ht="15.7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row>
    <row r="273" spans="1:143" ht="15.7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row>
    <row r="274" spans="1:143" ht="15.7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row>
    <row r="275" spans="1:143" ht="15.7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row>
    <row r="276" spans="1:143" ht="15.7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row>
    <row r="277" spans="1:143" ht="15.7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row>
    <row r="278" spans="1:143" ht="15.7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row>
    <row r="279" spans="1:143" ht="15.7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row>
    <row r="280" spans="1:143" ht="15.7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row>
    <row r="281" spans="1:143" ht="15.7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row>
    <row r="282" spans="1:143" ht="15.7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row>
    <row r="283" spans="1:143" ht="15.7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row>
    <row r="284" spans="1:143" ht="15.7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row>
    <row r="285" spans="1:143" ht="15.7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row>
    <row r="286" spans="1:143" ht="15.7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row>
    <row r="287" spans="1:143" ht="15.7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row>
    <row r="288" spans="1:143" ht="15.7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row>
    <row r="289" spans="1:143" ht="15.7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row>
    <row r="290" spans="1:143" ht="15.7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row>
    <row r="291" spans="1:143" ht="15.7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row>
    <row r="292" spans="1:143" ht="15.7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row>
    <row r="293" spans="1:143" ht="15.7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row>
    <row r="294" spans="1:143" ht="15.7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row>
    <row r="295" spans="1:143" ht="15.7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row>
    <row r="296" spans="1:143" ht="15.7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row>
    <row r="297" spans="1:143" ht="15.7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row>
    <row r="298" spans="1:143" ht="15.7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row>
    <row r="299" spans="1:143" ht="15.7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row>
    <row r="300" spans="1:143" ht="15.7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row>
    <row r="301" spans="1:143" ht="15.7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row>
    <row r="302" spans="1:143" ht="15.7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row>
    <row r="303" spans="1:143" ht="15.7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row>
    <row r="304" spans="1:143" ht="15.7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row>
    <row r="305" spans="1:143" ht="15.7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row>
    <row r="306" spans="1:143" ht="15.7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row>
    <row r="307" spans="1:143" ht="15.7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row>
    <row r="308" spans="1:143" ht="15.7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row>
    <row r="309" spans="1:143" ht="15.7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row>
    <row r="310" spans="1:143" ht="15.7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row>
    <row r="311" spans="1:143" ht="15.7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row>
    <row r="312" spans="1:143" ht="15.7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row>
    <row r="313" spans="1:143" ht="15.7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row>
    <row r="314" spans="1:143" ht="15.7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row>
    <row r="315" spans="1:143" ht="15.7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row>
    <row r="316" spans="1:143" ht="15.7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row>
    <row r="317" spans="1:143" ht="15.7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row>
    <row r="318" spans="1:143" ht="15.7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row>
    <row r="319" spans="1:143" ht="15.7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row>
    <row r="320" spans="1:143" ht="15.7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row>
    <row r="321" spans="1:143" ht="15.7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row>
    <row r="322" spans="1:143" s="360" customFormat="1" ht="15.7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row>
    <row r="323" spans="1:143" s="119" customFormat="1" ht="15.7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row>
    <row r="324" spans="1:143" s="119" customFormat="1" ht="15.7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row>
    <row r="325" spans="1:143" ht="15.7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row>
    <row r="326" spans="1:143" s="360" customFormat="1" ht="15.7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row>
    <row r="327" spans="1:143" ht="15.7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row>
    <row r="328" spans="1:143" ht="15.7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row>
    <row r="329" spans="1:143" s="119" customFormat="1" ht="15.7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row>
    <row r="330" spans="1:143" ht="15.7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row>
    <row r="331" spans="1:143" ht="15.7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row>
    <row r="332" spans="1:143" ht="15.7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row>
    <row r="333" spans="1:143" ht="15.7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row>
    <row r="334" spans="1:143" ht="15.7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row>
    <row r="335" spans="1:143" ht="15.7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row>
    <row r="336" spans="1:143" ht="15.7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row>
    <row r="337" spans="1:143" ht="15.7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row>
    <row r="338" spans="1:143" ht="15.7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row>
    <row r="339" spans="1:143" ht="15.7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row>
    <row r="340" spans="1:143" ht="15.7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row>
    <row r="341" spans="1:143" ht="15.7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row>
    <row r="342" spans="1:143" ht="15.7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row>
    <row r="343" spans="1:143" ht="15.7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row>
    <row r="344" spans="1:143" ht="15.7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row>
    <row r="345" spans="1:143" ht="15.7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row>
    <row r="346" spans="1:143" ht="15.7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row>
    <row r="347" spans="1:143" ht="15.7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row>
    <row r="348" spans="1:143" ht="15.7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row>
    <row r="349" spans="1:143" ht="15.7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row>
    <row r="350" spans="1:143" ht="15.7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row>
    <row r="351" spans="1:143" ht="15.7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row>
    <row r="352" spans="1:143" ht="15.7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row>
    <row r="353" spans="1:143" ht="15.7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row>
    <row r="354" spans="1:143" ht="15.7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row>
    <row r="355" spans="1:143" ht="15.7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row>
    <row r="356" spans="1:143" ht="15.7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row>
    <row r="357" spans="1:143" ht="15.7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row>
    <row r="358" spans="1:143" ht="15.7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row>
    <row r="359" spans="1:143" ht="15.7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row>
    <row r="360" spans="1:143" ht="15.7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row>
    <row r="361" spans="1:143" ht="15.7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row>
    <row r="362" spans="1:143" ht="15.7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row>
    <row r="363" spans="1:143" ht="15.7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row>
    <row r="364" spans="1:143" ht="15.7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row>
    <row r="365" spans="1:143" ht="15.7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row>
    <row r="366" spans="1:143" ht="15.7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row>
    <row r="367" spans="1:143" ht="15.7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row>
    <row r="368" spans="1:143" ht="15.7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row>
    <row r="369" spans="1:143" ht="15.7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row>
    <row r="370" spans="1:143" ht="15.7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row>
    <row r="371" spans="1:143" ht="15.7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row>
    <row r="372" spans="1:143" ht="15.7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row>
    <row r="373" spans="1:143" s="119" customFormat="1" ht="15.7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row>
    <row r="374" spans="1:143" s="119" customFormat="1" ht="15.7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row>
    <row r="375" spans="1:143" s="119" customFormat="1" ht="15.7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row>
    <row r="376" spans="1:143" s="119" customFormat="1" ht="15.7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row>
    <row r="377" spans="1:143" ht="15.7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row>
    <row r="378" spans="1:143" ht="15.7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row>
    <row r="379" spans="1:143" ht="15.7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row>
    <row r="380" spans="1:143" ht="15.7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row>
    <row r="381" spans="1:143" ht="15.7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row>
    <row r="382" spans="1:143" ht="15.7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row>
    <row r="383" spans="1:143" ht="15.7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row>
    <row r="384" spans="1:143" ht="15.7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row>
    <row r="385" spans="1:143" ht="15.7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row>
    <row r="386" spans="1:143" ht="15.7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row>
    <row r="387" spans="1:143" ht="15.7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row>
    <row r="388" spans="1:143" ht="15.7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row>
    <row r="389" spans="1:143" ht="15.7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row>
    <row r="390" spans="1:143" ht="15.7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row>
    <row r="391" spans="1:143" ht="15.7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row>
    <row r="392" spans="1:143" ht="15.7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row>
    <row r="393" spans="1:143" ht="15.7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row>
    <row r="394" spans="1:143" ht="15.7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row>
    <row r="395" spans="1:143" ht="15.7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row>
    <row r="396" spans="1:143" ht="15.7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row>
    <row r="397" spans="1:143" ht="15.7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row>
    <row r="398" spans="1:143" ht="15.7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row>
    <row r="399" spans="1:143" ht="15.7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row>
    <row r="400" spans="1:143" ht="15.7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row>
    <row r="401" spans="1:143" ht="15.7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row>
    <row r="402" spans="1:143" ht="15.7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row>
    <row r="403" spans="1:143" ht="15.7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row>
    <row r="404" spans="1:143" ht="15.7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row>
    <row r="405" spans="1:143" ht="15.7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row>
    <row r="406" spans="1:143" ht="15.7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row>
    <row r="407" spans="1:143" ht="15.7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row>
    <row r="408" spans="1:143" ht="15.7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row>
    <row r="409" spans="1:143" ht="15.7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row>
    <row r="410" spans="1:143" ht="15.7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row>
    <row r="411" spans="1:143" ht="15.7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row>
    <row r="412" spans="1:143" ht="15.7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row>
    <row r="413" spans="1:143" ht="15.7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row>
    <row r="414" spans="1:143" ht="15.7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row>
    <row r="415" spans="1:143" ht="15.7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row>
    <row r="416" spans="1:143" ht="15.7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row>
    <row r="417" spans="1:143" ht="15.7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row>
    <row r="418" spans="1:143" ht="15.7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row>
    <row r="419" spans="1:143" ht="15.7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row>
    <row r="420" spans="1:143" ht="15.7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row>
    <row r="421" spans="1:143" ht="15.7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row>
    <row r="422" spans="1:143" ht="15.7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row>
    <row r="423" spans="1:143" ht="15.7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row>
    <row r="424" spans="1:143" ht="15.7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row>
    <row r="425" spans="1:143" ht="15.7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row>
    <row r="426" spans="1:143" ht="15.7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row>
    <row r="427" spans="1:143" ht="15.7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row>
    <row r="428" spans="1:143" ht="15.7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row>
    <row r="429" spans="1:143" ht="15.7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row>
    <row r="430" spans="1:143" ht="15.7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row>
    <row r="431" spans="1:143" ht="15.7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row>
    <row r="432" spans="1:143" ht="15.7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row>
    <row r="433" spans="1:143" ht="15.7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row>
    <row r="434" spans="1:143" ht="15.7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row>
    <row r="435" spans="1:143" ht="15.7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row>
    <row r="436" spans="1:143" ht="15.7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row>
    <row r="437" spans="1:143" ht="15.7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row>
    <row r="438" spans="1:143" ht="15.7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row>
    <row r="439" spans="1:143" ht="15.7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row>
    <row r="440" spans="1:143" ht="15.7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row>
    <row r="441" spans="1:143" ht="15.7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row>
    <row r="442" spans="1:143" ht="15.7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row>
    <row r="443" spans="1:143" ht="15.7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row>
    <row r="444" spans="1:143" s="119" customFormat="1" ht="15.7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row>
    <row r="445" spans="1:143" ht="15.7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row>
    <row r="446" spans="1:143" ht="15.7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row>
    <row r="447" spans="1:143" ht="15.7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row>
    <row r="448" spans="1:143" ht="15.7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row>
    <row r="449" spans="1:143" ht="15.7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row>
    <row r="450" spans="1:143" ht="15.7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row>
    <row r="451" spans="1:143" ht="15.7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row>
    <row r="452" spans="1:143" ht="15.7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row>
    <row r="453" spans="1:143" ht="15.7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row>
    <row r="454" spans="1:143" ht="15.7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row>
    <row r="455" spans="1:143" ht="15.7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row>
    <row r="456" spans="1:143" ht="15.7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row>
    <row r="457" spans="1:143" ht="15.7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row>
    <row r="458" spans="1:143" ht="15.7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row>
    <row r="459" spans="1:143" ht="15.7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row>
    <row r="460" spans="1:143" ht="15.7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row>
    <row r="461" spans="1:143" ht="15.7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row>
    <row r="462" spans="1:143" ht="15.7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row>
    <row r="463" spans="1:143" ht="15.7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row>
    <row r="464" spans="1:143" ht="15.7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row>
    <row r="465" spans="1:143" ht="15.7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row>
    <row r="466" spans="1:143" ht="15.7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row>
    <row r="467" spans="1:143" s="119" customFormat="1" ht="15.7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row>
    <row r="468" spans="1:143" ht="15.7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row>
    <row r="469" spans="1:143" ht="15.7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row>
    <row r="470" spans="1:143" ht="15.7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row>
    <row r="471" spans="1:143" ht="15.7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row>
    <row r="472" spans="1:143" ht="15.7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row>
    <row r="473" spans="1:143" ht="15.7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row>
    <row r="474" spans="1:143" ht="15.7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row>
    <row r="475" spans="1:143" ht="15.7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row>
    <row r="476" spans="1:143" ht="15.7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row>
    <row r="477" spans="1:143" s="119" customFormat="1" ht="15.7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row>
    <row r="478" spans="1:143" s="119" customFormat="1" ht="15.7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row>
    <row r="479" spans="1:143" ht="15.7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row>
    <row r="480" spans="1:143" ht="15.7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row>
    <row r="481" spans="1:143" ht="15.7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row>
    <row r="482" spans="1:143" ht="15.7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row>
    <row r="483" spans="1:143" ht="15.7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row>
    <row r="484" spans="1:143" ht="15.7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row>
    <row r="485" spans="1:143" ht="15.7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row>
    <row r="486" spans="1:143" ht="15.7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row>
    <row r="487" spans="1:143" ht="15.7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row>
    <row r="488" spans="1:143" ht="15.7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row>
    <row r="489" spans="1:143" ht="15.7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row>
    <row r="490" spans="1:143" ht="15.7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row>
    <row r="491" spans="1:143" ht="15.7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row>
    <row r="492" spans="1:143" ht="15.7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row>
    <row r="493" spans="1:143" ht="15.7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row>
    <row r="494" spans="1:143" ht="15.7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row>
    <row r="495" spans="1:143" ht="15.7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row>
    <row r="496" spans="1:143" ht="15.7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row>
    <row r="497" spans="1:143" ht="15.7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row>
    <row r="498" spans="1:143" ht="15.7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row>
    <row r="499" spans="1:143" ht="15.7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row>
    <row r="500" spans="1:143" s="119" customFormat="1" ht="15.7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row>
    <row r="501" spans="1:143" ht="15.7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row>
    <row r="502" spans="1:143" ht="15.7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row>
    <row r="503" spans="1:143" ht="15.7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row>
    <row r="504" spans="1:143" ht="15.7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row>
    <row r="505" spans="1:143" ht="15.7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row>
    <row r="506" spans="1:143" ht="15.7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row>
    <row r="507" spans="1:143" ht="15.7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row>
    <row r="508" spans="1:143" ht="15.7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row>
    <row r="509" spans="1:143" ht="15.7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row>
    <row r="510" spans="1:143" ht="15.7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row>
    <row r="511" spans="1:143" ht="15.7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row>
    <row r="512" spans="1:143" ht="15.7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row>
    <row r="513" spans="1:143" ht="15.7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row>
    <row r="514" spans="1:143" ht="15.7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row>
    <row r="515" spans="1:143" ht="15.7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row>
    <row r="516" spans="1:143" ht="15.7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row>
    <row r="517" spans="1:143" ht="15.7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row>
    <row r="518" spans="1:143" ht="15.7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row>
    <row r="519" spans="1:143" ht="15.7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row>
    <row r="520" spans="1:143" ht="15.7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row>
    <row r="521" spans="1:143" ht="15.7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row>
    <row r="522" spans="1:143" s="119" customFormat="1" ht="15.7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row>
    <row r="523" spans="1:143" ht="15.7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row>
    <row r="524" spans="1:143" ht="15.7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row>
    <row r="525" spans="1:143" ht="15.7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row>
    <row r="526" spans="1:143" ht="15.7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row>
    <row r="527" spans="1:143" ht="15.7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row>
    <row r="528" spans="1:143" ht="15.7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row>
    <row r="529" spans="1:143" ht="15.7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row>
    <row r="530" spans="1:143" ht="15.7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row>
    <row r="531" spans="1:143" ht="15.7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row>
    <row r="532" spans="1:143" ht="15.7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row>
    <row r="533" spans="1:143" ht="15.7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row>
    <row r="534" spans="1:143" ht="15.7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row>
    <row r="535" spans="1:143" ht="15.7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row>
    <row r="536" spans="1:143" ht="15.7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row>
    <row r="537" spans="1:143" ht="15.7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row>
    <row r="538" spans="1:143" ht="15.7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row>
    <row r="539" spans="1:143" ht="15.7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row>
    <row r="540" spans="1:143" ht="15.7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row>
    <row r="541" spans="1:143" ht="15.7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row>
    <row r="542" spans="1:143" ht="15.7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row>
    <row r="543" spans="1:143" ht="15.7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row>
    <row r="544" spans="1:143" ht="15.7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row>
    <row r="545" spans="1:143" ht="15.7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row>
    <row r="546" spans="1:143" ht="15.7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row>
    <row r="547" spans="1:143" ht="15.7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row>
    <row r="548" spans="1:143" ht="15.7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row>
    <row r="549" spans="1:143" ht="15.7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row>
    <row r="550" spans="1:143" ht="15.7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row>
    <row r="551" spans="1:143" ht="15.7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row>
    <row r="552" spans="1:143" ht="15.7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row>
    <row r="553" spans="1:143" ht="15.7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row>
    <row r="554" spans="1:143" ht="15.7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row>
    <row r="555" spans="1:143" ht="15.7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row>
    <row r="556" spans="1:143" ht="15.7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row>
    <row r="557" spans="1:143" ht="15.7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row>
    <row r="558" spans="1:143" ht="15.7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row>
    <row r="559" spans="1:143" ht="15.7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row>
    <row r="560" spans="1:143" ht="15.7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row>
    <row r="561" spans="1:143" ht="15.7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row>
    <row r="562" spans="1:143" ht="15.7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row>
    <row r="563" spans="1:143" ht="15.7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row>
    <row r="564" spans="1:143" ht="15.7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row>
    <row r="565" spans="1:143" ht="15.7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row>
    <row r="566" spans="1:143" ht="15.7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row>
    <row r="567" spans="1:143" ht="15.7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row>
    <row r="568" spans="1:143" ht="15.7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row>
    <row r="569" spans="1:143" ht="15.7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row>
    <row r="570" spans="1:143" ht="15.7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row>
    <row r="571" spans="1:143" ht="15.7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row>
    <row r="572" spans="1:143" ht="15.7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row>
    <row r="573" spans="1:143" ht="15.7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row>
    <row r="574" spans="1:143" ht="15.7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row>
    <row r="575" spans="1:143" ht="15.7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row>
    <row r="576" spans="1:143" ht="15.7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row>
    <row r="577" spans="1:143" ht="15.7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row>
    <row r="578" spans="1:143" ht="15.7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row>
    <row r="579" spans="1:143" ht="15.7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row>
    <row r="580" spans="1:143" ht="15.7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row>
    <row r="581" spans="1:143" ht="15.7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row>
    <row r="582" spans="1:143" ht="15.7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row>
    <row r="583" spans="1:143" ht="15.7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row>
    <row r="584" spans="1:143" ht="15.7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row>
    <row r="585" spans="1:143" ht="15.7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row>
    <row r="586" spans="1:143" ht="15.7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row>
    <row r="587" spans="1:143" ht="15.7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row>
    <row r="588" spans="1:143" ht="15.7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row>
    <row r="589" spans="1:143" ht="15.7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row>
    <row r="590" spans="1:143" ht="15.7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row>
    <row r="591" spans="1:143" ht="15.7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row>
    <row r="592" spans="1:143" ht="15.7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row>
    <row r="593" spans="1:143" ht="15.7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row>
    <row r="594" spans="1:143" ht="15.7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row>
    <row r="595" spans="1:143" ht="15.7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row>
    <row r="596" spans="1:143" ht="15.7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row>
    <row r="597" spans="1:143" ht="15.7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row>
    <row r="598" spans="1:143" ht="15.7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row>
    <row r="599" spans="1:143" ht="15.7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row>
    <row r="600" spans="1:143" ht="15.7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row>
    <row r="601" spans="1:143" ht="15.7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row>
    <row r="602" spans="1:143" ht="15.7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row>
    <row r="603" spans="1:143" ht="15.7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row>
    <row r="604" spans="1:143" ht="15.7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row>
    <row r="605" spans="1:143" ht="15.7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row>
    <row r="606" spans="1:143" ht="15.7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row>
    <row r="607" spans="1:143" ht="15.7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row>
    <row r="608" spans="1:143" ht="15.7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row>
    <row r="609" spans="1:143" ht="15.7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row>
    <row r="610" spans="1:143" ht="15.7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row>
    <row r="611" spans="1:143" ht="15.7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row>
    <row r="612" spans="1:143" ht="15.7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row>
    <row r="613" spans="1:143" ht="15.7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row>
    <row r="614" spans="1:143" ht="15.7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row>
    <row r="615" spans="1:143" ht="15.7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row>
    <row r="616" spans="1:143" ht="15.7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row>
    <row r="617" spans="1:143" ht="15.7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row>
    <row r="618" spans="1:143" ht="15.7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row>
    <row r="619" spans="1:143" ht="15.7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row>
    <row r="620" spans="1:143" ht="15.7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row>
    <row r="621" spans="1:143" ht="15.7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row>
    <row r="622" spans="1:143" ht="15.7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row>
    <row r="623" spans="1:143" s="119" customFormat="1" ht="15.7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row>
    <row r="624" spans="1:143" ht="15.7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row>
    <row r="625" spans="1:143" ht="15.7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row>
    <row r="626" spans="1:143" ht="15.7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row>
    <row r="627" spans="1:143" ht="15.7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row>
    <row r="628" spans="1:143" ht="15.7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row>
    <row r="629" spans="1:143" ht="15.7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row>
    <row r="630" spans="1:143" ht="15.7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row>
    <row r="631" spans="1:143" ht="15.7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row>
    <row r="632" spans="1:143" ht="15.7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row>
    <row r="633" spans="1:143" ht="15.7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row>
    <row r="634" spans="1:143" ht="15.7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row>
    <row r="635" spans="1:143" ht="15.7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row>
    <row r="636" spans="1:143" ht="15.7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row>
    <row r="637" spans="1:143" ht="15.7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row>
    <row r="638" spans="1:143" ht="15.7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row>
    <row r="639" spans="1:143" ht="15.7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row>
    <row r="640" spans="1:143" ht="15.7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row>
    <row r="641" spans="1:143" ht="15.7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row>
    <row r="642" spans="1:143" ht="15.7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row>
    <row r="643" spans="1:143" ht="15.7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row>
    <row r="644" spans="1:143" ht="15.7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row>
    <row r="645" spans="1:143" ht="15.7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row>
    <row r="646" spans="1:143" ht="15.7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row>
    <row r="647" spans="1:143" ht="15.7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row>
    <row r="648" spans="1:143" ht="15.7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row>
    <row r="649" spans="1:143" ht="15.7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row>
    <row r="650" spans="1:143" ht="15.7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row>
    <row r="651" spans="1:143" ht="15.7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row>
    <row r="652" spans="1:143" ht="15.7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row>
    <row r="653" spans="1:143" ht="15.7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row>
    <row r="654" spans="1:143" ht="15.7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row>
    <row r="655" spans="1:143" ht="15.7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row>
    <row r="656" spans="1:143" ht="15.7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row>
    <row r="657" spans="1:143" ht="15.7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row>
    <row r="658" spans="1:143" ht="15.7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row>
    <row r="659" spans="1:143" ht="15.7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row>
    <row r="660" spans="1:143" ht="15.7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row>
    <row r="661" spans="1:143" ht="15.7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row>
    <row r="662" spans="1:143" ht="15.7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row>
    <row r="663" spans="1:143" ht="15.7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row>
    <row r="664" spans="1:143" ht="15.7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row>
    <row r="665" spans="1:143" ht="15.7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row>
    <row r="666" spans="1:143" ht="15.7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row>
    <row r="667" spans="1:143" ht="15.7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row>
    <row r="668" spans="1:143" ht="15.7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row>
    <row r="669" spans="1:143" ht="15.7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row>
    <row r="670" spans="1:143" ht="15.7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row>
    <row r="671" spans="1:143" ht="15.7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row>
    <row r="672" spans="1:143" ht="15.7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row>
    <row r="673" spans="1:143" ht="15.7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row>
    <row r="674" spans="1:143" ht="15.7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row>
    <row r="675" spans="1:143" ht="15.7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row>
    <row r="676" spans="1:143" ht="15.7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row>
    <row r="677" spans="1:143" ht="15.7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row>
    <row r="678" spans="1:143" ht="15.7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row>
    <row r="679" spans="1:143" ht="15.7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row>
    <row r="680" spans="1:143" ht="15.7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row>
    <row r="681" spans="1:143" ht="15.7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row>
    <row r="682" spans="1:143" ht="15.7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row>
    <row r="683" spans="1:143" ht="15.7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row>
    <row r="684" spans="1:143" ht="15.7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row>
    <row r="685" spans="1:143" ht="15.7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row>
    <row r="686" spans="1:143" ht="15.7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row>
    <row r="687" spans="1:143" ht="15.7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row>
    <row r="688" spans="1:143" ht="15.7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row>
    <row r="689" spans="1:143" ht="15.7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row>
    <row r="690" spans="1:143" ht="15.7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row>
    <row r="691" spans="1:143" ht="15.7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row>
    <row r="692" spans="1:143" ht="15.7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row>
    <row r="693" spans="1:143" ht="15.7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row>
    <row r="694" spans="1:143" ht="15.7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row>
    <row r="695" spans="1:143" ht="15.7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row>
    <row r="696" spans="1:143" ht="15.7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row>
    <row r="697" spans="1:143" ht="15.7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row>
    <row r="698" spans="1:143" ht="15.7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row>
    <row r="699" spans="1:143" ht="15.7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row>
    <row r="700" spans="1:143" ht="15.7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row>
    <row r="701" spans="1:143" ht="15.7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row>
    <row r="702" spans="1:143" ht="15.7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row>
    <row r="703" spans="1:143" ht="15.7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row>
    <row r="704" spans="1:143" ht="15.7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row>
    <row r="705" spans="1:143" ht="15.7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row>
    <row r="706" spans="1:143" ht="15.7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row>
    <row r="707" spans="1:143" ht="15.7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row>
    <row r="708" spans="1:143" ht="15.7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row>
    <row r="709" spans="1:143" ht="15.7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row>
    <row r="710" spans="1:143" ht="15.7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row>
    <row r="711" spans="1:143" ht="15.7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row>
    <row r="712" spans="1:143" ht="15.7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row>
    <row r="713" spans="1:143" ht="15.7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row>
    <row r="714" spans="1:143" ht="15.7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row>
    <row r="715" spans="1:143" ht="15.7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row>
    <row r="716" spans="1:143" ht="15.7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row>
    <row r="717" spans="1:143" ht="15.7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row>
    <row r="718" spans="1:143" ht="15.7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row>
    <row r="719" spans="1:143" ht="15.7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row>
    <row r="720" spans="1:143" ht="15.7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row>
    <row r="721" spans="1:143" ht="15.7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row>
    <row r="722" spans="1:143" ht="15.7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row>
    <row r="723" spans="1:143" ht="15.7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row>
    <row r="724" spans="1:143" ht="15.7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row>
    <row r="725" spans="1:143" ht="15.7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row>
    <row r="726" spans="1:143" ht="15.7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row>
    <row r="727" spans="1:143" ht="15.7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row>
    <row r="728" spans="1:143" ht="15.7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row>
    <row r="729" spans="1:143" ht="15.7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row>
    <row r="730" spans="1:143" ht="15.7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row>
    <row r="731" spans="1:143" ht="15.7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row>
    <row r="732" spans="1:143" ht="15.7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row>
    <row r="733" spans="1:143" ht="15.7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row>
    <row r="734" spans="1:143" ht="15.7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row>
    <row r="735" spans="1:143" ht="15.7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row>
    <row r="736" spans="1:143" ht="15.7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row>
    <row r="737" spans="1:143" ht="15.7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row>
    <row r="738" spans="1:143" ht="15.7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row>
    <row r="739" spans="1:143" ht="15.7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row>
    <row r="740" spans="1:143" ht="15.7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row>
    <row r="741" spans="1:143" ht="15.7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row>
    <row r="742" spans="1:143" ht="15.7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row>
    <row r="743" spans="1:143" ht="15.7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row>
    <row r="744" spans="1:143" ht="15.7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row>
    <row r="745" spans="1:143" ht="15.7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row>
    <row r="746" spans="1:143" s="119" customFormat="1" ht="15.7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row>
    <row r="747" spans="1:143" ht="15.7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row>
    <row r="748" spans="1:143" ht="15.7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row>
    <row r="749" spans="1:143" ht="15.7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row>
    <row r="750" spans="1:143" ht="15.7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row>
    <row r="751" spans="1:143" ht="15.7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row>
    <row r="752" spans="1:143" ht="15.7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row>
    <row r="753" spans="1:143" ht="15.7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row>
    <row r="754" spans="1:143" ht="15.7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row>
    <row r="755" spans="1:143" ht="15.7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row>
    <row r="756" spans="1:143" ht="15.7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row>
    <row r="757" spans="1:143" ht="15.7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row>
    <row r="758" spans="1:143" ht="15.7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row>
    <row r="759" spans="1:143" ht="15.7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row>
    <row r="760" spans="1:143" ht="15.7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row>
    <row r="761" spans="1:143" ht="15.7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row>
    <row r="762" spans="1:143" ht="15.7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row>
    <row r="763" spans="1:143" ht="15.7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row>
    <row r="764" spans="1:143" ht="15.7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row>
    <row r="765" spans="1:143" ht="15.7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row>
    <row r="766" spans="1:143" ht="15.7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row>
    <row r="767" spans="1:143" ht="15.7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row>
    <row r="768" spans="1:143" ht="15.7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row>
    <row r="769" spans="1:143" ht="15.7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row>
    <row r="770" spans="1:143" ht="15.7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row>
    <row r="771" spans="1:143" ht="15.7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row>
    <row r="772" spans="1:143" ht="15.7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row>
    <row r="773" spans="1:143" ht="15.7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row>
    <row r="774" spans="1:143" ht="15.7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row>
    <row r="775" spans="1:143" ht="15.7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row>
    <row r="776" spans="1:143" ht="15.7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row>
    <row r="777" spans="1:143" ht="15.7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row>
    <row r="778" spans="1:143" ht="15.7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row>
    <row r="779" spans="1:143" ht="15.7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row>
    <row r="780" spans="1:143" ht="15.7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row>
    <row r="781" spans="1:143" ht="15.7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row>
    <row r="782" spans="1:143" ht="15.7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row>
    <row r="783" spans="1:143" ht="15.7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row>
    <row r="784" spans="1:143" ht="15.7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row>
    <row r="785" spans="1:143" ht="15.7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row>
    <row r="786" spans="1:143" ht="15.7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row>
    <row r="787" spans="1:143" ht="15.7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row>
    <row r="788" spans="1:143" ht="15.7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row>
    <row r="789" spans="1:143" ht="15.7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row>
    <row r="790" spans="1:143" ht="15.7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row>
    <row r="791" spans="1:143" ht="15.7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row>
    <row r="792" spans="1:143" ht="15.7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row>
    <row r="793" spans="1:143" ht="15.7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row>
    <row r="794" spans="1:143" ht="15.7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row>
    <row r="795" spans="1:143" ht="15.7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row>
    <row r="796" spans="1:143" ht="15.7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row>
    <row r="797" spans="1:143" ht="15.7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row>
    <row r="798" spans="1:143" ht="15.7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row>
    <row r="799" spans="1:143" ht="15.7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row>
    <row r="800" spans="1:143" ht="15.7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row>
    <row r="801" spans="1:143" ht="15.7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row>
    <row r="802" spans="1:143" ht="15.7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row>
    <row r="803" spans="1:143" ht="15.7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row>
    <row r="804" spans="1:143" ht="15.7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row>
    <row r="805" spans="1:143" ht="15.7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row>
    <row r="806" spans="1:143" ht="15.7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row>
    <row r="807" spans="1:143" ht="15.7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row>
    <row r="808" spans="1:143" ht="15.7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row>
    <row r="809" spans="1:143" ht="15.7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row>
    <row r="810" spans="1:143" ht="15.7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row>
    <row r="811" spans="1:143" ht="15.7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row>
    <row r="812" spans="1:143" ht="15.7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row>
    <row r="813" spans="1:143" ht="15.7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row>
    <row r="814" spans="1:143" ht="15.7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row>
    <row r="815" spans="1:143" ht="15.7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row>
    <row r="816" spans="1:143" ht="15.7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row>
    <row r="817" spans="1:143" ht="15.7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row>
    <row r="818" spans="1:143" ht="15.7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row>
    <row r="819" spans="1:143" ht="15.7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row>
    <row r="820" spans="1:143" ht="15.7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row>
    <row r="821" spans="1:143" ht="15.7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row>
    <row r="822" spans="1:143" ht="15.7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row>
    <row r="823" spans="1:143" ht="15.7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row>
    <row r="824" spans="1:143" ht="15.7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row>
    <row r="825" spans="1:143" ht="15.7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row>
    <row r="826" spans="1:143" ht="15.7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row>
    <row r="827" spans="1:143" ht="15.7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row>
    <row r="828" spans="1:143" ht="15.7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row>
    <row r="829" spans="1:143" ht="15.7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row>
    <row r="830" spans="1:143" ht="15.7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row>
    <row r="831" spans="1:143" ht="15.7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row>
    <row r="832" spans="1:143" ht="15.7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row>
    <row r="833" spans="1:143" ht="15.7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row>
    <row r="834" spans="1:143" ht="15.7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row>
    <row r="835" spans="1:143" ht="15.7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row>
    <row r="836" spans="1:143" ht="15.7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row>
    <row r="837" spans="1:143" ht="15.7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row>
    <row r="838" spans="1:143" ht="15.7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row>
    <row r="839" spans="1:143" ht="15.7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row>
    <row r="840" spans="1:143" ht="15.7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row>
    <row r="841" spans="1:143" ht="15.7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row>
    <row r="842" spans="1:143" ht="15.7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row>
    <row r="843" spans="1:143" ht="15.7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row>
    <row r="844" spans="1:143" ht="15.7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row>
    <row r="845" spans="1:143" ht="15.7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row>
    <row r="846" spans="1:143" ht="15.7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row>
    <row r="847" spans="1:143" ht="15.7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row>
    <row r="848" spans="1:143" ht="15.7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row>
    <row r="849" spans="1:143" ht="15.7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row>
    <row r="850" spans="1:143" ht="21.95" customHeigh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row>
    <row r="851" spans="1:143" ht="24.95" customHeigh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row>
    <row r="852" spans="1:143" ht="15.7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row>
    <row r="853" spans="1:143" ht="15.7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row>
    <row r="854" spans="1:143" ht="15.7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row>
    <row r="855" spans="1:143" ht="18.600000000000001" customHeigh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row>
    <row r="856" spans="1:143" ht="15.7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row>
    <row r="857" spans="1:143" ht="15.7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row>
    <row r="858" spans="1:143" ht="15.7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row>
    <row r="859" spans="1:143" ht="15.7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row>
    <row r="860" spans="1:143" ht="15.7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row>
    <row r="861" spans="1:143" ht="15.7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row>
    <row r="862" spans="1:143" ht="15.7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row>
    <row r="863" spans="1:143" ht="15.7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row>
    <row r="864" spans="1:143" ht="15.7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row>
    <row r="865" spans="1:143" ht="15.7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row>
    <row r="866" spans="1:143" ht="15.7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row>
    <row r="867" spans="1:143" ht="15.7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row>
    <row r="868" spans="1:143" ht="15.7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row>
    <row r="869" spans="1:143" ht="15.7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row>
    <row r="870" spans="1:143" ht="15.7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row>
    <row r="871" spans="1:143" ht="15.7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row>
    <row r="872" spans="1:143" ht="15.7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row>
    <row r="873" spans="1:143" ht="15.7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row>
    <row r="874" spans="1:143" ht="15.7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row>
    <row r="875" spans="1:143" ht="15.7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row>
    <row r="876" spans="1:143" s="119" customFormat="1" ht="15.7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row>
    <row r="877" spans="1:143" ht="15.7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row>
    <row r="878" spans="1:143" ht="15.7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row>
    <row r="879" spans="1:143" s="119" customFormat="1" ht="15.7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row>
    <row r="880" spans="1:143" ht="15.7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row>
    <row r="881" spans="1:143" ht="15.7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row>
    <row r="882" spans="1:143" ht="15.7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row>
    <row r="883" spans="1:143" ht="15.7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row>
    <row r="884" spans="1:143" ht="15.7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row>
    <row r="885" spans="1:143" ht="15.7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row>
    <row r="886" spans="1:143" ht="15.7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row>
    <row r="887" spans="1:143" ht="15.7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row>
    <row r="888" spans="1:143" ht="15.7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row>
    <row r="889" spans="1:143" ht="15.7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row>
    <row r="890" spans="1:143" ht="15.7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row>
    <row r="891" spans="1:143" ht="15.7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row>
    <row r="892" spans="1:143" ht="15.7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row>
    <row r="893" spans="1:143" ht="15.7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row>
    <row r="894" spans="1:143" ht="15.7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row>
    <row r="895" spans="1:143" ht="15.7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row>
    <row r="896" spans="1:143" ht="15.7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row>
    <row r="897" spans="1:143" ht="15.7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row>
    <row r="898" spans="1:143" ht="15.7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row>
    <row r="899" spans="1:143" ht="15.7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row>
    <row r="900" spans="1:143" ht="15.7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row>
    <row r="901" spans="1:143" ht="15.7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row>
    <row r="902" spans="1:143" ht="15.7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row>
    <row r="903" spans="1:143" ht="15.7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row>
    <row r="904" spans="1:143" ht="15.7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row>
    <row r="905" spans="1:143" ht="15.7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row>
    <row r="906" spans="1:143" ht="15.7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row>
    <row r="907" spans="1:143" ht="15.7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row>
    <row r="908" spans="1:143" ht="15.7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row>
    <row r="909" spans="1:143" ht="15.7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row>
    <row r="910" spans="1:143" ht="15.7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row>
    <row r="911" spans="1:143" ht="15.7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row>
    <row r="912" spans="1:143" ht="15.7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row>
    <row r="913" spans="1:143" ht="15.7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row>
    <row r="914" spans="1:143" ht="15.7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row>
    <row r="915" spans="1:143" ht="15.7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row>
    <row r="916" spans="1:143" ht="15.7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row>
    <row r="917" spans="1:143" ht="15.7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row>
    <row r="918" spans="1:143" ht="15.7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row>
    <row r="919" spans="1:143" ht="15.7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row>
    <row r="920" spans="1:143" ht="15.7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row>
    <row r="921" spans="1:143" ht="15.7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row>
    <row r="922" spans="1:143" ht="15.7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row>
    <row r="923" spans="1:143" ht="15.7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row>
    <row r="924" spans="1:143" ht="15.7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row>
    <row r="925" spans="1:143" ht="15.7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row>
    <row r="926" spans="1:143" ht="15.7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row>
    <row r="927" spans="1:143" ht="15.7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row>
    <row r="928" spans="1:143" ht="15.7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row>
    <row r="929" spans="1:143" ht="15.7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row>
    <row r="930" spans="1:143" s="119" customFormat="1" ht="15.7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row>
    <row r="931" spans="1:143" ht="15.7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row>
    <row r="932" spans="1:143" ht="15.7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row>
    <row r="933" spans="1:143" ht="15.7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row>
    <row r="934" spans="1:143" ht="15.7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row>
    <row r="935" spans="1:143" ht="15.7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row>
    <row r="936" spans="1:143" ht="15.7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row>
    <row r="937" spans="1:143" ht="15.7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row>
    <row r="938" spans="1:143" ht="15.7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row>
    <row r="939" spans="1:143" ht="15.7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row>
    <row r="940" spans="1:143" ht="15.7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row>
    <row r="941" spans="1:143" ht="15.7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row>
    <row r="942" spans="1:143" ht="15.7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row>
    <row r="943" spans="1:143" ht="15.7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row>
    <row r="944" spans="1:143" ht="15.7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row>
    <row r="945" spans="1:143" ht="15.7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row>
    <row r="946" spans="1:143" ht="15.7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row>
    <row r="947" spans="1:143" ht="15.7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row>
    <row r="948" spans="1:143" ht="15.7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row>
    <row r="949" spans="1:143" ht="15.7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row>
    <row r="950" spans="1:143" ht="15.7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row>
    <row r="951" spans="1:143" ht="15.7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row>
    <row r="952" spans="1:143" ht="15.7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row>
    <row r="953" spans="1:143" ht="15.7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row>
    <row r="954" spans="1:143" ht="15.7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row>
    <row r="955" spans="1:143" ht="15.7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row>
    <row r="956" spans="1:143" ht="15.7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row>
    <row r="957" spans="1:143" ht="15.7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row>
    <row r="958" spans="1:143" ht="15.7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row>
    <row r="959" spans="1:143" ht="15.7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row>
    <row r="960" spans="1:143" ht="15.7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row>
    <row r="961" spans="1:143" ht="15.7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row>
    <row r="962" spans="1:143" ht="15.7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row>
    <row r="963" spans="1:143" ht="15.7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row>
    <row r="964" spans="1:143" ht="15.7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row>
    <row r="965" spans="1:143" ht="15.7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row>
    <row r="966" spans="1:143" ht="15.7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row>
    <row r="967" spans="1:143" ht="15.7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row>
    <row r="968" spans="1:143" ht="15.7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row>
    <row r="969" spans="1:143" ht="15.7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row>
    <row r="970" spans="1:143" ht="15.7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row>
    <row r="971" spans="1:143" ht="15.7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row>
    <row r="972" spans="1:143" ht="15.7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row>
    <row r="973" spans="1:143" ht="15.7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row>
    <row r="974" spans="1:143" ht="15.7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row>
    <row r="975" spans="1:143" ht="15.7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row>
    <row r="976" spans="1:143" ht="15.7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row>
    <row r="977" spans="1:143" ht="15.7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row>
    <row r="978" spans="1:143" ht="15.7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row>
    <row r="979" spans="1:143" ht="15.7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row>
    <row r="980" spans="1:143" ht="15.7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row>
    <row r="981" spans="1:143" ht="15.7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row>
    <row r="982" spans="1:143" ht="15.7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row>
    <row r="983" spans="1:143" ht="15.7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row>
    <row r="984" spans="1:143" ht="15.7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row>
    <row r="985" spans="1:143" ht="15.7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row>
    <row r="986" spans="1:143" ht="15.7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row>
    <row r="987" spans="1:143" ht="15.7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row>
    <row r="988" spans="1:143" ht="15.7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row>
    <row r="989" spans="1:143" ht="15.7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row>
    <row r="990" spans="1:143" ht="15.7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row>
    <row r="991" spans="1:143" ht="15.7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row>
    <row r="992" spans="1:143" ht="15.7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row>
    <row r="993" spans="1:143" ht="15.7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row>
    <row r="994" spans="1:143" ht="15.7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row>
    <row r="995" spans="1:143" ht="15.7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row>
    <row r="996" spans="1:143" ht="15.7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row>
    <row r="997" spans="1:143" ht="15.7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row>
    <row r="998" spans="1:143" ht="15.7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row>
    <row r="999" spans="1:143" ht="15.7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row>
    <row r="1000" spans="1:143" ht="15.7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row>
    <row r="1001" spans="1:143" ht="15.7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row>
    <row r="1002" spans="1:143" ht="15.7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row>
    <row r="1003" spans="1:143" ht="15.7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row>
    <row r="1004" spans="1:143" ht="15.7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row>
    <row r="1005" spans="1:143" ht="15.7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row>
    <row r="1006" spans="1:143" ht="15.7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row>
    <row r="1007" spans="1:143" ht="15.7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row>
    <row r="1008" spans="1:143" ht="15.7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row>
    <row r="1009" spans="1:143" ht="15.7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row>
    <row r="1010" spans="1:143" ht="15.7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row>
    <row r="1011" spans="1:143" ht="15.7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row>
    <row r="1012" spans="1:143" ht="15.7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row>
    <row r="1013" spans="1:143" ht="15.7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row>
    <row r="1014" spans="1:143" ht="15.7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row>
    <row r="1015" spans="1:143" ht="15.7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row>
    <row r="1016" spans="1:143" ht="15.7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row>
    <row r="1017" spans="1:143" ht="15.7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row>
    <row r="1018" spans="1:143" ht="15.7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row>
    <row r="1019" spans="1:143" ht="15.7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row>
    <row r="1020" spans="1:143" ht="15.7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row>
    <row r="1021" spans="1:143" ht="15.7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row>
    <row r="1022" spans="1:143" ht="15.7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row>
    <row r="1023" spans="1:143" ht="15.7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row>
    <row r="1024" spans="1:143" ht="15.7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row>
    <row r="1025" spans="1:143" ht="15.7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row>
    <row r="1026" spans="1:143" ht="15.7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row>
    <row r="1027" spans="1:143" ht="15.7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row>
    <row r="1028" spans="1:143" ht="15.7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row>
    <row r="1029" spans="1:143" ht="15.7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row>
    <row r="1030" spans="1:143" ht="15.7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row>
    <row r="1031" spans="1:143" ht="15.7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row>
    <row r="1032" spans="1:143" ht="15.7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row>
    <row r="1033" spans="1:143" ht="15.7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row>
    <row r="1034" spans="1:143" ht="15.7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row>
    <row r="1035" spans="1:143" ht="15.7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row>
    <row r="1036" spans="1:143" ht="15.7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row>
    <row r="1037" spans="1:143" ht="15.7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row>
    <row r="1038" spans="1:143" ht="15.7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row>
    <row r="1039" spans="1:143" ht="15.7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row>
    <row r="1040" spans="1:143" ht="15.7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row>
    <row r="1041" spans="1:143" ht="15.7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row>
    <row r="1042" spans="1:143" ht="15.7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row>
    <row r="1043" spans="1:143" ht="15.7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row>
    <row r="1044" spans="1:143" ht="15.7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row>
    <row r="1045" spans="1:143" ht="15.7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row>
    <row r="1046" spans="1:143" ht="15.7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row>
    <row r="1047" spans="1:143" ht="15.7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row>
    <row r="1048" spans="1:143" ht="15.7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row>
    <row r="1049" spans="1:143" ht="15.7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row>
    <row r="1050" spans="1:143" ht="15.7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row>
    <row r="1051" spans="1:143" ht="15.7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row>
    <row r="1052" spans="1:143" ht="15.7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row>
    <row r="1053" spans="1:143" ht="15.7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row>
    <row r="1054" spans="1:143" ht="15.7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row>
    <row r="1055" spans="1:143" ht="15.7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row>
    <row r="1056" spans="1:143" ht="15.7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row>
    <row r="1057" spans="1:143" ht="15.7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row>
    <row r="1058" spans="1:143" ht="15.7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row>
    <row r="1059" spans="1:143" ht="15.7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row>
    <row r="1060" spans="1:143" ht="15.7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row>
    <row r="1061" spans="1:143" ht="15.7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row>
    <row r="1062" spans="1:143" ht="15.7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row>
    <row r="1063" spans="1:143" ht="15.7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row>
    <row r="1064" spans="1:143" ht="15.7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row>
    <row r="1065" spans="1:143" ht="15.7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row>
    <row r="1066" spans="1:143" ht="15.7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row>
    <row r="1067" spans="1:143" ht="15.7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row>
    <row r="1068" spans="1:143" ht="15.7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row>
    <row r="1069" spans="1:143" ht="15.7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row>
    <row r="1070" spans="1:143" ht="15.7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row>
    <row r="1071" spans="1:143" ht="15.7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row>
    <row r="1072" spans="1:143" ht="15.7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row>
    <row r="1073" spans="1:143" ht="15.7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row>
    <row r="1074" spans="1:143" ht="15.7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row>
    <row r="1075" spans="1:143" ht="15.7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row>
    <row r="1076" spans="1:143" ht="15.7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row>
    <row r="1077" spans="1:143" ht="15.7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row>
    <row r="1078" spans="1:143" ht="15.7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row>
    <row r="1079" spans="1:143" ht="15.7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row>
    <row r="1080" spans="1:143" ht="15.7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row>
    <row r="1081" spans="1:143" ht="15.7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row>
    <row r="1082" spans="1:143" ht="15.7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row>
    <row r="1083" spans="1:143" ht="15.7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row>
    <row r="1084" spans="1:143" ht="15.7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row>
    <row r="1085" spans="1:143" ht="15.7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row>
    <row r="1086" spans="1:143" ht="15.7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row>
    <row r="1087" spans="1:143" ht="15.7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row>
    <row r="1088" spans="1:143" ht="15.7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row>
    <row r="1089" spans="1:143" ht="15.7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row>
    <row r="1090" spans="1:143" ht="15.7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row>
    <row r="1091" spans="1:143" ht="15.7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row>
    <row r="1092" spans="1:143" ht="15.7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row>
    <row r="1093" spans="1:143" ht="15.7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row>
    <row r="1094" spans="1:143" ht="15.7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row>
    <row r="1095" spans="1:143" ht="15.7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row>
    <row r="1096" spans="1:143" ht="15.7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row>
    <row r="1097" spans="1:143" ht="15.7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row>
    <row r="1098" spans="1:143" ht="15.7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row>
    <row r="1099" spans="1:143" ht="15.7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row>
    <row r="1100" spans="1:143" ht="15.7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row>
    <row r="1101" spans="1:143" ht="15.7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row>
    <row r="1102" spans="1:143" ht="15.7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row>
    <row r="1103" spans="1:143" ht="15.7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row>
    <row r="1104" spans="1:143" ht="15.7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row>
    <row r="1105" spans="1:143" ht="15.7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row>
    <row r="1106" spans="1:143" ht="15.7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row>
    <row r="1107" spans="1:143" ht="15.7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row>
    <row r="1108" spans="1:143" ht="15.7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row>
    <row r="1109" spans="1:143" ht="15.7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row>
    <row r="1110" spans="1:143" ht="15.7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row>
    <row r="1111" spans="1:143" ht="15.7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row>
    <row r="1112" spans="1:143" ht="15.7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row>
    <row r="1113" spans="1:143" ht="15.7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row>
    <row r="1114" spans="1:143" ht="15.7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row>
    <row r="1115" spans="1:143" ht="15.7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row>
    <row r="1116" spans="1:143" ht="15.7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row>
    <row r="1117" spans="1:143" ht="15.7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row>
    <row r="1118" spans="1:143" ht="15.7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row>
    <row r="1119" spans="1:143" ht="15.7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row>
    <row r="1120" spans="1:143" ht="15.7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row>
    <row r="1121" spans="1:143" ht="15.7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row>
    <row r="1122" spans="1:143" ht="15.7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row>
    <row r="1123" spans="1:143" ht="15.7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row>
    <row r="1124" spans="1:143" ht="15.7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row>
    <row r="1125" spans="1:143" ht="15.7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row>
    <row r="1126" spans="1:143" ht="15.7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row>
    <row r="1127" spans="1:143" ht="15.7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row>
    <row r="1128" spans="1:143" ht="15.7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row>
    <row r="1129" spans="1:143" ht="15.7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row>
    <row r="1130" spans="1:143" ht="15.7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row>
    <row r="1131" spans="1:143" ht="15.7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row>
    <row r="1132" spans="1:143" ht="15.7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row>
    <row r="1133" spans="1:143" ht="15.7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row>
    <row r="1134" spans="1:143" ht="15.7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row>
    <row r="1135" spans="1:143" ht="15.7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row>
    <row r="1136" spans="1:143" ht="15.7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row>
    <row r="1137" spans="1:143" ht="15.7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row>
    <row r="1138" spans="1:143" ht="15.7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row>
    <row r="1139" spans="1:143" ht="15.7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row>
    <row r="1140" spans="1:143" ht="15.7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row>
    <row r="1141" spans="1:143" ht="15.7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row>
    <row r="1142" spans="1:143" ht="15.7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row>
    <row r="1143" spans="1:143" ht="15.7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row>
    <row r="1144" spans="1:143" ht="15.7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row>
    <row r="1145" spans="1:143" ht="15.7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row>
    <row r="1146" spans="1:143" ht="15.7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row>
    <row r="1147" spans="1:143" ht="15.7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row>
    <row r="1148" spans="1:143" ht="15.7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row>
    <row r="1149" spans="1:143" ht="15.7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row>
    <row r="1150" spans="1:143" ht="15.7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row>
    <row r="1151" spans="1:143" ht="15.7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row>
    <row r="1152" spans="1:143" ht="15.7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row>
    <row r="1153" spans="1:143" ht="15.7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row>
    <row r="1154" spans="1:143" ht="15.7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row>
    <row r="1155" spans="1:143" ht="15.7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row>
    <row r="1156" spans="1:143" ht="15.7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row>
    <row r="1157" spans="1:143" ht="15.7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row>
    <row r="1158" spans="1:143" ht="15.7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row>
    <row r="1159" spans="1:143" ht="15.7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row>
    <row r="1160" spans="1:143" ht="15.7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row>
    <row r="1161" spans="1:143" ht="15.7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row>
    <row r="1162" spans="1:143" ht="15.7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row>
    <row r="1163" spans="1:143" ht="15.7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row>
    <row r="1164" spans="1:143" ht="15.7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row>
    <row r="1165" spans="1:143" ht="15.7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row>
    <row r="1166" spans="1:143" ht="15.7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row>
    <row r="1167" spans="1:143" ht="15.7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row>
    <row r="1168" spans="1:143" ht="15.7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row>
    <row r="1169" spans="1:143" ht="15.7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row>
    <row r="1170" spans="1:143" ht="15.7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row>
    <row r="1171" spans="1:143" ht="15.7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row>
    <row r="1172" spans="1:143" ht="15.7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row>
    <row r="1173" spans="1:143" ht="15.7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row>
    <row r="1174" spans="1:143" ht="15.7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row>
    <row r="1175" spans="1:143" ht="15.7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row>
    <row r="1176" spans="1:143" ht="15.7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row>
    <row r="1177" spans="1:143" ht="15.7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row>
    <row r="1178" spans="1:143" ht="15.7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row>
    <row r="1179" spans="1:143" ht="15.7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row>
    <row r="1180" spans="1:143" ht="15.7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row>
    <row r="1181" spans="1:143" ht="15.7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row>
    <row r="1182" spans="1:143" ht="15.7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row>
    <row r="1183" spans="1:143" ht="15.7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row>
    <row r="1184" spans="1:143" ht="15.7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row>
    <row r="1185" spans="1:143" ht="15.7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row>
    <row r="1186" spans="1:143" ht="15.7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row>
    <row r="1187" spans="1:143" ht="15.7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row>
    <row r="1188" spans="1:143" ht="15.7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row>
    <row r="1189" spans="1:143" ht="15.7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row>
    <row r="1190" spans="1:143" ht="15.7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row>
    <row r="1191" spans="1:143" ht="15.7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row>
    <row r="1192" spans="1:143" ht="15.7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row>
    <row r="1193" spans="1:143" ht="15.7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row>
    <row r="1194" spans="1:143" ht="15.7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row>
    <row r="1195" spans="1:143" ht="15.7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row>
    <row r="1196" spans="1:143" ht="15.7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row>
    <row r="1197" spans="1:143" ht="15.7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row>
    <row r="1198" spans="1:143" ht="15.7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row>
    <row r="1199" spans="1:143" ht="15.7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row>
    <row r="1200" spans="1:143" ht="15.7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row>
    <row r="1201" spans="1:143" ht="15.7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row>
    <row r="1202" spans="1:143" ht="15.7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row>
    <row r="1203" spans="1:143" ht="15.7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row>
    <row r="1204" spans="1:143" ht="15.7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row>
    <row r="1205" spans="1:143" ht="15.7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row>
    <row r="1206" spans="1:143" ht="15.7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row>
    <row r="1207" spans="1:143" ht="15.7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row>
    <row r="1208" spans="1:143" ht="15.7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row>
    <row r="1209" spans="1:143" ht="15.7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row>
    <row r="1210" spans="1:143" ht="15.7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row>
    <row r="1211" spans="1:143" ht="15.7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row>
    <row r="1212" spans="1:143" ht="15.7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row>
    <row r="1213" spans="1:143" ht="15.7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row>
    <row r="1214" spans="1:143" ht="15.7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row>
    <row r="1215" spans="1:143" ht="15.7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row>
    <row r="1216" spans="1:143" ht="15.7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row>
    <row r="1217" spans="1:143" ht="15.7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row>
    <row r="1218" spans="1:143" ht="15.7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row>
    <row r="1219" spans="1:143" ht="15.7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row>
    <row r="1220" spans="1:143" ht="15.7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row>
    <row r="1221" spans="1:143" ht="15.7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row>
    <row r="1222" spans="1:143" ht="15.7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row>
    <row r="1223" spans="1:143" ht="15.7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row>
    <row r="1224" spans="1:143" ht="15.7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row>
    <row r="1225" spans="1:143" ht="15.7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row>
    <row r="1226" spans="1:143" ht="15.7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row>
    <row r="1227" spans="1:143" ht="15.7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row>
    <row r="1228" spans="1:143" ht="15.7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row>
    <row r="1229" spans="1:143" ht="15.7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row>
    <row r="1230" spans="1:143" ht="15.7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row>
    <row r="1231" spans="1:143" ht="15.7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row>
    <row r="1232" spans="1:143" ht="15.7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row>
    <row r="1233" spans="1:143" ht="15.7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row>
    <row r="1234" spans="1:143" ht="15.7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row>
    <row r="1235" spans="1:143" ht="15.7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row>
    <row r="1236" spans="1:143" ht="15.7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row>
    <row r="1237" spans="1:143" ht="15.7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row>
    <row r="1238" spans="1:143" ht="15.7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row>
    <row r="1239" spans="1:143" ht="15.7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row>
    <row r="1240" spans="1:143" ht="15.7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row>
    <row r="1241" spans="1:143" ht="15.7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row>
    <row r="1242" spans="1:143" ht="15.7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row>
    <row r="1243" spans="1:143" ht="15.7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row>
    <row r="1244" spans="1:143" ht="15.7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row>
    <row r="1245" spans="1:143" ht="15.7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row>
    <row r="1246" spans="1:143" ht="15.7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row>
    <row r="1247" spans="1:143" ht="15.7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row>
    <row r="1248" spans="1:143" ht="15.7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row>
    <row r="1249" spans="1:141" ht="15.7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row>
    <row r="1250" spans="1:141" ht="15.7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row>
    <row r="1251" spans="1:141" ht="15.7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row>
    <row r="1252" spans="1:141" ht="15.7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row>
    <row r="1253" spans="1:141" ht="15.7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row>
    <row r="1254" spans="1:141" ht="15.7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row>
    <row r="1255" spans="1:141" ht="15.7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row>
    <row r="1256" spans="1:141" ht="15.7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row>
    <row r="1257" spans="1:141" ht="15.7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row>
    <row r="1258" spans="1:141" ht="15.7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row>
    <row r="1259" spans="1:141" ht="15.7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row>
    <row r="1260" spans="1:141" ht="15.7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row>
    <row r="1261" spans="1:141" ht="15.7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row>
    <row r="1262" spans="1:141" ht="15.7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row>
    <row r="1263" spans="1:141" ht="15.7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row>
    <row r="1264" spans="1:141" ht="15.7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row>
    <row r="1265" spans="1:141" ht="15.7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row>
    <row r="1266" spans="1:141" ht="15.7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row>
    <row r="1267" spans="1:141" ht="15.7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row>
    <row r="1268" spans="1:141" ht="15.7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row>
    <row r="1269" spans="1:141" ht="15.7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row>
    <row r="1270" spans="1:141" ht="15.7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row>
    <row r="1271" spans="1:141" ht="15.7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row>
    <row r="1272" spans="1:141" ht="15.7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row>
    <row r="1273" spans="1:141" ht="15.7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row>
    <row r="1274" spans="1:141" ht="15.7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row>
    <row r="1275" spans="1:141" ht="15.7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row>
    <row r="1276" spans="1:141" ht="15.7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row>
    <row r="1277" spans="1:141" ht="15.7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row>
    <row r="1278" spans="1:141" ht="15.7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row>
    <row r="1279" spans="1:141" ht="15.7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row>
    <row r="1280" spans="1:141" ht="15.7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row>
    <row r="1281" spans="1:141" ht="15.7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row>
    <row r="1282" spans="1:141" ht="15.7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row>
    <row r="1283" spans="1:141" ht="15.7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row>
    <row r="1284" spans="1:141" ht="15.7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row>
    <row r="1285" spans="1:141" ht="15.7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row>
    <row r="1286" spans="1:141" ht="15.7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row>
    <row r="1287" spans="1:141" ht="15.7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row>
    <row r="1288" spans="1:141" ht="15.7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row>
    <row r="1289" spans="1:141" ht="15.7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row>
    <row r="1290" spans="1:141" ht="15.7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row>
    <row r="1291" spans="1:141" ht="15.7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row>
    <row r="1292" spans="1:141" ht="15.7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row>
    <row r="1293" spans="1:141" ht="15.7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row>
    <row r="1294" spans="1:141" ht="15.7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row>
    <row r="1295" spans="1:141" ht="15.7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row>
    <row r="1296" spans="1:141" ht="15.7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row>
    <row r="1297" spans="1:141" ht="15.7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row>
    <row r="1298" spans="1:141" ht="15.7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row>
    <row r="1299" spans="1:141" ht="15.7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row>
    <row r="1300" spans="1:141" ht="15.7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row>
    <row r="1301" spans="1:141" ht="15.7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row>
    <row r="1302" spans="1:141" ht="15.7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row>
    <row r="1303" spans="1:141" ht="15.7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row>
    <row r="1304" spans="1:141" ht="15.7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row>
    <row r="1305" spans="1:141" ht="15.7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row>
    <row r="1306" spans="1:141" ht="15.7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row>
    <row r="1307" spans="1:141" ht="15.7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row>
    <row r="1308" spans="1:141" ht="15.7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row>
    <row r="1309" spans="1:141" ht="15.7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row>
    <row r="1310" spans="1:141" ht="15.7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row>
    <row r="1311" spans="1:141" ht="15.7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row>
    <row r="1312" spans="1:141" ht="15.7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row>
    <row r="1313" spans="1:141" ht="15.7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row>
    <row r="1314" spans="1:141" ht="15.7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row>
    <row r="1315" spans="1:141" ht="15.7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row>
    <row r="1316" spans="1:141" ht="15.7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row>
    <row r="1317" spans="1:141" ht="15.7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row>
    <row r="1318" spans="1:141" ht="15.7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row>
    <row r="1319" spans="1:141" ht="15.7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row>
    <row r="1320" spans="1:141" ht="15.7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row>
    <row r="1321" spans="1:141" ht="15.7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row>
    <row r="1322" spans="1:141" ht="15.7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row>
    <row r="1323" spans="1:141" ht="15.7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row>
    <row r="1324" spans="1:141" ht="15.7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row>
    <row r="1325" spans="1:141" ht="15.7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row>
    <row r="1326" spans="1:141" ht="15.7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row>
    <row r="1327" spans="1:141" ht="15.7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row>
    <row r="1328" spans="1:141" ht="15.7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row>
    <row r="1329" spans="1:141" ht="15.7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row>
    <row r="1330" spans="1:141" ht="15.7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row>
    <row r="1331" spans="1:141" ht="15.7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row>
    <row r="1332" spans="1:141" ht="15.7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row>
    <row r="1333" spans="1:141" ht="15.7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row>
    <row r="1334" spans="1:141" ht="15.7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row>
    <row r="1335" spans="1:141" ht="15.7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row>
    <row r="1336" spans="1:141" ht="15.7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row>
    <row r="1337" spans="1:141" ht="15.7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row>
    <row r="1338" spans="1:141" ht="15.7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row>
    <row r="1339" spans="1:141" ht="15.7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row>
    <row r="1340" spans="1:141" ht="15.7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row>
    <row r="1341" spans="1:141" ht="15.7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row>
    <row r="1342" spans="1:141" ht="15.7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row>
    <row r="1343" spans="1:141" ht="15.7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row>
    <row r="1344" spans="1:141" ht="15.7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row>
    <row r="1345" spans="1:141" ht="15.7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row>
    <row r="1346" spans="1:141" ht="15.7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row>
    <row r="1347" spans="1:141" ht="15.7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row>
    <row r="1348" spans="1:141" ht="15.7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row>
    <row r="1349" spans="1:141" ht="15.7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row>
    <row r="1350" spans="1:141" ht="15.7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row>
    <row r="1351" spans="1:141" ht="15.7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row>
    <row r="1352" spans="1:141" ht="15.7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row>
    <row r="1353" spans="1:141" ht="15.7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row>
    <row r="1354" spans="1:141" ht="15.7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row>
    <row r="1355" spans="1:141" ht="15.7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row>
    <row r="1356" spans="1:141" ht="15.7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row>
    <row r="1357" spans="1:141" ht="15.7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row>
    <row r="1358" spans="1:141" ht="15.7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row>
    <row r="1359" spans="1:141" ht="15.7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row>
    <row r="1360" spans="1:141" ht="15.7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row>
    <row r="1361" spans="1:141" ht="15.7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row>
    <row r="1362" spans="1:141" ht="15.7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row>
    <row r="1363" spans="1:141" ht="15.7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row>
    <row r="1364" spans="1:141" ht="15.7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row>
    <row r="1365" spans="1:141" ht="15.7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row>
    <row r="1366" spans="1:141" ht="15.7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row>
    <row r="1367" spans="1:141" ht="15.7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row>
    <row r="1368" spans="1:141" ht="15.7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row>
    <row r="1369" spans="1:141" ht="15.7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row>
    <row r="1370" spans="1:141" ht="15.7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row>
    <row r="1371" spans="1:141" ht="15.7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row>
    <row r="1372" spans="1:141" ht="15.7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row>
    <row r="1373" spans="1:141" ht="15.7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row>
    <row r="1374" spans="1:141" ht="15.7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row>
    <row r="1375" spans="1:141" ht="15.7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row>
    <row r="1376" spans="1:141" ht="15.7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row>
    <row r="1377" spans="1:141" ht="15.7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row>
    <row r="1378" spans="1:141" ht="15.7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row>
    <row r="1379" spans="1:141" ht="15.7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row>
    <row r="1380" spans="1:141" ht="15.7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row>
    <row r="1381" spans="1:141" ht="15.7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row>
    <row r="1382" spans="1:141" ht="15.7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row>
    <row r="1383" spans="1:141" ht="15.7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row>
    <row r="1384" spans="1:141" ht="15.7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row>
    <row r="1385" spans="1:141" ht="15.7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row>
    <row r="1386" spans="1:141" ht="15.7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row>
    <row r="1387" spans="1:141" ht="15.7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row>
    <row r="1388" spans="1:141" ht="15.7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row>
    <row r="1389" spans="1:141" ht="15.7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row>
    <row r="1390" spans="1:141" ht="15.7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row>
    <row r="1391" spans="1:141" ht="15.7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row>
    <row r="1392" spans="1:141" ht="15.7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row>
    <row r="1393" spans="1:141" ht="15.7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row>
    <row r="1394" spans="1:141" ht="15.7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row>
    <row r="1395" spans="1:141" ht="15.7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row>
    <row r="1396" spans="1:141" ht="15.7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row>
    <row r="1397" spans="1:141" ht="15.7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row>
    <row r="1398" spans="1:141" ht="15.7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row>
    <row r="1399" spans="1:141" ht="15.7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row>
    <row r="1400" spans="1:141" ht="15.7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row>
    <row r="1401" spans="1:141" ht="15.7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row>
    <row r="1402" spans="1:141" ht="15.7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row>
    <row r="1403" spans="1:141" ht="15.7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row>
    <row r="1404" spans="1:141" ht="15.7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row>
    <row r="1405" spans="1:141" ht="15.7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row>
    <row r="1406" spans="1:141" ht="15.7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row>
    <row r="1407" spans="1:141" ht="15.7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row>
    <row r="1408" spans="1:141" ht="15.7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row>
    <row r="1409" spans="1:141" ht="15.7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row>
    <row r="1410" spans="1:141" ht="15.7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row>
    <row r="1411" spans="1:141" ht="15.7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row>
    <row r="1412" spans="1:141" ht="15.7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row>
    <row r="1413" spans="1:141" ht="15.7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row>
    <row r="1414" spans="1:141" ht="15.7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row>
    <row r="1415" spans="1:141" ht="15.7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row>
    <row r="1416" spans="1:141" ht="15.7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row>
    <row r="1417" spans="1:141" ht="15.7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row>
    <row r="1418" spans="1:141" ht="15.7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row>
    <row r="1419" spans="1:141" ht="15.7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row>
    <row r="1420" spans="1:141" ht="15.7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row>
    <row r="1421" spans="1:141" ht="15.7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row>
    <row r="1422" spans="1:141" ht="15.7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row>
    <row r="1423" spans="1:141" ht="15.7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row>
    <row r="1424" spans="1:141" ht="15.7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row>
    <row r="1425" spans="1:141" ht="15.7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row>
    <row r="1426" spans="1:141" ht="15.7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row>
    <row r="1427" spans="1:141" ht="15.7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row>
    <row r="1428" spans="1:141" ht="15.7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row>
    <row r="1429" spans="1:141" ht="15.7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row>
    <row r="1430" spans="1:141" ht="15.7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row>
    <row r="1431" spans="1:141" ht="15.7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row>
    <row r="1432" spans="1:141" ht="15.7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row>
    <row r="1433" spans="1:141" ht="15.7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row>
    <row r="1434" spans="1:141" ht="15.7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row>
    <row r="1435" spans="1:141" ht="15.7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row>
    <row r="1436" spans="1:141" ht="15.7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row>
    <row r="1437" spans="1:141" ht="15.7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row>
    <row r="1438" spans="1:141" ht="15.7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row>
    <row r="1439" spans="1:141" ht="15.7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row>
    <row r="1440" spans="1:141" ht="15.7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row>
    <row r="1441" spans="1:141" ht="15.7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row>
    <row r="1442" spans="1:141" ht="15.7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row>
    <row r="1443" spans="1:141" ht="15.7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row>
    <row r="1444" spans="1:141" ht="15.7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row>
    <row r="1445" spans="1:141" ht="15.7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row>
    <row r="1446" spans="1:141" ht="15.7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row>
    <row r="1447" spans="1:141" ht="15.7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row>
    <row r="1448" spans="1:141" ht="15.7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row>
    <row r="1449" spans="1:141" ht="15.7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row>
    <row r="1450" spans="1:141" ht="15.7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row>
    <row r="1451" spans="1:141" ht="15.7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row>
    <row r="1452" spans="1:141" ht="15.7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row>
    <row r="1453" spans="1:141" ht="15.7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row>
    <row r="1454" spans="1:141" ht="15.7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row>
    <row r="1455" spans="1:141" ht="15.7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row>
    <row r="1456" spans="1:141" ht="15.7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row>
    <row r="1457" spans="1:141" ht="15.7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row>
    <row r="1458" spans="1:141" ht="15.7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row>
    <row r="1459" spans="1:141" ht="15.7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row>
    <row r="1460" spans="1:141" ht="15.7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row>
    <row r="1461" spans="1:141" ht="15.7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row>
    <row r="1462" spans="1:141" ht="15.7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row>
    <row r="1463" spans="1:141" ht="15.7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row>
    <row r="1464" spans="1:141" ht="15.7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row>
    <row r="1465" spans="1:141" ht="15.7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row>
    <row r="1466" spans="1:141" ht="15.7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row>
    <row r="1467" spans="1:141" ht="15.7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row>
    <row r="1468" spans="1:141" ht="15.7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row>
    <row r="1469" spans="1:141" ht="15.7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row>
    <row r="1470" spans="1:141" ht="15.7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row>
    <row r="1471" spans="1:141" ht="15.7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row>
    <row r="1472" spans="1:141" ht="15.7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row>
    <row r="1473" spans="1:141" ht="15.7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row>
    <row r="1474" spans="1:141" ht="15.7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row>
    <row r="1475" spans="1:141" ht="15.7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row>
    <row r="1476" spans="1:141" ht="15.7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row>
    <row r="1477" spans="1:141" ht="15.7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row>
    <row r="1478" spans="1:141" ht="15.7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row>
    <row r="1479" spans="1:141" ht="15.7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row>
    <row r="1480" spans="1:141" ht="15.7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row>
    <row r="1481" spans="1:141" ht="15.7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row>
    <row r="1482" spans="1:141" ht="15.7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row>
    <row r="1483" spans="1:141" ht="15.7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row>
    <row r="1484" spans="1:141" ht="15.7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row>
    <row r="1485" spans="1:141" ht="15.7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row>
    <row r="1486" spans="1:141" ht="15.7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row>
    <row r="1487" spans="1:141" ht="15.7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row>
    <row r="1488" spans="1:141" ht="15.7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row>
    <row r="1489" spans="1:141" ht="15.7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row>
    <row r="1490" spans="1:141" ht="15.7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row>
    <row r="1491" spans="1:141" ht="15.7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row>
    <row r="1492" spans="1:141" ht="15.7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row>
    <row r="1493" spans="1:141" ht="15.7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row>
    <row r="1494" spans="1:141" ht="15.7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row>
    <row r="1495" spans="1:141" ht="15.7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row>
    <row r="1496" spans="1:141" ht="15.7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row>
    <row r="1497" spans="1:141" ht="15.7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row>
    <row r="1498" spans="1:141" ht="15.7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row>
    <row r="1499" spans="1:141" ht="15.7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row>
    <row r="1500" spans="1:141" ht="15.7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row>
    <row r="1501" spans="1:141" ht="15.7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row>
    <row r="1502" spans="1:141" ht="15.7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row>
    <row r="1503" spans="1:141" ht="15.7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row>
    <row r="1504" spans="1:141" ht="15.7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row>
    <row r="1505" spans="1:141" ht="15.7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row>
    <row r="1506" spans="1:141" ht="15.7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row>
    <row r="1507" spans="1:141" ht="15.7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row>
    <row r="1508" spans="1:141" ht="15.7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row>
    <row r="1509" spans="1:141" ht="15.7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row>
    <row r="1510" spans="1:141" ht="15.7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row>
    <row r="1511" spans="1:141" ht="15.7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row>
    <row r="1512" spans="1:141" ht="15.7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row>
    <row r="1513" spans="1:141" ht="15.7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row>
    <row r="1514" spans="1:141" ht="15.7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row>
    <row r="1515" spans="1:141" ht="15.7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row>
    <row r="1516" spans="1:141" ht="15.7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row>
    <row r="1517" spans="1:141" ht="15.7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row>
    <row r="1518" spans="1:141" ht="15.7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row>
    <row r="1519" spans="1:141" ht="15.7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row>
    <row r="1520" spans="1:141" ht="15.7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row>
    <row r="1521" spans="1:141" ht="15.7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row>
    <row r="1522" spans="1:141" ht="15.7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row>
    <row r="1523" spans="1:141" ht="15.7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row>
    <row r="1524" spans="1:141" ht="15.7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row>
    <row r="1525" spans="1:141" ht="15.7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row>
    <row r="1526" spans="1:141" ht="15.7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row>
    <row r="1527" spans="1:141" ht="15.7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row>
    <row r="1528" spans="1:141" ht="15.7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row>
    <row r="1529" spans="1:141" ht="15.7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row>
    <row r="1530" spans="1:141" ht="15.7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row>
    <row r="1531" spans="1:141" ht="15.7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row>
    <row r="1532" spans="1:141" ht="15.7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row>
    <row r="1533" spans="1:141" ht="15.7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row>
    <row r="1534" spans="1:141" ht="15.7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row>
    <row r="1535" spans="1:141" ht="15.7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row>
    <row r="1536" spans="1:141" ht="15.7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row>
    <row r="1537" spans="1:141" ht="15.7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row>
    <row r="1538" spans="1:141" ht="15.7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row>
    <row r="1539" spans="1:141" ht="15.7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row>
    <row r="1540" spans="1:141" ht="15.7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row>
    <row r="1541" spans="1:141" ht="15.7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row>
    <row r="1542" spans="1:141" ht="15.7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row>
    <row r="1543" spans="1:141" ht="15.7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row>
    <row r="1544" spans="1:141" ht="15.7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row>
    <row r="1545" spans="1:141" ht="15.7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row>
    <row r="1546" spans="1:141" ht="15.7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row>
    <row r="1547" spans="1:141" ht="15.7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row>
    <row r="1548" spans="1:141" ht="15.7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row>
    <row r="1549" spans="1:141" ht="15.7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row>
    <row r="1550" spans="1:141" ht="15.7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row>
    <row r="1551" spans="1:141" ht="15.7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row>
    <row r="1552" spans="1:141" ht="15.7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row>
    <row r="1553" spans="1:141" ht="15.7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row>
    <row r="1554" spans="1:141" ht="15.7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row>
    <row r="1555" spans="1:141" ht="15.7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row>
    <row r="1556" spans="1:141" ht="15.7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row>
    <row r="1557" spans="1:141" ht="15.7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row>
    <row r="1558" spans="1:141" ht="15.7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row>
    <row r="1559" spans="1:141" ht="15.7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row>
    <row r="1560" spans="1:141" ht="15.7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row>
    <row r="1561" spans="1:141" ht="15.7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row>
    <row r="1562" spans="1:141" ht="15.7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row>
    <row r="1563" spans="1:141" ht="15.7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row>
    <row r="1564" spans="1:141" ht="15.7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row>
    <row r="1565" spans="1:141" ht="15.7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row>
    <row r="1566" spans="1:141" ht="15.7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row>
    <row r="1567" spans="1:141" ht="15.7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row>
    <row r="1568" spans="1:141" ht="15.7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row>
    <row r="1569" spans="1:141" ht="15.7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row>
    <row r="1570" spans="1:141" ht="15.7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row>
    <row r="1571" spans="1:141" ht="15.7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row>
    <row r="1572" spans="1:141" ht="15.7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row>
    <row r="1573" spans="1:141" ht="15.7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row>
    <row r="1574" spans="1:141" ht="15.7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row>
    <row r="1575" spans="1:141" ht="15.7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row>
    <row r="1576" spans="1:141" ht="15.7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row>
    <row r="1577" spans="1:141" ht="15.7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row>
    <row r="1578" spans="1:141" ht="15.7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row>
    <row r="1579" spans="1:141" ht="15.7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row>
    <row r="1580" spans="1:141" ht="15.7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row>
    <row r="1581" spans="1:141" ht="15.7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row>
    <row r="1582" spans="1:141" ht="15.7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row>
    <row r="1583" spans="1:141" ht="15.7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row>
    <row r="1584" spans="1:141" ht="15.7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row>
    <row r="1585" spans="1:141" ht="15.7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row>
    <row r="1586" spans="1:141" ht="15.7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row>
    <row r="1587" spans="1:141" ht="15.7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row>
    <row r="1588" spans="1:141" ht="15.7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row>
    <row r="1589" spans="1:141" ht="15.7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row>
    <row r="1590" spans="1:141" ht="15.7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row>
    <row r="1591" spans="1:141" ht="15.7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row>
    <row r="1592" spans="1:141" ht="15.7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row>
    <row r="1593" spans="1:141" ht="15.7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row>
    <row r="1594" spans="1:141" ht="15.7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row>
    <row r="1595" spans="1:141" ht="15.7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row>
    <row r="1596" spans="1:141" ht="15.7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row>
    <row r="1597" spans="1:141" ht="15.7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row>
    <row r="1598" spans="1:141" ht="15.7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row>
    <row r="1599" spans="1:141" ht="15.7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row>
    <row r="1600" spans="1:141" ht="15.7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row>
    <row r="1601" spans="1:141" ht="15.7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row>
    <row r="1602" spans="1:141" ht="15.7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row>
    <row r="1603" spans="1:141" ht="15.7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row>
    <row r="1604" spans="1:141" ht="15.7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row>
    <row r="1605" spans="1:141" ht="15.7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row>
    <row r="1606" spans="1:141" ht="15.7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row>
    <row r="1607" spans="1:141" ht="15.7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row>
    <row r="1608" spans="1:141" ht="15.7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row>
    <row r="1609" spans="1:141" ht="15.7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row>
    <row r="1610" spans="1:141" ht="15.7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row>
    <row r="1611" spans="1:141" ht="15.7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row>
    <row r="1612" spans="1:141" ht="15.7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row>
    <row r="1613" spans="1:141" ht="15.7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row>
    <row r="1614" spans="1:141" ht="15.7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row>
    <row r="1615" spans="1:141" ht="15.7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row>
    <row r="1616" spans="1:141" ht="15.7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row>
    <row r="1617" spans="1:141" ht="15.7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row>
    <row r="1618" spans="1:141" ht="15.7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row>
    <row r="1619" spans="1:141" ht="15.7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row>
    <row r="1620" spans="1:141" ht="15.7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row>
    <row r="1621" spans="1:141" ht="15.7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row>
    <row r="1622" spans="1:141" ht="15.7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row>
    <row r="1623" spans="1:141" ht="15.7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row>
    <row r="1624" spans="1:141" ht="15.7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row>
    <row r="1625" spans="1:141" ht="15.7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row>
    <row r="1626" spans="1:141" ht="15.7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row>
    <row r="1627" spans="1:141" ht="15.7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row>
    <row r="1628" spans="1:141" ht="15.7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row>
    <row r="1629" spans="1:141" ht="15.7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row>
    <row r="1630" spans="1:141" ht="15.7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row>
    <row r="1631" spans="1:141" ht="15.7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row>
    <row r="1632" spans="1:141" ht="15.7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row>
    <row r="1633" spans="1:141" ht="15.7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row>
    <row r="1634" spans="1:141" ht="15.7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row>
    <row r="1635" spans="1:141" ht="15.7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row>
    <row r="1636" spans="1:141" ht="15.7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row>
    <row r="1637" spans="1:141" ht="15.7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row>
    <row r="1638" spans="1:141" ht="15.7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row>
    <row r="1639" spans="1:141" ht="15.7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row>
    <row r="1640" spans="1:141" ht="15.7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row>
    <row r="1641" spans="1:141" ht="15.7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row>
    <row r="1642" spans="1:141" ht="15.7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row>
    <row r="1643" spans="1:141" ht="15.7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row>
    <row r="1644" spans="1:141" ht="15.7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row>
    <row r="1645" spans="1:141" ht="15.7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row>
    <row r="1646" spans="1:141" ht="15.7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row>
    <row r="1647" spans="1:141" ht="15.7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row>
    <row r="1648" spans="1:141" ht="15.7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row>
    <row r="1649" spans="1:141" ht="15.7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row>
    <row r="1650" spans="1:141" ht="15.7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row>
    <row r="1651" spans="1:141" ht="15.7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row>
    <row r="1652" spans="1:141" ht="15.7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row>
    <row r="1653" spans="1:141" ht="15.7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row>
    <row r="1654" spans="1:141" ht="15.7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row>
    <row r="1655" spans="1:141" ht="15.7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row>
    <row r="1656" spans="1:141" ht="15.7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row>
    <row r="1657" spans="1:141" ht="15.7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row>
    <row r="1658" spans="1:141" ht="15.7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row>
    <row r="1659" spans="1:141" ht="15.7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row>
    <row r="1660" spans="1:141" ht="15.7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row>
    <row r="1661" spans="1:141" ht="15.7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row>
    <row r="1662" spans="1:141" ht="15.7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row>
    <row r="1663" spans="1:141" ht="15.7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row>
    <row r="1664" spans="1:141" ht="15.7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row>
    <row r="1665" spans="1:141" ht="15.7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row>
    <row r="1666" spans="1:141" ht="15.7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row>
    <row r="1667" spans="1:141" ht="15.7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row>
    <row r="1668" spans="1:141" ht="15.7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row>
    <row r="1669" spans="1:141" ht="15.7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row>
    <row r="1670" spans="1:141" ht="15.7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row>
    <row r="1671" spans="1:141" ht="15.7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row>
    <row r="1672" spans="1:141" ht="15.7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row>
    <row r="1673" spans="1:141" ht="15.7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row>
    <row r="1674" spans="1:141" ht="15.7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row>
    <row r="1675" spans="1:141" ht="15.7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row>
    <row r="1676" spans="1:141" ht="15.7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row>
    <row r="1677" spans="1:141" ht="15.7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row>
    <row r="1678" spans="1:141" ht="15.7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row>
    <row r="1679" spans="1:141" ht="15.7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row>
    <row r="1680" spans="1:141" ht="15.7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row>
    <row r="1681" spans="1:141" ht="15.7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row>
    <row r="1682" spans="1:141" ht="15.7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row>
    <row r="1683" spans="1:141" ht="15.7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row>
    <row r="1684" spans="1:141" ht="15.7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row>
    <row r="1685" spans="1:141" ht="15.7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row>
    <row r="1686" spans="1:141" ht="15.7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row>
    <row r="1687" spans="1:141" ht="15.7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row>
    <row r="1688" spans="1:141" ht="15.7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row>
    <row r="1689" spans="1:141" ht="15.7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row>
    <row r="1690" spans="1:141" ht="15.7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row>
    <row r="1691" spans="1:141" ht="15.7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row>
    <row r="1692" spans="1:141" ht="15.7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row>
    <row r="1693" spans="1:141" ht="15.7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row>
    <row r="1694" spans="1:141" ht="15.7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row>
    <row r="1695" spans="1:141" ht="15.7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row>
    <row r="1696" spans="1:141" ht="15.7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row>
    <row r="1697" spans="1:141" ht="15.7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row>
    <row r="1698" spans="1:141" ht="15.7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row>
    <row r="1699" spans="1:141" ht="15.7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row>
    <row r="1700" spans="1:141" ht="15.7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row>
    <row r="1701" spans="1:141" ht="15.7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row>
    <row r="1702" spans="1:141" ht="15.7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row>
    <row r="1703" spans="1:141" ht="15.7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row>
    <row r="1704" spans="1:141" ht="15.7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row>
    <row r="1705" spans="1:141" ht="15.7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row>
    <row r="1706" spans="1:141" ht="15.7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row>
    <row r="1707" spans="1:141" ht="15.7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row>
    <row r="1708" spans="1:141" ht="15.7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row>
    <row r="1709" spans="1:141" ht="15.7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row>
    <row r="1710" spans="1:141" ht="15.7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row>
    <row r="1711" spans="1:141" ht="15.7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row>
    <row r="1712" spans="1:141" ht="15.7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row>
    <row r="1713" spans="1:141" ht="15.7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row>
    <row r="1714" spans="1:141" ht="15.7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row>
    <row r="1715" spans="1:141" ht="15.7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row>
    <row r="1716" spans="1:141" ht="15.7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row>
    <row r="1717" spans="1:141" ht="15.7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row>
    <row r="1718" spans="1:141" ht="15.7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row>
    <row r="1719" spans="1:141" ht="15.7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row>
    <row r="1720" spans="1:141" ht="15.7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row>
    <row r="1721" spans="1:141" ht="15.7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row>
    <row r="1722" spans="1:141" ht="15.7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row>
    <row r="1723" spans="1:141" ht="15.7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row>
    <row r="1724" spans="1:141" ht="15.7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row>
    <row r="1725" spans="1:141" ht="15.7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row>
    <row r="1726" spans="1:141" ht="15.7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row>
    <row r="1727" spans="1:141" ht="15.7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row>
    <row r="1728" spans="1:141" ht="15.7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row>
    <row r="1729" spans="1:141" ht="15.7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row>
    <row r="1730" spans="1:141" ht="15.7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row>
    <row r="1731" spans="1:141" ht="15.7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row>
    <row r="1732" spans="1:141" ht="15.7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row>
    <row r="1733" spans="1:141" ht="15.7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row>
    <row r="1734" spans="1:141" ht="15.7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row>
    <row r="1735" spans="1:141" ht="15.7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row>
    <row r="1736" spans="1:141" ht="15.7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row>
    <row r="1737" spans="1:141" ht="15.7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row>
    <row r="1738" spans="1:141" ht="15.7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row>
    <row r="1739" spans="1:141" ht="15.7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row>
    <row r="1740" spans="1:141" ht="15.7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row>
    <row r="1741" spans="1:141" ht="15.7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row>
    <row r="1742" spans="1:141" ht="15.7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row>
    <row r="1743" spans="1:141" ht="15.7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row>
    <row r="1744" spans="1:141" ht="15.7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row>
    <row r="1745" spans="1:140" ht="15.7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row>
    <row r="1746" spans="1:140" ht="15.7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row>
    <row r="1747" spans="1:140" ht="15.7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row>
    <row r="1748" spans="1:140" ht="15.7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row>
    <row r="1749" spans="1:140" ht="15.7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row>
    <row r="1750" spans="1:140" ht="15.7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row>
    <row r="1751" spans="1:140" ht="15.7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row>
    <row r="1752" spans="1:140" ht="15.7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row>
    <row r="1753" spans="1:140" ht="15.7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row>
    <row r="1754" spans="1:140" ht="15.7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row>
    <row r="1755" spans="1:140" ht="15.7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row>
    <row r="1756" spans="1:140" ht="15.7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row>
    <row r="1757" spans="1:140" ht="15.7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row>
    <row r="1758" spans="1:140" ht="15.7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row>
    <row r="1759" spans="1:140" ht="15.7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row>
    <row r="1760" spans="1:140" ht="15.7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row>
    <row r="1761" spans="1:140" ht="15.7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row>
    <row r="1762" spans="1:140" ht="15.7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row>
    <row r="1763" spans="1:140" ht="15.7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row>
    <row r="1764" spans="1:140" ht="15.7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row>
    <row r="1765" spans="1:140" ht="15.7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row>
    <row r="1766" spans="1:140" ht="15.7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row>
    <row r="1767" spans="1:140" ht="15.7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row>
    <row r="1768" spans="1:140" ht="15.7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row>
    <row r="1769" spans="1:140" ht="15.7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row>
    <row r="1770" spans="1:140" ht="15.7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row>
    <row r="1771" spans="1:140" ht="15.7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row>
    <row r="1772" spans="1:140" ht="15.7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row>
    <row r="1773" spans="1:140" ht="15.7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row>
    <row r="1774" spans="1:140" ht="15.7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row>
    <row r="1775" spans="1:140" ht="15.7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row>
    <row r="1776" spans="1:140" ht="15.7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row>
    <row r="1777" spans="1:140" ht="15.7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row>
    <row r="1778" spans="1:140" ht="15.7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row>
    <row r="1779" spans="1:140" ht="15.7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row>
    <row r="1780" spans="1:140" ht="15.7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row>
    <row r="1781" spans="1:140" ht="15.7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row>
    <row r="1782" spans="1:140" ht="15.7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row>
    <row r="1783" spans="1:140" ht="15.7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row>
    <row r="1784" spans="1:140" ht="15.7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row>
    <row r="1785" spans="1:140" ht="15.7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row>
    <row r="1786" spans="1:140" ht="15.7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row>
    <row r="1787" spans="1:140" ht="15.7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row>
    <row r="1788" spans="1:140" ht="15.7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row>
    <row r="1789" spans="1:140" ht="15.7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row>
    <row r="1790" spans="1:140" ht="15.7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row>
    <row r="1791" spans="1:140" ht="15.7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row>
    <row r="1792" spans="1:140" ht="15.7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row>
    <row r="1793" spans="1:140" ht="15.7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row>
    <row r="1794" spans="1:140" ht="15.7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row>
    <row r="1795" spans="1:140" ht="15.7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row>
    <row r="1796" spans="1:140" ht="15.7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row>
    <row r="1797" spans="1:140" ht="15.7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row>
    <row r="1798" spans="1:140" ht="15.7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row>
    <row r="1799" spans="1:140" ht="15.7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row>
    <row r="1800" spans="1:140" ht="15.7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row>
    <row r="1801" spans="1:140" ht="15.7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row>
    <row r="1802" spans="1:140" ht="15.7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row>
    <row r="1803" spans="1:140" ht="15.7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row>
    <row r="1804" spans="1:140" ht="15.7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row>
    <row r="1805" spans="1:140" ht="15.7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row>
    <row r="1806" spans="1:140" ht="15.7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row>
    <row r="1807" spans="1:140" ht="15.7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row>
    <row r="1808" spans="1:140" ht="15.7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row>
    <row r="1809" spans="1:140" ht="15.7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row>
    <row r="1810" spans="1:140" ht="15.7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row>
    <row r="1811" spans="1:140" ht="15.7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row>
    <row r="1812" spans="1:140" ht="15.7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row>
    <row r="1813" spans="1:140" ht="15.7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row>
    <row r="1814" spans="1:140" ht="15.7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row>
    <row r="1815" spans="1:140" ht="15.7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row>
    <row r="1816" spans="1:140" ht="15.7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row>
    <row r="1817" spans="1:140" ht="15.7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row>
    <row r="1818" spans="1:140" ht="15.7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row>
    <row r="1819" spans="1:140" ht="15.7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row>
    <row r="1820" spans="1:140" ht="15.7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row>
    <row r="1821" spans="1:140" ht="15.7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row>
    <row r="1822" spans="1:140" ht="15.7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row>
    <row r="1823" spans="1:140" ht="15.7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row>
    <row r="1824" spans="1:140" ht="15.7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row>
    <row r="1825" spans="1:140" ht="15.7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row>
    <row r="1826" spans="1:140" ht="15.7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row>
    <row r="1827" spans="1:140" ht="15.7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row>
    <row r="1828" spans="1:140" ht="15.7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row>
    <row r="1829" spans="1:140" ht="15.7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row>
    <row r="1830" spans="1:140" ht="15.7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row>
    <row r="1831" spans="1:140" ht="15.7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row>
    <row r="1832" spans="1:140" ht="15.7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row>
    <row r="1833" spans="1:140" ht="15.7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row>
    <row r="1834" spans="1:140" ht="15.7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row>
    <row r="1835" spans="1:140" ht="15.7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row>
    <row r="1836" spans="1:140" ht="15.7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row>
    <row r="1837" spans="1:140" ht="15.7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row>
    <row r="1838" spans="1:140" ht="15.7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row>
    <row r="1839" spans="1:140" ht="15.7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row>
    <row r="1840" spans="1:140" ht="15.7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row>
    <row r="1841" spans="1:140" ht="15.7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row>
    <row r="1842" spans="1:140" ht="15.7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row>
    <row r="1843" spans="1:140" ht="15.7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row>
    <row r="1844" spans="1:140" ht="15.7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row>
    <row r="1845" spans="1:140" ht="15.7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row>
    <row r="1846" spans="1:140" ht="15.7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row>
    <row r="1847" spans="1:140" ht="15.7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row>
    <row r="1848" spans="1:140" ht="15.7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row>
    <row r="1849" spans="1:140" ht="15.7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row>
    <row r="1850" spans="1:140" ht="15.7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row>
    <row r="1851" spans="1:140" ht="15.7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row>
    <row r="1852" spans="1:140" ht="15.7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row>
    <row r="1853" spans="1:140" ht="15.7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row>
    <row r="1854" spans="1:140" ht="15.7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row>
    <row r="1855" spans="1:140" ht="15.7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row>
    <row r="1856" spans="1:140" ht="15.7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row>
    <row r="1857" spans="1:140" ht="15.7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row>
    <row r="1858" spans="1:140" ht="15.7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row>
    <row r="1859" spans="1:140" ht="15.7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row>
    <row r="1860" spans="1:140" ht="15.7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row>
    <row r="1861" spans="1:140" ht="15.7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row>
    <row r="1862" spans="1:140" ht="15.7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row>
    <row r="1863" spans="1:140" ht="15.7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row>
    <row r="1864" spans="1:140" ht="15.7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row>
    <row r="1865" spans="1:140" ht="15.7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row>
    <row r="1866" spans="1:140" ht="15.7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row>
    <row r="1867" spans="1:140" ht="15.7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row>
    <row r="1868" spans="1:140" ht="15.7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row>
    <row r="1869" spans="1:140" ht="15.7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row>
    <row r="1870" spans="1:140" ht="15.7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row>
    <row r="1871" spans="1:140" ht="15.7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row>
    <row r="1872" spans="1:140" ht="15.7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row>
    <row r="1873" spans="1:140" ht="15.7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row>
    <row r="1874" spans="1:140" ht="15.7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row>
    <row r="1875" spans="1:140" ht="15.7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row>
    <row r="1876" spans="1:140" ht="15.7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row>
    <row r="1877" spans="1:140" ht="15.7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row>
    <row r="1878" spans="1:140" ht="15.7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row>
    <row r="1879" spans="1:140" ht="15.7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row>
    <row r="1880" spans="1:140" ht="15.7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row>
    <row r="1881" spans="1:140" ht="15.7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row>
    <row r="1882" spans="1:140" ht="15.7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row>
    <row r="1883" spans="1:140" ht="15.7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row>
    <row r="1884" spans="1:140" ht="15.7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row>
    <row r="1885" spans="1:140" ht="15.7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row>
    <row r="1886" spans="1:140" ht="15.7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row>
    <row r="1887" spans="1:140" ht="15.7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row>
    <row r="1888" spans="1:140" ht="15.7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row>
    <row r="1889" spans="1:140" ht="15.7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row>
    <row r="1890" spans="1:140" ht="15.7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row>
    <row r="1891" spans="1:140" ht="15.7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row>
    <row r="1892" spans="1:140" ht="15.7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row>
    <row r="1893" spans="1:140" ht="15.7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row>
    <row r="1894" spans="1:140" ht="15.7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row>
    <row r="1895" spans="1:140" ht="15.7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row>
    <row r="1896" spans="1:140" ht="15.7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row>
    <row r="1897" spans="1:140" ht="15.7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row>
    <row r="1898" spans="1:140" ht="15.7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row>
    <row r="1899" spans="1:140" ht="15.7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row>
    <row r="1900" spans="1:140" ht="15.7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row>
    <row r="1901" spans="1:140" ht="15.7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row>
    <row r="1902" spans="1:140" ht="15.7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row>
    <row r="1903" spans="1:140" ht="15.7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row>
    <row r="1904" spans="1:140" ht="15.7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row>
    <row r="1905" spans="1:140" ht="15.7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row>
    <row r="1906" spans="1:140" ht="15.7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row>
    <row r="1907" spans="1:140" ht="15.7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row>
    <row r="1908" spans="1:140" ht="15.7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row>
    <row r="1909" spans="1:140" ht="15.7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row>
    <row r="1910" spans="1:140" ht="15.7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row>
    <row r="1911" spans="1:140" ht="15.7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row>
    <row r="1912" spans="1:140" ht="15.7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row>
    <row r="1913" spans="1:140" ht="15.7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row>
    <row r="1914" spans="1:140" ht="15.7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row>
    <row r="1915" spans="1:140" ht="15.7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row>
    <row r="1916" spans="1:140" ht="15.7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row>
    <row r="1917" spans="1:140" ht="15.7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row>
    <row r="1918" spans="1:140" ht="15.7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row>
    <row r="1919" spans="1:140" ht="15.7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row>
    <row r="1920" spans="1:140" ht="15.7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row>
    <row r="1921" spans="1:140" ht="15.7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row>
    <row r="1922" spans="1:140" ht="15.7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row>
    <row r="1923" spans="1:140" ht="15.7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row>
    <row r="1924" spans="1:140" ht="15.7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row>
    <row r="1925" spans="1:140" ht="15.7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row>
    <row r="1926" spans="1:140" ht="15.7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row>
    <row r="1927" spans="1:140" ht="15.7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row>
    <row r="1928" spans="1:140" ht="15.7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row>
    <row r="1929" spans="1:140" ht="15.7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row>
    <row r="1930" spans="1:140" ht="15.7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row>
    <row r="1931" spans="1:140" ht="15.7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row>
    <row r="1932" spans="1:140" ht="15.7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row>
    <row r="1933" spans="1:140" ht="15.7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row>
    <row r="1934" spans="1:140" ht="15.7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row>
    <row r="1935" spans="1:140" ht="15.7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row>
    <row r="1936" spans="1:140" ht="15.7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row>
    <row r="1937" spans="1:140" ht="15.7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row>
    <row r="1938" spans="1:140" ht="15.7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row>
    <row r="1939" spans="1:140" ht="15.7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row>
    <row r="1940" spans="1:140" ht="15.7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row>
    <row r="1941" spans="1:140" ht="15.7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row>
    <row r="1942" spans="1:140" ht="15.7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row>
    <row r="1943" spans="1:140" ht="15.7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row>
    <row r="1944" spans="1:140" ht="15.7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row>
    <row r="1945" spans="1:140" ht="15.7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row>
    <row r="1946" spans="1:140" ht="15.7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row>
    <row r="1947" spans="1:140" ht="15.7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row>
    <row r="1948" spans="1:140" ht="15.7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row>
    <row r="1949" spans="1:140" ht="15.7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row>
    <row r="1950" spans="1:140" ht="15.7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row>
    <row r="1951" spans="1:140" ht="15.7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row>
    <row r="1952" spans="1:140" ht="15.7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row>
    <row r="1953" spans="1:140" ht="15.7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row>
    <row r="1954" spans="1:140" ht="15.7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row>
    <row r="1955" spans="1:140" ht="15.7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row>
    <row r="1956" spans="1:140" ht="15.7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row>
    <row r="1957" spans="1:140" ht="15.7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row>
    <row r="1958" spans="1:140" ht="15.7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row>
    <row r="1959" spans="1:140" ht="15.7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row>
    <row r="1960" spans="1:140" ht="15.7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row>
    <row r="1961" spans="1:140" ht="15.7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row>
    <row r="1962" spans="1:140" ht="15.7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row>
    <row r="1963" spans="1:140" ht="15.7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row>
    <row r="1964" spans="1:140" ht="15.7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row>
    <row r="1965" spans="1:140" ht="15.7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row>
    <row r="1966" spans="1:140" ht="15.7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row>
    <row r="1967" spans="1:140" ht="15.7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row>
    <row r="1968" spans="1:140" ht="15.7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row>
    <row r="1969" spans="1:140" ht="15.7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row>
    <row r="1970" spans="1:140" ht="15.7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row>
    <row r="1971" spans="1:140" ht="15.7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row>
    <row r="1972" spans="1:140" ht="15.7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row>
    <row r="1973" spans="1:140" ht="15.7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row>
    <row r="1974" spans="1:140" ht="15.7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row>
    <row r="1975" spans="1:140" ht="15.7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row>
    <row r="1976" spans="1:140" ht="15.7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row>
    <row r="1977" spans="1:140" ht="15.7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row>
    <row r="1978" spans="1:140" ht="15.7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row>
    <row r="1979" spans="1:140" ht="15.7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row>
    <row r="1980" spans="1:140" ht="15.7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row>
    <row r="1981" spans="1:140" ht="15.7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row>
    <row r="1982" spans="1:140" ht="15.7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row>
    <row r="1983" spans="1:140" ht="15.7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row>
    <row r="1984" spans="1:140" ht="15.7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row>
    <row r="1985" spans="1:140" ht="15.7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row>
    <row r="1986" spans="1:140" ht="15.7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row>
    <row r="1987" spans="1:140" ht="15.7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row>
    <row r="1988" spans="1:140" ht="15.7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row>
    <row r="1989" spans="1:140" ht="15.7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row>
    <row r="1990" spans="1:140" ht="15.7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row>
    <row r="1991" spans="1:140" ht="15.7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row>
    <row r="1992" spans="1:140" ht="15.7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row>
    <row r="1993" spans="1:140" ht="15.7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row>
    <row r="1994" spans="1:140" ht="15.7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row>
    <row r="1995" spans="1:140" ht="15.7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row>
    <row r="1996" spans="1:140" ht="15.7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row>
    <row r="1997" spans="1:140" ht="15.7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row>
    <row r="1998" spans="1:140" ht="15.7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row>
    <row r="1999" spans="1:140" ht="15.7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row>
    <row r="2000" spans="1:140" ht="15.7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row>
    <row r="2001" spans="1:140" ht="15.7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row>
    <row r="2002" spans="1:140" ht="15.7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row>
    <row r="2003" spans="1:140" ht="15.7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row>
    <row r="2004" spans="1:140" ht="15.7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row>
    <row r="2005" spans="1:140" ht="15.7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row>
    <row r="2006" spans="1:140" ht="15.7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row>
    <row r="2007" spans="1:140" ht="15.7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row>
    <row r="2008" spans="1:140" ht="15.7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row>
    <row r="2009" spans="1:140" ht="15.7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row>
    <row r="2010" spans="1:140" ht="15.7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row>
    <row r="2011" spans="1:140" ht="15.7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row>
    <row r="2012" spans="1:140" ht="15.7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row>
    <row r="2013" spans="1:140" ht="15.7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row>
    <row r="2014" spans="1:140" ht="15.7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row>
    <row r="2015" spans="1:140" ht="15.7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row>
    <row r="2016" spans="1:140" ht="15.7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row>
    <row r="2017" spans="1:140" ht="15.7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row>
    <row r="2018" spans="1:140" ht="15.7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row>
    <row r="2019" spans="1:140" ht="15.7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row>
    <row r="2020" spans="1:140" ht="15.7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row>
    <row r="2021" spans="1:140" ht="15.7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row>
    <row r="2022" spans="1:140" ht="15.7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row>
    <row r="2023" spans="1:140" ht="15.7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row>
    <row r="2024" spans="1:140" ht="15.7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row>
    <row r="2025" spans="1:140" ht="15.7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row>
    <row r="2026" spans="1:140" ht="15.7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row>
    <row r="2027" spans="1:140" ht="15.7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row>
    <row r="2028" spans="1:140" ht="15.7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row>
    <row r="2029" spans="1:140" ht="15.7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row>
    <row r="2030" spans="1:140" ht="15.7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row>
    <row r="2031" spans="1:140" ht="15.7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row>
    <row r="2032" spans="1:140" ht="15.7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row>
    <row r="2033" spans="1:140" ht="15.7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row>
    <row r="2034" spans="1:140" ht="15.7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row>
    <row r="2035" spans="1:140" ht="15.7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row>
    <row r="2036" spans="1:140" ht="15.7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row>
    <row r="2037" spans="1:140" ht="15.7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row>
    <row r="2038" spans="1:140" ht="15.7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row>
    <row r="2039" spans="1:140" ht="15.7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row>
    <row r="2040" spans="1:140" ht="15.7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row>
    <row r="2041" spans="1:140" ht="15.7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row>
    <row r="2042" spans="1:140" ht="15.7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row>
    <row r="2043" spans="1:140" ht="15.7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row>
    <row r="2044" spans="1:140" ht="15.7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row>
    <row r="2045" spans="1:140" ht="15.7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row>
    <row r="2046" spans="1:140" ht="15.7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row>
    <row r="2047" spans="1:140" ht="15.7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row>
    <row r="2048" spans="1:140" ht="15.7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row>
    <row r="2049" spans="1:140" ht="15.7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row>
    <row r="2050" spans="1:140" ht="15.7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row>
    <row r="2051" spans="1:140" ht="15.7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row>
    <row r="2052" spans="1:140" ht="15.7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row>
    <row r="2053" spans="1:140" ht="15.7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row>
    <row r="2054" spans="1:140" ht="15.7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row>
    <row r="2055" spans="1:140" ht="15.7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row>
    <row r="2056" spans="1:140" ht="15.7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row>
    <row r="2057" spans="1:140" ht="15.7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row>
    <row r="2058" spans="1:140" ht="15.7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row>
    <row r="2059" spans="1:140" ht="15.7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row>
    <row r="2060" spans="1:140" ht="15.7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row>
    <row r="2061" spans="1:140" ht="15.7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row>
    <row r="2062" spans="1:140" ht="15.7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row>
    <row r="2063" spans="1:140" ht="15.7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row>
    <row r="2064" spans="1:140" ht="15.7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row>
    <row r="2065" spans="1:140" ht="15.7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row>
    <row r="2066" spans="1:140" ht="15.7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row>
    <row r="2067" spans="1:140" ht="15.7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row>
    <row r="2068" spans="1:140" ht="15.7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row>
    <row r="2069" spans="1:140" ht="15.7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row>
    <row r="2070" spans="1:140" ht="15.7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row>
    <row r="2071" spans="1:140" ht="15.7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row>
    <row r="2072" spans="1:140" ht="15.7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row>
    <row r="2073" spans="1:140" ht="15.7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row>
    <row r="2074" spans="1:140" ht="15.7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row>
    <row r="2075" spans="1:140" ht="15.7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row>
    <row r="2076" spans="1:140" ht="15.7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row>
    <row r="2077" spans="1:140" ht="15.7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row>
    <row r="2078" spans="1:140" ht="15.7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row>
    <row r="2079" spans="1:140" ht="15.7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row>
    <row r="2080" spans="1:140" ht="15.7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row>
    <row r="2081" spans="1:140" ht="15.7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row>
    <row r="2082" spans="1:140" ht="15.7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row>
    <row r="2083" spans="1:140" ht="15.7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row>
    <row r="2084" spans="1:140" ht="15.7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row>
    <row r="2085" spans="1:140" ht="15.7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row>
    <row r="2086" spans="1:140" ht="15.7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row>
    <row r="2087" spans="1:140" ht="15.7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row>
    <row r="2088" spans="1:140" ht="15.7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row>
    <row r="2089" spans="1:140" ht="15.7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row>
    <row r="2090" spans="1:140" ht="15.7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row>
    <row r="2091" spans="1:140" ht="15.7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row>
    <row r="2092" spans="1:140" ht="15.7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row>
    <row r="2093" spans="1:140" ht="15.7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row>
    <row r="2094" spans="1:140" ht="15.7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row>
    <row r="2095" spans="1:140" ht="15.7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row>
    <row r="2096" spans="1:140" ht="15.7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row>
    <row r="2097" spans="1:140" ht="15.7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row>
    <row r="2098" spans="1:140">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row>
  </sheetData>
  <phoneticPr fontId="6" type="noConversion"/>
  <conditionalFormatting sqref="C2098:C1048576">
    <cfRule type="containsText" dxfId="6" priority="79" operator="containsText" text="L1">
      <formula>NOT(ISERROR(SEARCH("L1",C2098)))</formula>
    </cfRule>
  </conditionalFormatting>
  <conditionalFormatting sqref="C1">
    <cfRule type="containsText" dxfId="5" priority="1" operator="containsText" text="L1">
      <formula>NOT(ISERROR(SEARCH("L1",C1)))</formula>
    </cfRule>
  </conditionalFormatting>
  <pageMargins left="0.7" right="0.7" top="0.75" bottom="0.75" header="0.3" footer="0.3"/>
  <pageSetup paperSize="9" orientation="portrait" r:id="rId1"/>
  <customProperties>
    <customPr name="FM_PARAM" r:id="rId2"/>
    <customPr name="HASH_CODE"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6">
    <tabColor rgb="FF00B0F0"/>
  </sheetPr>
  <dimension ref="A1:J40"/>
  <sheetViews>
    <sheetView zoomScale="55" zoomScaleNormal="55" workbookViewId="0">
      <selection activeCell="B20" sqref="B20"/>
    </sheetView>
  </sheetViews>
  <sheetFormatPr defaultColWidth="8.5546875" defaultRowHeight="15.75"/>
  <cols>
    <col min="1" max="1" width="60.33203125" customWidth="1"/>
    <col min="2" max="2" width="45.109375" customWidth="1"/>
    <col min="3" max="3" width="24.5546875" customWidth="1"/>
    <col min="4" max="4" width="57.88671875" customWidth="1"/>
    <col min="5" max="5" width="21.44140625" customWidth="1"/>
    <col min="6" max="6" width="9.5546875" customWidth="1"/>
    <col min="7" max="7" width="16.33203125" bestFit="1" customWidth="1"/>
    <col min="8" max="8" width="24.109375" bestFit="1" customWidth="1"/>
    <col min="9" max="9" width="25" bestFit="1" customWidth="1"/>
    <col min="10" max="10" width="5" bestFit="1" customWidth="1"/>
    <col min="11" max="13" width="5.109375" bestFit="1" customWidth="1"/>
  </cols>
  <sheetData>
    <row r="1" spans="1:10">
      <c r="A1" s="112" t="s">
        <v>957</v>
      </c>
      <c r="B1" t="s">
        <v>1154</v>
      </c>
    </row>
    <row r="2" spans="1:10">
      <c r="A2" s="112" t="s">
        <v>1181</v>
      </c>
      <c r="B2" t="s">
        <v>1153</v>
      </c>
    </row>
    <row r="3" spans="1:10">
      <c r="A3" s="112" t="s">
        <v>77</v>
      </c>
      <c r="B3" t="s">
        <v>1163</v>
      </c>
    </row>
    <row r="4" spans="1:10">
      <c r="A4" s="112" t="s">
        <v>1152</v>
      </c>
      <c r="B4" t="s">
        <v>1154</v>
      </c>
    </row>
    <row r="6" spans="1:10">
      <c r="A6" s="112" t="s">
        <v>1180</v>
      </c>
    </row>
    <row r="7" spans="1:10">
      <c r="A7" s="112" t="s">
        <v>1745</v>
      </c>
      <c r="B7" s="112" t="s">
        <v>1865</v>
      </c>
      <c r="C7" s="112" t="s">
        <v>853</v>
      </c>
      <c r="D7" s="112" t="s">
        <v>940</v>
      </c>
      <c r="E7" s="112" t="s">
        <v>944</v>
      </c>
      <c r="F7" s="112" t="s">
        <v>945</v>
      </c>
      <c r="G7" s="112" t="s">
        <v>947</v>
      </c>
      <c r="H7" s="112" t="s">
        <v>948</v>
      </c>
      <c r="I7" s="112" t="s">
        <v>949</v>
      </c>
      <c r="J7" t="s">
        <v>1142</v>
      </c>
    </row>
    <row r="8" spans="1:10">
      <c r="A8" t="s">
        <v>1866</v>
      </c>
      <c r="B8" t="s">
        <v>3060</v>
      </c>
      <c r="C8" t="s">
        <v>2819</v>
      </c>
      <c r="D8" t="s">
        <v>1232</v>
      </c>
      <c r="E8" t="s">
        <v>3059</v>
      </c>
      <c r="F8" t="s">
        <v>986</v>
      </c>
      <c r="G8" t="s">
        <v>3052</v>
      </c>
      <c r="H8" t="s">
        <v>1719</v>
      </c>
      <c r="J8" s="469">
        <v>1</v>
      </c>
    </row>
    <row r="9" spans="1:10">
      <c r="B9" t="s">
        <v>2890</v>
      </c>
      <c r="C9" t="s">
        <v>2819</v>
      </c>
      <c r="D9" t="s">
        <v>1225</v>
      </c>
      <c r="E9" t="s">
        <v>2893</v>
      </c>
      <c r="F9" t="s">
        <v>77</v>
      </c>
      <c r="G9" t="s">
        <v>2889</v>
      </c>
      <c r="H9" t="s">
        <v>1719</v>
      </c>
      <c r="J9" s="469">
        <v>1</v>
      </c>
    </row>
    <row r="10" spans="1:10">
      <c r="B10" t="s">
        <v>2894</v>
      </c>
      <c r="C10" t="s">
        <v>2819</v>
      </c>
      <c r="D10" t="s">
        <v>1225</v>
      </c>
      <c r="E10" t="s">
        <v>2897</v>
      </c>
      <c r="F10" t="s">
        <v>1655</v>
      </c>
      <c r="G10" t="s">
        <v>1858</v>
      </c>
      <c r="H10" t="s">
        <v>1719</v>
      </c>
      <c r="J10" s="469">
        <v>1</v>
      </c>
    </row>
    <row r="11" spans="1:10">
      <c r="B11" t="s">
        <v>2904</v>
      </c>
      <c r="C11" t="s">
        <v>2819</v>
      </c>
      <c r="D11" t="s">
        <v>1225</v>
      </c>
      <c r="E11" t="s">
        <v>2907</v>
      </c>
      <c r="F11" t="s">
        <v>973</v>
      </c>
      <c r="G11" t="s">
        <v>2903</v>
      </c>
      <c r="H11" t="s">
        <v>1717</v>
      </c>
      <c r="J11" s="469">
        <v>1</v>
      </c>
    </row>
    <row r="12" spans="1:10">
      <c r="B12" t="s">
        <v>2909</v>
      </c>
      <c r="C12" t="s">
        <v>2819</v>
      </c>
      <c r="D12" t="s">
        <v>1225</v>
      </c>
      <c r="E12" t="s">
        <v>2912</v>
      </c>
      <c r="F12" t="s">
        <v>1202</v>
      </c>
      <c r="G12" t="s">
        <v>2908</v>
      </c>
      <c r="H12" t="s">
        <v>1717</v>
      </c>
      <c r="J12" s="469">
        <v>1</v>
      </c>
    </row>
    <row r="13" spans="1:10">
      <c r="B13" t="s">
        <v>2914</v>
      </c>
      <c r="C13" t="s">
        <v>2819</v>
      </c>
      <c r="D13" t="s">
        <v>1225</v>
      </c>
      <c r="E13" t="s">
        <v>2917</v>
      </c>
      <c r="F13" t="s">
        <v>1669</v>
      </c>
      <c r="G13" t="s">
        <v>2913</v>
      </c>
      <c r="H13" t="s">
        <v>1717</v>
      </c>
      <c r="J13" s="469">
        <v>1</v>
      </c>
    </row>
    <row r="14" spans="1:10">
      <c r="B14" t="s">
        <v>2919</v>
      </c>
      <c r="C14" t="s">
        <v>2819</v>
      </c>
      <c r="D14" t="s">
        <v>1225</v>
      </c>
      <c r="E14" t="s">
        <v>2922</v>
      </c>
      <c r="F14" t="s">
        <v>968</v>
      </c>
      <c r="G14" t="s">
        <v>2918</v>
      </c>
      <c r="H14" t="s">
        <v>1717</v>
      </c>
      <c r="J14" s="469">
        <v>1</v>
      </c>
    </row>
    <row r="15" spans="1:10">
      <c r="B15" t="s">
        <v>2924</v>
      </c>
      <c r="C15" t="s">
        <v>2819</v>
      </c>
      <c r="D15" t="s">
        <v>1225</v>
      </c>
      <c r="E15" t="s">
        <v>2927</v>
      </c>
      <c r="F15" t="s">
        <v>988</v>
      </c>
      <c r="G15" t="s">
        <v>2923</v>
      </c>
      <c r="H15" t="s">
        <v>1717</v>
      </c>
      <c r="J15" s="469">
        <v>1</v>
      </c>
    </row>
    <row r="16" spans="1:10">
      <c r="B16" t="s">
        <v>2929</v>
      </c>
      <c r="C16" t="s">
        <v>2819</v>
      </c>
      <c r="D16" t="s">
        <v>1225</v>
      </c>
      <c r="E16" t="s">
        <v>2932</v>
      </c>
      <c r="F16" t="s">
        <v>42</v>
      </c>
      <c r="G16" t="s">
        <v>2928</v>
      </c>
      <c r="H16" t="s">
        <v>1717</v>
      </c>
      <c r="J16" s="469">
        <v>1</v>
      </c>
    </row>
    <row r="17" spans="2:10">
      <c r="B17" t="s">
        <v>2934</v>
      </c>
      <c r="C17" t="s">
        <v>2819</v>
      </c>
      <c r="D17" t="s">
        <v>1225</v>
      </c>
      <c r="E17" t="s">
        <v>2937</v>
      </c>
      <c r="F17" t="s">
        <v>2839</v>
      </c>
      <c r="G17" t="s">
        <v>2933</v>
      </c>
      <c r="H17" t="s">
        <v>1717</v>
      </c>
      <c r="J17" s="469">
        <v>1</v>
      </c>
    </row>
    <row r="18" spans="2:10">
      <c r="B18" t="s">
        <v>2939</v>
      </c>
      <c r="C18" t="s">
        <v>2819</v>
      </c>
      <c r="D18" t="s">
        <v>1225</v>
      </c>
      <c r="E18" t="s">
        <v>2942</v>
      </c>
      <c r="F18" t="s">
        <v>978</v>
      </c>
      <c r="G18" t="s">
        <v>2938</v>
      </c>
      <c r="H18" t="s">
        <v>1717</v>
      </c>
      <c r="J18" s="469">
        <v>1</v>
      </c>
    </row>
    <row r="19" spans="2:10">
      <c r="B19" t="s">
        <v>2944</v>
      </c>
      <c r="C19" t="s">
        <v>2819</v>
      </c>
      <c r="D19" t="s">
        <v>1225</v>
      </c>
      <c r="E19" t="s">
        <v>2947</v>
      </c>
      <c r="F19" t="s">
        <v>129</v>
      </c>
      <c r="G19" t="s">
        <v>2943</v>
      </c>
      <c r="H19" t="s">
        <v>1717</v>
      </c>
      <c r="J19" s="469">
        <v>1</v>
      </c>
    </row>
    <row r="20" spans="2:10">
      <c r="B20" t="s">
        <v>2949</v>
      </c>
      <c r="C20" t="s">
        <v>2819</v>
      </c>
      <c r="D20" t="s">
        <v>1225</v>
      </c>
      <c r="E20" t="s">
        <v>2952</v>
      </c>
      <c r="F20" t="s">
        <v>134</v>
      </c>
      <c r="G20" t="s">
        <v>2948</v>
      </c>
      <c r="H20" t="s">
        <v>1717</v>
      </c>
      <c r="J20" s="469">
        <v>1</v>
      </c>
    </row>
    <row r="21" spans="2:10">
      <c r="B21" t="s">
        <v>2954</v>
      </c>
      <c r="C21" t="s">
        <v>2819</v>
      </c>
      <c r="D21" t="s">
        <v>1225</v>
      </c>
      <c r="E21" t="s">
        <v>2957</v>
      </c>
      <c r="F21" t="s">
        <v>139</v>
      </c>
      <c r="G21" t="s">
        <v>2953</v>
      </c>
      <c r="H21" t="s">
        <v>2958</v>
      </c>
      <c r="J21" s="469">
        <v>1</v>
      </c>
    </row>
    <row r="22" spans="2:10">
      <c r="B22" t="s">
        <v>2960</v>
      </c>
      <c r="C22" t="s">
        <v>2819</v>
      </c>
      <c r="D22" t="s">
        <v>1225</v>
      </c>
      <c r="E22" t="s">
        <v>2963</v>
      </c>
      <c r="F22" t="s">
        <v>143</v>
      </c>
      <c r="G22" t="s">
        <v>2959</v>
      </c>
      <c r="H22" t="s">
        <v>2958</v>
      </c>
      <c r="J22" s="469">
        <v>1</v>
      </c>
    </row>
    <row r="23" spans="2:10">
      <c r="B23" t="s">
        <v>2965</v>
      </c>
      <c r="C23" t="s">
        <v>2819</v>
      </c>
      <c r="D23" t="s">
        <v>1225</v>
      </c>
      <c r="E23" t="s">
        <v>2968</v>
      </c>
      <c r="F23" t="s">
        <v>1199</v>
      </c>
      <c r="G23" t="s">
        <v>2964</v>
      </c>
      <c r="H23" t="s">
        <v>1717</v>
      </c>
      <c r="J23" s="469">
        <v>1</v>
      </c>
    </row>
    <row r="24" spans="2:10">
      <c r="E24" t="s">
        <v>2972</v>
      </c>
      <c r="F24" t="s">
        <v>2134</v>
      </c>
      <c r="G24" t="s">
        <v>2969</v>
      </c>
      <c r="H24" t="s">
        <v>1717</v>
      </c>
      <c r="J24" s="469">
        <v>1</v>
      </c>
    </row>
    <row r="25" spans="2:10">
      <c r="B25" t="s">
        <v>2974</v>
      </c>
      <c r="C25" t="s">
        <v>2819</v>
      </c>
      <c r="D25" t="s">
        <v>1225</v>
      </c>
      <c r="E25" t="s">
        <v>2977</v>
      </c>
      <c r="F25" t="s">
        <v>151</v>
      </c>
      <c r="G25" t="s">
        <v>2973</v>
      </c>
      <c r="H25" t="s">
        <v>2958</v>
      </c>
      <c r="J25" s="469">
        <v>1</v>
      </c>
    </row>
    <row r="26" spans="2:10">
      <c r="B26" t="s">
        <v>2979</v>
      </c>
      <c r="C26" t="s">
        <v>2819</v>
      </c>
      <c r="D26" t="s">
        <v>1225</v>
      </c>
      <c r="E26" t="s">
        <v>2982</v>
      </c>
      <c r="F26" t="s">
        <v>983</v>
      </c>
      <c r="G26" t="s">
        <v>2978</v>
      </c>
      <c r="H26" t="s">
        <v>1717</v>
      </c>
      <c r="J26" s="469">
        <v>1</v>
      </c>
    </row>
    <row r="27" spans="2:10">
      <c r="B27" t="s">
        <v>2984</v>
      </c>
      <c r="C27" t="s">
        <v>2819</v>
      </c>
      <c r="D27" t="s">
        <v>1225</v>
      </c>
      <c r="E27" t="s">
        <v>2986</v>
      </c>
      <c r="F27" t="s">
        <v>160</v>
      </c>
      <c r="G27" t="s">
        <v>2983</v>
      </c>
      <c r="H27" t="s">
        <v>1717</v>
      </c>
      <c r="J27" s="469">
        <v>1</v>
      </c>
    </row>
    <row r="28" spans="2:10">
      <c r="B28" t="s">
        <v>2988</v>
      </c>
      <c r="C28" t="s">
        <v>2819</v>
      </c>
      <c r="D28" t="s">
        <v>1225</v>
      </c>
      <c r="E28" t="s">
        <v>2991</v>
      </c>
      <c r="F28" t="s">
        <v>164</v>
      </c>
      <c r="G28" t="s">
        <v>2987</v>
      </c>
      <c r="H28" t="s">
        <v>1717</v>
      </c>
      <c r="J28" s="469">
        <v>1</v>
      </c>
    </row>
    <row r="29" spans="2:10">
      <c r="B29" t="s">
        <v>2993</v>
      </c>
      <c r="C29" t="s">
        <v>2819</v>
      </c>
      <c r="D29" t="s">
        <v>1225</v>
      </c>
      <c r="E29" t="s">
        <v>2996</v>
      </c>
      <c r="F29" t="s">
        <v>981</v>
      </c>
      <c r="G29" t="s">
        <v>2992</v>
      </c>
      <c r="H29" t="s">
        <v>1717</v>
      </c>
      <c r="J29" s="469">
        <v>1</v>
      </c>
    </row>
    <row r="30" spans="2:10">
      <c r="B30" t="s">
        <v>2998</v>
      </c>
      <c r="C30" t="s">
        <v>2819</v>
      </c>
      <c r="D30" t="s">
        <v>1225</v>
      </c>
      <c r="E30" t="s">
        <v>3001</v>
      </c>
      <c r="F30" t="s">
        <v>872</v>
      </c>
      <c r="G30" t="s">
        <v>2997</v>
      </c>
      <c r="H30" t="s">
        <v>1717</v>
      </c>
      <c r="J30" s="469">
        <v>1</v>
      </c>
    </row>
    <row r="31" spans="2:10">
      <c r="B31" t="s">
        <v>3003</v>
      </c>
      <c r="C31" t="s">
        <v>2819</v>
      </c>
      <c r="D31" t="s">
        <v>1225</v>
      </c>
      <c r="E31" t="s">
        <v>3006</v>
      </c>
      <c r="F31" t="s">
        <v>2868</v>
      </c>
      <c r="G31" t="s">
        <v>3002</v>
      </c>
      <c r="H31" t="s">
        <v>2958</v>
      </c>
      <c r="J31" s="469">
        <v>1</v>
      </c>
    </row>
    <row r="32" spans="2:10">
      <c r="B32" t="s">
        <v>3008</v>
      </c>
      <c r="C32" t="s">
        <v>2819</v>
      </c>
      <c r="D32" t="s">
        <v>1225</v>
      </c>
      <c r="E32" t="s">
        <v>3011</v>
      </c>
      <c r="F32" t="s">
        <v>2871</v>
      </c>
      <c r="G32" t="s">
        <v>3007</v>
      </c>
      <c r="H32" t="s">
        <v>2958</v>
      </c>
      <c r="J32" s="469">
        <v>1</v>
      </c>
    </row>
    <row r="33" spans="2:10">
      <c r="B33" t="s">
        <v>3013</v>
      </c>
      <c r="C33" t="s">
        <v>2819</v>
      </c>
      <c r="D33" t="s">
        <v>1225</v>
      </c>
      <c r="E33" t="s">
        <v>3016</v>
      </c>
      <c r="F33" t="s">
        <v>2874</v>
      </c>
      <c r="G33" t="s">
        <v>3012</v>
      </c>
      <c r="H33" t="s">
        <v>2958</v>
      </c>
      <c r="J33" s="469">
        <v>1</v>
      </c>
    </row>
    <row r="34" spans="2:10">
      <c r="B34" t="s">
        <v>3018</v>
      </c>
      <c r="C34" t="s">
        <v>2819</v>
      </c>
      <c r="D34" t="s">
        <v>1225</v>
      </c>
      <c r="E34" t="s">
        <v>3021</v>
      </c>
      <c r="F34" t="s">
        <v>2877</v>
      </c>
      <c r="G34" t="s">
        <v>3017</v>
      </c>
      <c r="H34" t="s">
        <v>2958</v>
      </c>
      <c r="J34" s="469">
        <v>1</v>
      </c>
    </row>
    <row r="35" spans="2:10">
      <c r="B35" t="s">
        <v>3023</v>
      </c>
      <c r="C35" t="s">
        <v>2819</v>
      </c>
      <c r="D35" t="s">
        <v>1225</v>
      </c>
      <c r="E35" t="s">
        <v>3026</v>
      </c>
      <c r="F35" t="s">
        <v>181</v>
      </c>
      <c r="G35" t="s">
        <v>3022</v>
      </c>
      <c r="H35" t="s">
        <v>1717</v>
      </c>
      <c r="J35" s="469">
        <v>1</v>
      </c>
    </row>
    <row r="36" spans="2:10">
      <c r="B36" t="s">
        <v>3028</v>
      </c>
      <c r="C36" t="s">
        <v>2819</v>
      </c>
      <c r="D36" t="s">
        <v>1225</v>
      </c>
      <c r="E36" t="s">
        <v>3031</v>
      </c>
      <c r="F36" t="s">
        <v>883</v>
      </c>
      <c r="G36" t="s">
        <v>3027</v>
      </c>
      <c r="H36" t="s">
        <v>1717</v>
      </c>
      <c r="J36" s="469">
        <v>1</v>
      </c>
    </row>
    <row r="37" spans="2:10">
      <c r="B37" t="s">
        <v>3033</v>
      </c>
      <c r="C37" t="s">
        <v>2819</v>
      </c>
      <c r="D37" t="s">
        <v>1225</v>
      </c>
      <c r="E37" t="s">
        <v>3036</v>
      </c>
      <c r="F37" t="s">
        <v>975</v>
      </c>
      <c r="G37" t="s">
        <v>3032</v>
      </c>
      <c r="H37" t="s">
        <v>1717</v>
      </c>
      <c r="J37" s="469">
        <v>1</v>
      </c>
    </row>
    <row r="38" spans="2:10">
      <c r="B38" t="s">
        <v>3038</v>
      </c>
      <c r="C38" t="s">
        <v>2819</v>
      </c>
      <c r="D38" t="s">
        <v>1225</v>
      </c>
      <c r="E38" t="s">
        <v>3041</v>
      </c>
      <c r="F38" t="s">
        <v>889</v>
      </c>
      <c r="G38" t="s">
        <v>3037</v>
      </c>
      <c r="H38" t="s">
        <v>1717</v>
      </c>
      <c r="J38" s="469">
        <v>1</v>
      </c>
    </row>
    <row r="39" spans="2:10">
      <c r="B39" t="s">
        <v>3043</v>
      </c>
      <c r="C39" t="s">
        <v>2819</v>
      </c>
      <c r="D39" t="s">
        <v>1225</v>
      </c>
      <c r="E39" t="s">
        <v>3046</v>
      </c>
      <c r="F39" t="s">
        <v>892</v>
      </c>
      <c r="G39" t="s">
        <v>3042</v>
      </c>
      <c r="H39" t="s">
        <v>1717</v>
      </c>
      <c r="J39" s="469">
        <v>1</v>
      </c>
    </row>
    <row r="40" spans="2:10">
      <c r="B40" t="s">
        <v>3048</v>
      </c>
      <c r="C40" t="s">
        <v>2819</v>
      </c>
      <c r="D40" t="s">
        <v>1225</v>
      </c>
      <c r="E40" t="s">
        <v>3051</v>
      </c>
      <c r="F40" t="s">
        <v>895</v>
      </c>
      <c r="G40" t="s">
        <v>3047</v>
      </c>
      <c r="H40" t="s">
        <v>1717</v>
      </c>
      <c r="J40" s="469">
        <v>1</v>
      </c>
    </row>
  </sheetData>
  <phoneticPr fontId="4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7">
    <tabColor rgb="FF00B0F0"/>
  </sheetPr>
  <dimension ref="A2:E8"/>
  <sheetViews>
    <sheetView zoomScale="85" zoomScaleNormal="85" workbookViewId="0">
      <selection activeCell="C37" sqref="C37"/>
    </sheetView>
  </sheetViews>
  <sheetFormatPr defaultColWidth="8.5546875" defaultRowHeight="15.75"/>
  <cols>
    <col min="1" max="1" width="18.5546875" bestFit="1" customWidth="1"/>
    <col min="2" max="3" width="21.5546875" bestFit="1" customWidth="1"/>
    <col min="4" max="4" width="21.44140625" bestFit="1" customWidth="1"/>
    <col min="5" max="5" width="4.5546875" bestFit="1" customWidth="1"/>
    <col min="6" max="12" width="5.109375" bestFit="1" customWidth="1"/>
  </cols>
  <sheetData>
    <row r="2" spans="1:5">
      <c r="A2" s="112" t="s">
        <v>957</v>
      </c>
      <c r="B2" t="s">
        <v>1154</v>
      </c>
    </row>
    <row r="3" spans="1:5">
      <c r="A3" s="112" t="s">
        <v>77</v>
      </c>
      <c r="B3" t="s">
        <v>1163</v>
      </c>
    </row>
    <row r="5" spans="1:5">
      <c r="A5" s="112" t="s">
        <v>1180</v>
      </c>
    </row>
    <row r="6" spans="1:5">
      <c r="A6" s="112" t="s">
        <v>1867</v>
      </c>
      <c r="B6" s="112" t="s">
        <v>1868</v>
      </c>
      <c r="C6" s="112" t="s">
        <v>1869</v>
      </c>
      <c r="D6" s="112" t="s">
        <v>1870</v>
      </c>
      <c r="E6" t="s">
        <v>1142</v>
      </c>
    </row>
    <row r="7" spans="1:5">
      <c r="A7" t="s">
        <v>976</v>
      </c>
      <c r="B7" t="s">
        <v>1232</v>
      </c>
      <c r="C7" t="s">
        <v>1173</v>
      </c>
      <c r="D7" t="s">
        <v>1203</v>
      </c>
      <c r="E7" s="469">
        <v>1</v>
      </c>
    </row>
    <row r="8" spans="1:5">
      <c r="A8" t="s">
        <v>976</v>
      </c>
      <c r="B8" t="s">
        <v>1225</v>
      </c>
      <c r="C8" t="s">
        <v>1173</v>
      </c>
      <c r="D8" t="s">
        <v>1203</v>
      </c>
      <c r="E8" s="469">
        <v>33</v>
      </c>
    </row>
  </sheetData>
  <phoneticPr fontId="4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9">
    <tabColor rgb="FF00B0F0"/>
  </sheetPr>
  <dimension ref="B1:J8"/>
  <sheetViews>
    <sheetView zoomScale="70" zoomScaleNormal="70" workbookViewId="0">
      <selection activeCell="B23" sqref="B23"/>
    </sheetView>
  </sheetViews>
  <sheetFormatPr defaultColWidth="8.5546875" defaultRowHeight="15.75"/>
  <cols>
    <col min="2" max="2" width="17.5546875" customWidth="1"/>
    <col min="3" max="3" width="23.44140625" customWidth="1"/>
    <col min="4" max="4" width="19.5546875" bestFit="1" customWidth="1"/>
    <col min="5" max="5" width="23.44140625" customWidth="1"/>
    <col min="6" max="6" width="18.88671875" bestFit="1" customWidth="1"/>
    <col min="7" max="7" width="28.33203125" customWidth="1"/>
    <col min="8" max="8" width="16.5546875" customWidth="1"/>
    <col min="9" max="9" width="11.88671875" bestFit="1" customWidth="1"/>
    <col min="10" max="10" width="4.5546875" bestFit="1" customWidth="1"/>
    <col min="11" max="11" width="5.44140625" bestFit="1" customWidth="1"/>
    <col min="12" max="13" width="5.109375" bestFit="1" customWidth="1"/>
  </cols>
  <sheetData>
    <row r="1" spans="2:10">
      <c r="B1" s="112" t="s">
        <v>957</v>
      </c>
      <c r="C1" t="s">
        <v>1154</v>
      </c>
    </row>
    <row r="2" spans="2:10">
      <c r="B2" s="112" t="s">
        <v>77</v>
      </c>
      <c r="C2" t="s">
        <v>2817</v>
      </c>
    </row>
    <row r="3" spans="2:10">
      <c r="B3" s="112" t="s">
        <v>1871</v>
      </c>
      <c r="C3" t="s">
        <v>1153</v>
      </c>
    </row>
    <row r="4" spans="2:10">
      <c r="B4" s="112" t="s">
        <v>1152</v>
      </c>
      <c r="C4" t="s">
        <v>1163</v>
      </c>
    </row>
    <row r="6" spans="2:10">
      <c r="B6" s="112" t="s">
        <v>1180</v>
      </c>
    </row>
    <row r="7" spans="2:10">
      <c r="B7" s="112" t="s">
        <v>1119</v>
      </c>
      <c r="C7" s="112" t="s">
        <v>1120</v>
      </c>
      <c r="D7" s="112" t="s">
        <v>1118</v>
      </c>
      <c r="E7" s="112" t="s">
        <v>1872</v>
      </c>
      <c r="F7" s="112" t="s">
        <v>1121</v>
      </c>
      <c r="G7" s="112" t="s">
        <v>1124</v>
      </c>
      <c r="H7" s="112" t="s">
        <v>1122</v>
      </c>
      <c r="I7" s="112" t="s">
        <v>1873</v>
      </c>
      <c r="J7" t="s">
        <v>1142</v>
      </c>
    </row>
    <row r="8" spans="2:10">
      <c r="B8" t="s">
        <v>1816</v>
      </c>
      <c r="C8" t="s">
        <v>1817</v>
      </c>
      <c r="E8" t="s">
        <v>1818</v>
      </c>
      <c r="F8" t="s">
        <v>985</v>
      </c>
      <c r="G8" t="s">
        <v>1866</v>
      </c>
      <c r="H8" t="s">
        <v>2819</v>
      </c>
      <c r="I8" t="s">
        <v>1820</v>
      </c>
      <c r="J8" s="469">
        <v>1</v>
      </c>
    </row>
  </sheetData>
  <phoneticPr fontId="40" type="noConversion"/>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0">
    <tabColor rgb="FF00B0F0"/>
  </sheetPr>
  <dimension ref="A1:AK287"/>
  <sheetViews>
    <sheetView zoomScale="85" zoomScaleNormal="85" workbookViewId="0">
      <pane xSplit="3" ySplit="1" topLeftCell="D2" activePane="bottomRight" state="frozen"/>
      <selection pane="topRight" activeCell="B12" sqref="B12"/>
      <selection pane="bottomLeft" activeCell="B12" sqref="B12"/>
      <selection pane="bottomRight" activeCell="D33" sqref="D33"/>
    </sheetView>
  </sheetViews>
  <sheetFormatPr defaultColWidth="10.44140625" defaultRowHeight="15.75"/>
  <cols>
    <col min="1" max="1" width="16.5546875" style="50" customWidth="1"/>
    <col min="2" max="2" width="18.5546875" style="31" customWidth="1"/>
    <col min="3" max="3" width="22.44140625" style="31" customWidth="1"/>
    <col min="4" max="4" width="11.44140625" style="31" customWidth="1"/>
    <col min="5" max="5" width="15.44140625" style="31" customWidth="1"/>
    <col min="6" max="6" width="13.44140625" style="31" customWidth="1"/>
    <col min="7" max="7" width="11.33203125" style="31" customWidth="1"/>
    <col min="8" max="8" width="11.109375" style="30" customWidth="1"/>
    <col min="9" max="9" width="26" style="39" customWidth="1"/>
    <col min="10" max="10" width="16.44140625" style="39" customWidth="1"/>
    <col min="11" max="11" width="18.5546875" style="30" customWidth="1"/>
    <col min="12" max="12" width="19.88671875" style="39" customWidth="1"/>
    <col min="13" max="14" width="14.109375" style="39" customWidth="1"/>
    <col min="15" max="15" width="30.33203125" style="30" customWidth="1"/>
    <col min="16" max="16" width="10.33203125" style="30" customWidth="1"/>
    <col min="17" max="17" width="12.109375" style="30" customWidth="1"/>
    <col min="18" max="18" width="9.44140625" style="30" customWidth="1"/>
    <col min="19" max="19" width="6.33203125" style="30" customWidth="1"/>
    <col min="20" max="20" width="16.33203125" style="30" customWidth="1"/>
    <col min="21" max="22" width="10.44140625" style="30" customWidth="1"/>
    <col min="23" max="23" width="1.5546875" style="30" customWidth="1"/>
    <col min="24" max="24" width="21.5546875" style="31" customWidth="1"/>
    <col min="25" max="25" width="24.109375" style="31" customWidth="1"/>
    <col min="26" max="26" width="25.88671875" style="31" customWidth="1"/>
    <col min="27" max="27" width="21.5546875" style="31" customWidth="1"/>
    <col min="28" max="28" width="3.5546875" style="30" customWidth="1"/>
    <col min="29" max="32" width="15.5546875" style="31" customWidth="1"/>
    <col min="33" max="33" width="1.109375" style="31" customWidth="1"/>
    <col min="34" max="34" width="17.44140625" style="50" customWidth="1"/>
    <col min="35" max="35" width="14.88671875" style="50" customWidth="1"/>
    <col min="36" max="37" width="12.88671875" style="50" customWidth="1"/>
    <col min="38" max="16384" width="10.44140625" style="30"/>
  </cols>
  <sheetData>
    <row r="1" spans="1:37" ht="16.5">
      <c r="A1" s="40" t="s">
        <v>1874</v>
      </c>
      <c r="B1" s="41" t="s">
        <v>1875</v>
      </c>
      <c r="C1" s="41" t="s">
        <v>881</v>
      </c>
      <c r="D1" s="41" t="s">
        <v>1876</v>
      </c>
      <c r="E1" s="41" t="s">
        <v>1877</v>
      </c>
      <c r="F1" s="42" t="s">
        <v>1878</v>
      </c>
      <c r="G1" s="42" t="s">
        <v>1879</v>
      </c>
      <c r="H1" s="42" t="s">
        <v>1880</v>
      </c>
      <c r="I1" s="43" t="s">
        <v>1881</v>
      </c>
      <c r="J1" s="43" t="s">
        <v>1882</v>
      </c>
      <c r="K1" s="42" t="s">
        <v>1883</v>
      </c>
      <c r="L1" s="43" t="s">
        <v>1884</v>
      </c>
      <c r="M1" s="43" t="s">
        <v>1885</v>
      </c>
      <c r="N1" s="43" t="s">
        <v>1886</v>
      </c>
      <c r="O1" s="44" t="s">
        <v>1887</v>
      </c>
      <c r="P1" s="44" t="s">
        <v>1888</v>
      </c>
      <c r="Q1" s="44" t="s">
        <v>1889</v>
      </c>
      <c r="R1" s="44" t="s">
        <v>1890</v>
      </c>
      <c r="S1" s="44" t="s">
        <v>1891</v>
      </c>
      <c r="T1" s="44" t="s">
        <v>1892</v>
      </c>
      <c r="U1" s="44" t="s">
        <v>1893</v>
      </c>
      <c r="V1" s="44" t="s">
        <v>1894</v>
      </c>
      <c r="X1" s="42" t="s">
        <v>1895</v>
      </c>
      <c r="Y1" s="42" t="s">
        <v>1896</v>
      </c>
      <c r="Z1" s="42" t="s">
        <v>1897</v>
      </c>
      <c r="AA1" s="42" t="s">
        <v>1898</v>
      </c>
      <c r="AC1" s="45" t="s">
        <v>1899</v>
      </c>
      <c r="AD1" s="45" t="s">
        <v>1900</v>
      </c>
      <c r="AE1" s="45" t="s">
        <v>1901</v>
      </c>
      <c r="AF1" s="45" t="s">
        <v>1902</v>
      </c>
      <c r="AH1" s="45" t="s">
        <v>1899</v>
      </c>
      <c r="AI1" s="45" t="s">
        <v>1900</v>
      </c>
      <c r="AJ1" s="45" t="s">
        <v>1901</v>
      </c>
      <c r="AK1" s="45" t="s">
        <v>1902</v>
      </c>
    </row>
    <row r="2" spans="1:37">
      <c r="A2" s="46" t="str">
        <f t="shared" ref="A2:A12" si="0">IF(C2="","",B2&amp;" &gt;&gt; "&amp;C2)</f>
        <v xml:space="preserve"> &gt;&gt; Quantity</v>
      </c>
      <c r="B2" s="47"/>
      <c r="C2" s="29" t="s">
        <v>1903</v>
      </c>
      <c r="E2" s="30" t="s">
        <v>1725</v>
      </c>
      <c r="F2" s="32" t="s">
        <v>1903</v>
      </c>
      <c r="G2" s="32" t="s">
        <v>1904</v>
      </c>
      <c r="H2" s="33" t="s">
        <v>1905</v>
      </c>
      <c r="J2" s="34"/>
      <c r="K2" s="35">
        <v>0.8</v>
      </c>
      <c r="L2" s="34"/>
      <c r="M2" s="34"/>
      <c r="N2" s="34"/>
      <c r="O2" s="35"/>
      <c r="P2" s="34"/>
      <c r="Q2" s="34"/>
      <c r="R2" s="34" t="s">
        <v>1906</v>
      </c>
      <c r="S2" s="34"/>
      <c r="T2" s="34" t="s">
        <v>1906</v>
      </c>
      <c r="U2" s="36"/>
      <c r="V2" s="36"/>
      <c r="X2" s="32" t="s">
        <v>1907</v>
      </c>
      <c r="Y2" s="32"/>
      <c r="Z2" s="32"/>
      <c r="AA2" s="32"/>
      <c r="AC2" s="48"/>
      <c r="AD2" s="48"/>
      <c r="AE2" s="48"/>
      <c r="AF2" s="48"/>
      <c r="AH2" s="48"/>
      <c r="AI2" s="48"/>
      <c r="AJ2" s="48"/>
      <c r="AK2" s="48"/>
    </row>
    <row r="3" spans="1:37">
      <c r="A3" s="46" t="str">
        <f t="shared" si="0"/>
        <v xml:space="preserve"> &gt;&gt; Currency</v>
      </c>
      <c r="B3" s="47"/>
      <c r="C3" s="49" t="s">
        <v>1723</v>
      </c>
      <c r="E3" s="30" t="s">
        <v>1724</v>
      </c>
      <c r="F3" s="32" t="s">
        <v>1723</v>
      </c>
      <c r="G3" s="32"/>
      <c r="H3" s="33"/>
      <c r="J3" s="34"/>
      <c r="K3" s="37"/>
      <c r="L3" s="34"/>
      <c r="M3" s="34"/>
      <c r="N3" s="34"/>
      <c r="O3" s="37"/>
      <c r="P3" s="34"/>
      <c r="Q3" s="34"/>
      <c r="R3" s="34"/>
      <c r="S3" s="34"/>
      <c r="T3" s="34"/>
      <c r="U3" s="36"/>
      <c r="V3" s="36"/>
      <c r="X3" s="32"/>
      <c r="Y3" s="32"/>
      <c r="Z3" s="32"/>
      <c r="AA3" s="32"/>
      <c r="AC3" s="48"/>
      <c r="AD3" s="48"/>
      <c r="AE3" s="48"/>
      <c r="AF3" s="48"/>
      <c r="AH3" s="48"/>
      <c r="AI3" s="48"/>
      <c r="AJ3" s="48"/>
      <c r="AK3" s="48"/>
    </row>
    <row r="4" spans="1:37">
      <c r="A4" s="46" t="str">
        <f t="shared" si="0"/>
        <v xml:space="preserve"> &gt;&gt; Identifier</v>
      </c>
      <c r="B4" s="47"/>
      <c r="C4" s="49" t="s">
        <v>1908</v>
      </c>
      <c r="E4" s="30" t="s">
        <v>1856</v>
      </c>
      <c r="F4" s="32" t="s">
        <v>1908</v>
      </c>
      <c r="G4" s="32"/>
      <c r="H4" s="33"/>
      <c r="I4" s="32"/>
      <c r="J4" s="34"/>
      <c r="K4" s="37"/>
      <c r="L4" s="34"/>
      <c r="M4" s="34"/>
      <c r="N4" s="34"/>
      <c r="O4" s="37"/>
      <c r="P4" s="34"/>
      <c r="Q4" s="34"/>
      <c r="R4" s="34"/>
      <c r="S4" s="34"/>
      <c r="T4" s="34"/>
      <c r="U4" s="36"/>
      <c r="V4" s="36"/>
      <c r="X4" s="32"/>
      <c r="Y4" s="32"/>
      <c r="Z4" s="32"/>
      <c r="AA4" s="32"/>
      <c r="AC4" s="48"/>
      <c r="AD4" s="48"/>
      <c r="AE4" s="48"/>
      <c r="AF4" s="48"/>
      <c r="AH4" s="48"/>
      <c r="AI4" s="48"/>
      <c r="AJ4" s="48"/>
      <c r="AK4" s="48"/>
    </row>
    <row r="5" spans="1:37">
      <c r="A5" s="46" t="str">
        <f t="shared" si="0"/>
        <v xml:space="preserve"> &gt;&gt; Code</v>
      </c>
      <c r="B5" s="47"/>
      <c r="C5" s="38" t="s">
        <v>1909</v>
      </c>
      <c r="E5" s="30" t="s">
        <v>1720</v>
      </c>
      <c r="F5" s="32" t="s">
        <v>967</v>
      </c>
      <c r="G5" s="32"/>
      <c r="H5" s="33"/>
      <c r="J5" s="34"/>
      <c r="K5" s="37"/>
      <c r="L5" s="34"/>
      <c r="M5" s="34"/>
      <c r="N5" s="34"/>
      <c r="O5" s="37"/>
      <c r="P5" s="34"/>
      <c r="Q5" s="34"/>
      <c r="R5" s="34"/>
      <c r="S5" s="34"/>
      <c r="T5" s="34"/>
      <c r="U5" s="36"/>
      <c r="V5" s="36"/>
      <c r="X5" s="32"/>
      <c r="Y5" s="32"/>
      <c r="Z5" s="32"/>
      <c r="AA5" s="32"/>
      <c r="AC5" s="48"/>
      <c r="AD5" s="48"/>
      <c r="AE5" s="48"/>
      <c r="AF5" s="48"/>
      <c r="AH5" s="48"/>
      <c r="AI5" s="48"/>
      <c r="AJ5" s="48"/>
      <c r="AK5" s="48"/>
    </row>
    <row r="6" spans="1:37">
      <c r="A6" s="46" t="str">
        <f t="shared" si="0"/>
        <v xml:space="preserve"> &gt;&gt; Indicator</v>
      </c>
      <c r="B6" s="47"/>
      <c r="C6" s="49" t="s">
        <v>1910</v>
      </c>
      <c r="E6" s="30" t="s">
        <v>1860</v>
      </c>
      <c r="F6" s="32" t="s">
        <v>1910</v>
      </c>
      <c r="G6" s="32"/>
      <c r="H6" s="33"/>
      <c r="J6" s="34"/>
      <c r="K6" s="37"/>
      <c r="L6" s="34"/>
      <c r="M6" s="34"/>
      <c r="N6" s="34"/>
      <c r="O6" s="37"/>
      <c r="P6" s="34"/>
      <c r="Q6" s="34"/>
      <c r="R6" s="34"/>
      <c r="S6" s="34"/>
      <c r="T6" s="34"/>
      <c r="U6" s="36"/>
      <c r="V6" s="36"/>
      <c r="X6" s="32"/>
      <c r="Y6" s="32"/>
      <c r="Z6" s="32"/>
      <c r="AA6" s="32"/>
      <c r="AC6" s="48"/>
      <c r="AD6" s="48"/>
      <c r="AE6" s="48"/>
      <c r="AF6" s="48"/>
      <c r="AH6" s="48"/>
      <c r="AI6" s="48"/>
      <c r="AJ6" s="48"/>
      <c r="AK6" s="48"/>
    </row>
    <row r="7" spans="1:37">
      <c r="A7" s="46" t="str">
        <f t="shared" si="0"/>
        <v xml:space="preserve"> &gt;&gt; Text</v>
      </c>
      <c r="B7" s="47"/>
      <c r="C7" s="31" t="s">
        <v>967</v>
      </c>
      <c r="E7" s="30" t="s">
        <v>1721</v>
      </c>
      <c r="F7" s="32" t="s">
        <v>967</v>
      </c>
      <c r="G7" s="32"/>
      <c r="H7" s="33"/>
      <c r="J7" s="34"/>
      <c r="K7" s="37"/>
      <c r="L7" s="34"/>
      <c r="M7" s="34"/>
      <c r="N7" s="34"/>
      <c r="O7" s="37"/>
      <c r="P7" s="34"/>
      <c r="Q7" s="34"/>
      <c r="R7" s="34"/>
      <c r="S7" s="34"/>
      <c r="T7" s="34"/>
      <c r="U7" s="36"/>
      <c r="V7" s="36"/>
      <c r="X7" s="32"/>
      <c r="Y7" s="32"/>
      <c r="Z7" s="32"/>
      <c r="AA7" s="32"/>
      <c r="AC7" s="48"/>
      <c r="AD7" s="48"/>
      <c r="AE7" s="48"/>
      <c r="AF7" s="48"/>
      <c r="AH7" s="48"/>
      <c r="AI7" s="48"/>
      <c r="AJ7" s="48"/>
      <c r="AK7" s="48"/>
    </row>
    <row r="8" spans="1:37">
      <c r="A8" s="46" t="str">
        <f t="shared" si="0"/>
        <v xml:space="preserve"> &gt;&gt; Percentage</v>
      </c>
      <c r="B8" s="47"/>
      <c r="C8" s="29" t="s">
        <v>1911</v>
      </c>
      <c r="E8" s="30" t="s">
        <v>1844</v>
      </c>
      <c r="F8" s="32" t="s">
        <v>1911</v>
      </c>
      <c r="G8" s="32"/>
      <c r="H8" s="33"/>
      <c r="J8" s="34"/>
      <c r="K8" s="37"/>
      <c r="L8" s="34"/>
      <c r="M8" s="34"/>
      <c r="N8" s="34"/>
      <c r="O8" s="37"/>
      <c r="P8" s="34"/>
      <c r="Q8" s="34"/>
      <c r="R8" s="34"/>
      <c r="S8" s="34"/>
      <c r="T8" s="34"/>
      <c r="U8" s="36"/>
      <c r="V8" s="36"/>
      <c r="X8" s="32"/>
      <c r="Y8" s="32"/>
      <c r="Z8" s="32"/>
      <c r="AA8" s="32"/>
      <c r="AC8" s="48"/>
      <c r="AD8" s="48"/>
      <c r="AE8" s="48"/>
      <c r="AF8" s="48"/>
      <c r="AH8" s="48"/>
      <c r="AI8" s="48"/>
      <c r="AJ8" s="48"/>
      <c r="AK8" s="48"/>
    </row>
    <row r="9" spans="1:37">
      <c r="A9" s="46" t="str">
        <f t="shared" si="0"/>
        <v xml:space="preserve"> &gt;&gt; Date</v>
      </c>
      <c r="B9" s="47"/>
      <c r="C9" s="49" t="s">
        <v>1818</v>
      </c>
      <c r="D9" s="38"/>
      <c r="E9" s="30" t="s">
        <v>1722</v>
      </c>
      <c r="F9" s="32" t="s">
        <v>1818</v>
      </c>
      <c r="G9" s="32"/>
      <c r="H9" s="33"/>
      <c r="J9" s="34"/>
      <c r="K9" s="37"/>
      <c r="L9" s="34"/>
      <c r="M9" s="34"/>
      <c r="N9" s="34"/>
      <c r="O9" s="37"/>
      <c r="P9" s="34"/>
      <c r="Q9" s="34"/>
      <c r="R9" s="34"/>
      <c r="S9" s="34"/>
      <c r="T9" s="34"/>
      <c r="U9" s="36"/>
      <c r="V9" s="36"/>
      <c r="X9" s="32"/>
      <c r="Y9" s="32"/>
      <c r="Z9" s="32"/>
      <c r="AA9" s="32"/>
      <c r="AC9" s="48"/>
      <c r="AD9" s="48"/>
      <c r="AE9" s="48"/>
      <c r="AF9" s="48"/>
      <c r="AH9" s="48"/>
      <c r="AI9" s="48"/>
      <c r="AJ9" s="48"/>
      <c r="AK9" s="48"/>
    </row>
    <row r="10" spans="1:37">
      <c r="A10" s="46" t="str">
        <f t="shared" si="0"/>
        <v xml:space="preserve"> &gt;&gt; Date</v>
      </c>
      <c r="B10" s="47"/>
      <c r="C10" s="30" t="s">
        <v>1818</v>
      </c>
      <c r="D10" s="38"/>
      <c r="E10" s="30" t="s">
        <v>1912</v>
      </c>
      <c r="F10" s="32" t="s">
        <v>1818</v>
      </c>
      <c r="G10" s="32"/>
      <c r="H10" s="33"/>
      <c r="J10" s="34"/>
      <c r="K10" s="37"/>
      <c r="L10" s="34"/>
      <c r="M10" s="34"/>
      <c r="N10" s="34"/>
      <c r="O10" s="37"/>
      <c r="P10" s="34"/>
      <c r="Q10" s="34"/>
      <c r="R10" s="34"/>
      <c r="S10" s="34"/>
      <c r="T10" s="34"/>
      <c r="U10" s="36"/>
      <c r="V10" s="36"/>
      <c r="X10" s="32"/>
      <c r="Y10" s="32"/>
      <c r="Z10" s="32"/>
      <c r="AA10" s="32"/>
      <c r="AC10" s="48"/>
      <c r="AD10" s="48"/>
      <c r="AE10" s="48"/>
      <c r="AF10" s="48"/>
      <c r="AH10" s="48"/>
      <c r="AI10" s="48"/>
      <c r="AJ10" s="48"/>
      <c r="AK10" s="48"/>
    </row>
    <row r="11" spans="1:37">
      <c r="A11" s="46" t="str">
        <f t="shared" si="0"/>
        <v xml:space="preserve"> &gt;&gt; Date</v>
      </c>
      <c r="B11" s="47"/>
      <c r="C11" s="38" t="s">
        <v>1818</v>
      </c>
      <c r="D11" s="38"/>
      <c r="E11" s="30" t="s">
        <v>1862</v>
      </c>
      <c r="F11" s="32" t="s">
        <v>1818</v>
      </c>
      <c r="G11" s="32"/>
      <c r="H11" s="33"/>
      <c r="I11" s="34"/>
      <c r="J11" s="34"/>
      <c r="K11" s="37"/>
      <c r="L11" s="34"/>
      <c r="M11" s="34"/>
      <c r="N11" s="34"/>
      <c r="O11" s="37"/>
      <c r="P11" s="34"/>
      <c r="Q11" s="34"/>
      <c r="R11" s="34"/>
      <c r="S11" s="34"/>
      <c r="T11" s="34"/>
      <c r="U11" s="36"/>
      <c r="V11" s="36"/>
      <c r="X11" s="32"/>
      <c r="Y11" s="32"/>
      <c r="Z11" s="32"/>
      <c r="AA11" s="32"/>
      <c r="AC11" s="48"/>
      <c r="AD11" s="48"/>
      <c r="AE11" s="48"/>
      <c r="AF11" s="48"/>
      <c r="AH11" s="48"/>
      <c r="AI11" s="48"/>
      <c r="AJ11" s="48"/>
      <c r="AK11" s="48"/>
    </row>
    <row r="12" spans="1:37">
      <c r="A12" s="46" t="str">
        <f t="shared" si="0"/>
        <v xml:space="preserve"> &gt;&gt; Indicator</v>
      </c>
      <c r="B12" s="47"/>
      <c r="C12" s="49" t="s">
        <v>1910</v>
      </c>
      <c r="E12" s="30" t="s">
        <v>1913</v>
      </c>
      <c r="F12" s="32" t="s">
        <v>1910</v>
      </c>
      <c r="G12" s="32"/>
      <c r="H12" s="33"/>
      <c r="I12" s="34"/>
      <c r="J12" s="34"/>
      <c r="K12" s="37"/>
      <c r="L12" s="34"/>
      <c r="M12" s="34"/>
      <c r="N12" s="34"/>
      <c r="O12" s="37"/>
      <c r="P12" s="34"/>
      <c r="Q12" s="34"/>
      <c r="R12" s="34"/>
      <c r="S12" s="34"/>
      <c r="T12" s="34"/>
      <c r="U12" s="36"/>
      <c r="V12" s="36"/>
      <c r="X12" s="32"/>
      <c r="Y12" s="32"/>
      <c r="Z12" s="32"/>
      <c r="AA12" s="32"/>
      <c r="AC12" s="48"/>
      <c r="AD12" s="48"/>
      <c r="AE12" s="48"/>
      <c r="AF12" s="48"/>
      <c r="AH12" s="48"/>
      <c r="AI12" s="48"/>
      <c r="AJ12" s="48"/>
      <c r="AK12" s="48"/>
    </row>
    <row r="13" spans="1:37">
      <c r="A13" s="46" t="str">
        <f t="shared" ref="A13:A66" si="1">IF(C13="","",B13&amp;" &gt;&gt; "&amp;C13)</f>
        <v/>
      </c>
      <c r="B13" s="47"/>
      <c r="C13" s="38"/>
      <c r="D13" s="38"/>
      <c r="E13" s="32" t="s">
        <v>1914</v>
      </c>
      <c r="F13" s="32"/>
      <c r="G13" s="32"/>
      <c r="H13" s="33"/>
      <c r="I13" s="34"/>
      <c r="J13" s="34"/>
      <c r="K13" s="37"/>
      <c r="L13" s="34"/>
      <c r="M13" s="34"/>
      <c r="N13" s="34"/>
      <c r="O13" s="37"/>
      <c r="P13" s="34"/>
      <c r="Q13" s="34"/>
      <c r="R13" s="34"/>
      <c r="S13" s="34"/>
      <c r="T13" s="34"/>
      <c r="U13" s="36"/>
      <c r="V13" s="36"/>
      <c r="X13" s="32"/>
      <c r="Y13" s="32"/>
      <c r="Z13" s="32"/>
      <c r="AA13" s="32"/>
      <c r="AC13" s="48"/>
      <c r="AD13" s="48"/>
      <c r="AE13" s="48"/>
      <c r="AF13" s="48"/>
      <c r="AH13" s="48"/>
      <c r="AI13" s="48"/>
      <c r="AJ13" s="48"/>
      <c r="AK13" s="48"/>
    </row>
    <row r="14" spans="1:37">
      <c r="A14" s="46" t="str">
        <f t="shared" si="1"/>
        <v/>
      </c>
      <c r="B14" s="47"/>
      <c r="C14" s="38"/>
      <c r="D14" s="38"/>
      <c r="E14" s="32"/>
      <c r="F14" s="32"/>
      <c r="G14" s="32"/>
      <c r="H14" s="33"/>
      <c r="I14" s="34"/>
      <c r="J14" s="34"/>
      <c r="K14" s="37"/>
      <c r="L14" s="34"/>
      <c r="M14" s="34"/>
      <c r="N14" s="34"/>
      <c r="O14" s="37"/>
      <c r="P14" s="34"/>
      <c r="Q14" s="34"/>
      <c r="R14" s="34"/>
      <c r="S14" s="34"/>
      <c r="T14" s="34"/>
      <c r="U14" s="36"/>
      <c r="V14" s="36"/>
      <c r="X14" s="32"/>
      <c r="Y14" s="32"/>
      <c r="Z14" s="32"/>
      <c r="AA14" s="32"/>
      <c r="AC14" s="48"/>
      <c r="AD14" s="48"/>
      <c r="AE14" s="48"/>
      <c r="AF14" s="48"/>
      <c r="AH14" s="48"/>
      <c r="AI14" s="48"/>
      <c r="AJ14" s="48"/>
      <c r="AK14" s="48"/>
    </row>
    <row r="15" spans="1:37">
      <c r="A15" s="46" t="str">
        <f t="shared" si="1"/>
        <v/>
      </c>
      <c r="B15" s="47"/>
      <c r="C15" s="38"/>
      <c r="D15" s="38"/>
      <c r="E15" s="32"/>
      <c r="F15" s="32"/>
      <c r="G15" s="32"/>
      <c r="H15" s="33"/>
      <c r="I15" s="34"/>
      <c r="J15" s="34"/>
      <c r="K15" s="37"/>
      <c r="L15" s="34"/>
      <c r="M15" s="34"/>
      <c r="N15" s="34"/>
      <c r="O15" s="37"/>
      <c r="P15" s="34"/>
      <c r="Q15" s="34"/>
      <c r="R15" s="34"/>
      <c r="S15" s="34"/>
      <c r="T15" s="34"/>
      <c r="U15" s="36"/>
      <c r="V15" s="36"/>
      <c r="X15" s="32"/>
      <c r="Y15" s="32"/>
      <c r="Z15" s="32"/>
      <c r="AA15" s="32"/>
      <c r="AC15" s="48"/>
      <c r="AD15" s="48"/>
      <c r="AE15" s="48"/>
      <c r="AF15" s="48"/>
      <c r="AH15" s="48"/>
      <c r="AI15" s="48"/>
      <c r="AJ15" s="48"/>
      <c r="AK15" s="48"/>
    </row>
    <row r="16" spans="1:37">
      <c r="A16" s="46" t="str">
        <f t="shared" si="1"/>
        <v/>
      </c>
      <c r="B16" s="47"/>
      <c r="C16" s="38"/>
      <c r="D16" s="38"/>
      <c r="E16" s="32"/>
      <c r="F16" s="32"/>
      <c r="G16" s="32"/>
      <c r="H16" s="33"/>
      <c r="I16" s="34"/>
      <c r="J16" s="34"/>
      <c r="K16" s="37"/>
      <c r="L16" s="34"/>
      <c r="M16" s="34"/>
      <c r="N16" s="34"/>
      <c r="O16" s="37"/>
      <c r="P16" s="34"/>
      <c r="Q16" s="34"/>
      <c r="R16" s="34"/>
      <c r="S16" s="34"/>
      <c r="T16" s="34"/>
      <c r="U16" s="36"/>
      <c r="V16" s="36"/>
      <c r="X16" s="32"/>
      <c r="Y16" s="32"/>
      <c r="Z16" s="32"/>
      <c r="AA16" s="32"/>
      <c r="AC16" s="48"/>
      <c r="AD16" s="48"/>
      <c r="AE16" s="48"/>
      <c r="AF16" s="48"/>
      <c r="AH16" s="48"/>
      <c r="AI16" s="48"/>
      <c r="AJ16" s="48"/>
      <c r="AK16" s="48"/>
    </row>
    <row r="17" spans="1:37">
      <c r="A17" s="46" t="str">
        <f t="shared" si="1"/>
        <v/>
      </c>
      <c r="B17" s="47"/>
      <c r="C17" s="38"/>
      <c r="D17" s="38"/>
      <c r="E17" s="32"/>
      <c r="F17" s="32"/>
      <c r="G17" s="32"/>
      <c r="H17" s="33"/>
      <c r="I17" s="34"/>
      <c r="J17" s="34"/>
      <c r="K17" s="37"/>
      <c r="L17" s="34"/>
      <c r="M17" s="34"/>
      <c r="N17" s="34"/>
      <c r="O17" s="37"/>
      <c r="P17" s="34"/>
      <c r="Q17" s="34"/>
      <c r="R17" s="34"/>
      <c r="S17" s="34"/>
      <c r="T17" s="34"/>
      <c r="U17" s="36"/>
      <c r="V17" s="36"/>
      <c r="X17" s="32"/>
      <c r="Y17" s="32"/>
      <c r="Z17" s="32"/>
      <c r="AA17" s="32"/>
      <c r="AC17" s="48"/>
      <c r="AD17" s="48"/>
      <c r="AE17" s="48"/>
      <c r="AF17" s="48"/>
      <c r="AH17" s="48"/>
      <c r="AI17" s="48"/>
      <c r="AJ17" s="48"/>
      <c r="AK17" s="48"/>
    </row>
    <row r="18" spans="1:37">
      <c r="A18" s="46" t="str">
        <f t="shared" si="1"/>
        <v/>
      </c>
      <c r="B18" s="47"/>
      <c r="C18" s="38"/>
      <c r="D18" s="38"/>
      <c r="E18" s="32"/>
      <c r="F18" s="32"/>
      <c r="G18" s="32"/>
      <c r="H18" s="33"/>
      <c r="I18" s="34"/>
      <c r="J18" s="34"/>
      <c r="K18" s="37"/>
      <c r="L18" s="34"/>
      <c r="M18" s="34"/>
      <c r="N18" s="34"/>
      <c r="O18" s="37"/>
      <c r="P18" s="34"/>
      <c r="Q18" s="34"/>
      <c r="R18" s="34"/>
      <c r="S18" s="34"/>
      <c r="T18" s="34"/>
      <c r="U18" s="36"/>
      <c r="V18" s="36"/>
      <c r="X18" s="32"/>
      <c r="Y18" s="32"/>
      <c r="Z18" s="32"/>
      <c r="AA18" s="32"/>
      <c r="AC18" s="48"/>
      <c r="AD18" s="48"/>
      <c r="AE18" s="48"/>
      <c r="AF18" s="48"/>
      <c r="AH18" s="48"/>
      <c r="AI18" s="48"/>
      <c r="AJ18" s="48"/>
      <c r="AK18" s="48"/>
    </row>
    <row r="19" spans="1:37">
      <c r="A19" s="46" t="str">
        <f t="shared" si="1"/>
        <v/>
      </c>
      <c r="B19" s="47"/>
      <c r="C19" s="38"/>
      <c r="D19" s="38"/>
      <c r="E19" s="32"/>
      <c r="F19" s="32"/>
      <c r="G19" s="32"/>
      <c r="H19" s="33"/>
      <c r="I19" s="34"/>
      <c r="J19" s="34"/>
      <c r="K19" s="37"/>
      <c r="L19" s="34"/>
      <c r="M19" s="34"/>
      <c r="N19" s="34"/>
      <c r="O19" s="37"/>
      <c r="P19" s="34"/>
      <c r="Q19" s="34"/>
      <c r="R19" s="34"/>
      <c r="S19" s="34"/>
      <c r="T19" s="34"/>
      <c r="U19" s="36"/>
      <c r="V19" s="36"/>
      <c r="X19" s="32"/>
      <c r="Y19" s="32"/>
      <c r="Z19" s="32"/>
      <c r="AA19" s="32"/>
      <c r="AC19" s="48"/>
      <c r="AD19" s="48"/>
      <c r="AE19" s="48"/>
      <c r="AF19" s="48"/>
      <c r="AH19" s="48"/>
      <c r="AI19" s="48"/>
      <c r="AJ19" s="48"/>
      <c r="AK19" s="48"/>
    </row>
    <row r="20" spans="1:37">
      <c r="A20" s="46" t="str">
        <f t="shared" si="1"/>
        <v/>
      </c>
      <c r="B20" s="47"/>
      <c r="C20" s="38"/>
      <c r="D20" s="38"/>
      <c r="E20" s="32"/>
      <c r="F20" s="32"/>
      <c r="G20" s="32"/>
      <c r="H20" s="33"/>
      <c r="I20" s="34"/>
      <c r="J20" s="34"/>
      <c r="K20" s="37"/>
      <c r="L20" s="34"/>
      <c r="M20" s="34"/>
      <c r="N20" s="34"/>
      <c r="O20" s="37"/>
      <c r="P20" s="34"/>
      <c r="Q20" s="34"/>
      <c r="R20" s="34"/>
      <c r="S20" s="34"/>
      <c r="T20" s="34"/>
      <c r="U20" s="36"/>
      <c r="V20" s="36"/>
      <c r="X20" s="32"/>
      <c r="Y20" s="32"/>
      <c r="Z20" s="32"/>
      <c r="AA20" s="32"/>
      <c r="AC20" s="48"/>
      <c r="AD20" s="48"/>
      <c r="AE20" s="48"/>
      <c r="AF20" s="48"/>
      <c r="AH20" s="48"/>
      <c r="AI20" s="48"/>
      <c r="AJ20" s="48"/>
      <c r="AK20" s="48"/>
    </row>
    <row r="21" spans="1:37">
      <c r="A21" s="46" t="str">
        <f t="shared" si="1"/>
        <v/>
      </c>
      <c r="B21" s="47"/>
      <c r="C21" s="38"/>
      <c r="D21" s="38"/>
      <c r="E21" s="32"/>
      <c r="F21" s="32"/>
      <c r="G21" s="32"/>
      <c r="H21" s="33"/>
      <c r="I21" s="34"/>
      <c r="J21" s="34"/>
      <c r="K21" s="37"/>
      <c r="L21" s="34"/>
      <c r="M21" s="34"/>
      <c r="N21" s="34"/>
      <c r="O21" s="37"/>
      <c r="P21" s="34"/>
      <c r="Q21" s="34"/>
      <c r="R21" s="34"/>
      <c r="S21" s="34"/>
      <c r="T21" s="34"/>
      <c r="U21" s="36"/>
      <c r="V21" s="36"/>
      <c r="X21" s="32"/>
      <c r="Y21" s="32"/>
      <c r="Z21" s="32"/>
      <c r="AA21" s="32"/>
      <c r="AC21" s="48"/>
      <c r="AD21" s="48"/>
      <c r="AE21" s="48"/>
      <c r="AF21" s="48"/>
      <c r="AH21" s="48"/>
      <c r="AI21" s="48"/>
      <c r="AJ21" s="48"/>
      <c r="AK21" s="48"/>
    </row>
    <row r="22" spans="1:37">
      <c r="A22" s="46" t="str">
        <f t="shared" si="1"/>
        <v/>
      </c>
      <c r="B22" s="47"/>
      <c r="C22" s="38"/>
      <c r="D22" s="38"/>
      <c r="E22" s="32"/>
      <c r="F22" s="32"/>
      <c r="G22" s="32"/>
      <c r="H22" s="33"/>
      <c r="I22" s="34"/>
      <c r="J22" s="34"/>
      <c r="K22" s="37"/>
      <c r="L22" s="34"/>
      <c r="M22" s="34"/>
      <c r="N22" s="34"/>
      <c r="O22" s="37"/>
      <c r="P22" s="34"/>
      <c r="Q22" s="34"/>
      <c r="R22" s="34"/>
      <c r="S22" s="34"/>
      <c r="T22" s="34"/>
      <c r="U22" s="36"/>
      <c r="V22" s="36"/>
      <c r="X22" s="32"/>
      <c r="Y22" s="32"/>
      <c r="Z22" s="32"/>
      <c r="AA22" s="32"/>
      <c r="AC22" s="48"/>
      <c r="AD22" s="48"/>
      <c r="AE22" s="48"/>
      <c r="AF22" s="48"/>
      <c r="AH22" s="48"/>
      <c r="AI22" s="48"/>
      <c r="AJ22" s="48"/>
      <c r="AK22" s="48"/>
    </row>
    <row r="23" spans="1:37">
      <c r="A23" s="46" t="str">
        <f t="shared" si="1"/>
        <v/>
      </c>
      <c r="B23" s="47"/>
      <c r="C23" s="38"/>
      <c r="D23" s="38"/>
      <c r="E23" s="32"/>
      <c r="F23" s="32"/>
      <c r="G23" s="32"/>
      <c r="H23" s="33"/>
      <c r="I23" s="34"/>
      <c r="J23" s="34"/>
      <c r="K23" s="37"/>
      <c r="L23" s="34"/>
      <c r="M23" s="34"/>
      <c r="N23" s="34"/>
      <c r="O23" s="37"/>
      <c r="P23" s="34"/>
      <c r="Q23" s="34"/>
      <c r="R23" s="34"/>
      <c r="S23" s="34"/>
      <c r="T23" s="34"/>
      <c r="U23" s="36"/>
      <c r="V23" s="36"/>
      <c r="X23" s="32"/>
      <c r="Y23" s="32"/>
      <c r="Z23" s="32"/>
      <c r="AA23" s="32"/>
      <c r="AC23" s="48"/>
      <c r="AD23" s="48"/>
      <c r="AE23" s="48"/>
      <c r="AF23" s="48"/>
      <c r="AH23" s="48"/>
      <c r="AI23" s="48"/>
      <c r="AJ23" s="48"/>
      <c r="AK23" s="48"/>
    </row>
    <row r="24" spans="1:37">
      <c r="A24" s="46" t="str">
        <f t="shared" si="1"/>
        <v/>
      </c>
      <c r="B24" s="47"/>
      <c r="C24" s="38"/>
      <c r="D24" s="38"/>
      <c r="E24" s="32"/>
      <c r="F24" s="32"/>
      <c r="G24" s="32"/>
      <c r="H24" s="33"/>
      <c r="I24" s="34"/>
      <c r="J24" s="34"/>
      <c r="K24" s="37"/>
      <c r="L24" s="34"/>
      <c r="M24" s="34"/>
      <c r="N24" s="34"/>
      <c r="O24" s="37"/>
      <c r="P24" s="34"/>
      <c r="Q24" s="34"/>
      <c r="R24" s="34"/>
      <c r="S24" s="34"/>
      <c r="T24" s="34"/>
      <c r="U24" s="36"/>
      <c r="V24" s="36"/>
      <c r="X24" s="32"/>
      <c r="Y24" s="32"/>
      <c r="Z24" s="32"/>
      <c r="AA24" s="32"/>
      <c r="AC24" s="48"/>
      <c r="AD24" s="48"/>
      <c r="AE24" s="48"/>
      <c r="AF24" s="48"/>
      <c r="AH24" s="48"/>
      <c r="AI24" s="48"/>
      <c r="AJ24" s="48"/>
      <c r="AK24" s="48"/>
    </row>
    <row r="25" spans="1:37">
      <c r="A25" s="46" t="str">
        <f t="shared" si="1"/>
        <v/>
      </c>
      <c r="B25" s="47"/>
      <c r="C25" s="38"/>
      <c r="D25" s="38"/>
      <c r="E25" s="32"/>
      <c r="F25" s="32"/>
      <c r="G25" s="32"/>
      <c r="H25" s="33"/>
      <c r="I25" s="34"/>
      <c r="J25" s="34"/>
      <c r="K25" s="37"/>
      <c r="L25" s="34"/>
      <c r="M25" s="34"/>
      <c r="N25" s="34"/>
      <c r="O25" s="37"/>
      <c r="P25" s="34"/>
      <c r="Q25" s="34"/>
      <c r="R25" s="34"/>
      <c r="S25" s="34"/>
      <c r="T25" s="34"/>
      <c r="U25" s="36"/>
      <c r="V25" s="36"/>
      <c r="X25" s="32"/>
      <c r="Y25" s="32"/>
      <c r="Z25" s="32"/>
      <c r="AA25" s="32"/>
      <c r="AC25" s="48"/>
      <c r="AD25" s="48"/>
      <c r="AE25" s="48"/>
      <c r="AF25" s="48"/>
      <c r="AH25" s="48"/>
      <c r="AI25" s="48"/>
      <c r="AJ25" s="48"/>
      <c r="AK25" s="48"/>
    </row>
    <row r="26" spans="1:37">
      <c r="A26" s="46" t="str">
        <f t="shared" si="1"/>
        <v/>
      </c>
      <c r="B26" s="47"/>
      <c r="C26" s="38"/>
      <c r="D26" s="38"/>
      <c r="E26" s="32"/>
      <c r="F26" s="32"/>
      <c r="G26" s="32"/>
      <c r="H26" s="33"/>
      <c r="I26" s="34"/>
      <c r="J26" s="34"/>
      <c r="K26" s="37"/>
      <c r="L26" s="34"/>
      <c r="M26" s="34"/>
      <c r="N26" s="34"/>
      <c r="O26" s="37"/>
      <c r="P26" s="34"/>
      <c r="Q26" s="34"/>
      <c r="R26" s="34"/>
      <c r="S26" s="34"/>
      <c r="T26" s="34"/>
      <c r="U26" s="36"/>
      <c r="V26" s="36"/>
      <c r="X26" s="32"/>
      <c r="Y26" s="32"/>
      <c r="Z26" s="32"/>
      <c r="AA26" s="32"/>
      <c r="AC26" s="48"/>
      <c r="AD26" s="48"/>
      <c r="AE26" s="48"/>
      <c r="AF26" s="48"/>
      <c r="AH26" s="48"/>
      <c r="AI26" s="48"/>
      <c r="AJ26" s="48"/>
      <c r="AK26" s="48"/>
    </row>
    <row r="27" spans="1:37">
      <c r="A27" s="46" t="str">
        <f t="shared" si="1"/>
        <v/>
      </c>
      <c r="B27" s="47"/>
      <c r="C27" s="38"/>
      <c r="D27" s="38"/>
      <c r="E27" s="32"/>
      <c r="F27" s="32"/>
      <c r="G27" s="32"/>
      <c r="H27" s="33"/>
      <c r="I27" s="34"/>
      <c r="J27" s="34"/>
      <c r="K27" s="37"/>
      <c r="L27" s="34"/>
      <c r="M27" s="34"/>
      <c r="N27" s="34"/>
      <c r="O27" s="37"/>
      <c r="P27" s="34"/>
      <c r="Q27" s="34"/>
      <c r="R27" s="34"/>
      <c r="S27" s="34"/>
      <c r="T27" s="34"/>
      <c r="U27" s="36"/>
      <c r="V27" s="36"/>
      <c r="X27" s="32"/>
      <c r="Y27" s="32"/>
      <c r="Z27" s="32"/>
      <c r="AA27" s="32"/>
      <c r="AC27" s="48"/>
      <c r="AD27" s="48"/>
      <c r="AE27" s="48"/>
      <c r="AF27" s="48"/>
      <c r="AH27" s="48"/>
      <c r="AI27" s="48"/>
      <c r="AJ27" s="48"/>
      <c r="AK27" s="48"/>
    </row>
    <row r="28" spans="1:37">
      <c r="A28" s="46" t="str">
        <f t="shared" si="1"/>
        <v/>
      </c>
      <c r="B28" s="47"/>
      <c r="C28" s="38"/>
      <c r="D28" s="38"/>
      <c r="E28" s="32"/>
      <c r="F28" s="32"/>
      <c r="G28" s="32"/>
      <c r="H28" s="33"/>
      <c r="I28" s="34"/>
      <c r="J28" s="34"/>
      <c r="K28" s="37"/>
      <c r="L28" s="34"/>
      <c r="M28" s="34"/>
      <c r="N28" s="34"/>
      <c r="O28" s="37"/>
      <c r="P28" s="34"/>
      <c r="Q28" s="34"/>
      <c r="R28" s="34"/>
      <c r="S28" s="34"/>
      <c r="T28" s="34"/>
      <c r="U28" s="36"/>
      <c r="V28" s="36"/>
      <c r="X28" s="32"/>
      <c r="Y28" s="32"/>
      <c r="Z28" s="32"/>
      <c r="AA28" s="32"/>
      <c r="AC28" s="48"/>
      <c r="AD28" s="48"/>
      <c r="AE28" s="48"/>
      <c r="AF28" s="48"/>
      <c r="AH28" s="48"/>
      <c r="AI28" s="48"/>
      <c r="AJ28" s="48"/>
      <c r="AK28" s="48"/>
    </row>
    <row r="29" spans="1:37">
      <c r="A29" s="46" t="str">
        <f t="shared" si="1"/>
        <v/>
      </c>
      <c r="B29" s="47"/>
      <c r="C29" s="38"/>
      <c r="D29" s="38"/>
      <c r="E29" s="32"/>
      <c r="F29" s="32"/>
      <c r="G29" s="32"/>
      <c r="H29" s="33"/>
      <c r="I29" s="34"/>
      <c r="J29" s="34"/>
      <c r="K29" s="37"/>
      <c r="L29" s="34"/>
      <c r="M29" s="34"/>
      <c r="N29" s="34"/>
      <c r="O29" s="37"/>
      <c r="P29" s="34"/>
      <c r="Q29" s="34"/>
      <c r="R29" s="34"/>
      <c r="S29" s="34"/>
      <c r="T29" s="34"/>
      <c r="U29" s="36"/>
      <c r="V29" s="36"/>
      <c r="X29" s="32"/>
      <c r="Y29" s="32"/>
      <c r="Z29" s="32"/>
      <c r="AA29" s="32"/>
      <c r="AC29" s="48"/>
      <c r="AD29" s="48"/>
      <c r="AE29" s="48"/>
      <c r="AF29" s="48"/>
      <c r="AH29" s="48"/>
      <c r="AI29" s="48"/>
      <c r="AJ29" s="48"/>
      <c r="AK29" s="48"/>
    </row>
    <row r="30" spans="1:37">
      <c r="A30" s="46" t="str">
        <f t="shared" si="1"/>
        <v/>
      </c>
      <c r="B30" s="47"/>
      <c r="C30" s="38"/>
      <c r="D30" s="38"/>
      <c r="E30" s="32"/>
      <c r="F30" s="32"/>
      <c r="G30" s="32"/>
      <c r="H30" s="33"/>
      <c r="I30" s="34"/>
      <c r="J30" s="34"/>
      <c r="K30" s="37"/>
      <c r="L30" s="34"/>
      <c r="M30" s="34"/>
      <c r="N30" s="34"/>
      <c r="O30" s="37"/>
      <c r="P30" s="34"/>
      <c r="Q30" s="34"/>
      <c r="R30" s="34"/>
      <c r="S30" s="34"/>
      <c r="T30" s="34"/>
      <c r="U30" s="36"/>
      <c r="V30" s="36"/>
      <c r="X30" s="32"/>
      <c r="Y30" s="32"/>
      <c r="Z30" s="32"/>
      <c r="AA30" s="32"/>
      <c r="AC30" s="48"/>
      <c r="AD30" s="48"/>
      <c r="AE30" s="48"/>
      <c r="AF30" s="48"/>
      <c r="AH30" s="48"/>
      <c r="AI30" s="48"/>
      <c r="AJ30" s="48"/>
      <c r="AK30" s="48"/>
    </row>
    <row r="31" spans="1:37">
      <c r="A31" s="46" t="str">
        <f t="shared" si="1"/>
        <v/>
      </c>
      <c r="B31" s="47"/>
      <c r="C31" s="38"/>
      <c r="D31" s="38"/>
      <c r="E31" s="32"/>
      <c r="F31" s="32"/>
      <c r="G31" s="32"/>
      <c r="H31" s="33"/>
      <c r="I31" s="34"/>
      <c r="J31" s="34"/>
      <c r="K31" s="37"/>
      <c r="L31" s="34"/>
      <c r="M31" s="34"/>
      <c r="N31" s="34"/>
      <c r="O31" s="37"/>
      <c r="P31" s="34"/>
      <c r="Q31" s="34"/>
      <c r="R31" s="34"/>
      <c r="S31" s="34"/>
      <c r="T31" s="34"/>
      <c r="U31" s="36"/>
      <c r="V31" s="36"/>
      <c r="X31" s="32"/>
      <c r="Y31" s="32"/>
      <c r="Z31" s="32"/>
      <c r="AA31" s="32"/>
      <c r="AC31" s="48"/>
      <c r="AD31" s="48"/>
      <c r="AE31" s="48"/>
      <c r="AF31" s="48"/>
      <c r="AH31" s="48"/>
      <c r="AI31" s="48"/>
      <c r="AJ31" s="48"/>
      <c r="AK31" s="48"/>
    </row>
    <row r="32" spans="1:37">
      <c r="A32" s="46" t="str">
        <f t="shared" si="1"/>
        <v/>
      </c>
      <c r="B32" s="47"/>
      <c r="C32" s="38"/>
      <c r="D32" s="38"/>
      <c r="E32" s="32"/>
      <c r="F32" s="32"/>
      <c r="G32" s="32"/>
      <c r="H32" s="33"/>
      <c r="I32" s="34"/>
      <c r="J32" s="34"/>
      <c r="K32" s="37"/>
      <c r="L32" s="34"/>
      <c r="M32" s="34"/>
      <c r="N32" s="34"/>
      <c r="O32" s="37"/>
      <c r="P32" s="34"/>
      <c r="Q32" s="34"/>
      <c r="R32" s="34"/>
      <c r="S32" s="34"/>
      <c r="T32" s="34"/>
      <c r="U32" s="36"/>
      <c r="V32" s="36"/>
      <c r="X32" s="32"/>
      <c r="Y32" s="32"/>
      <c r="Z32" s="32"/>
      <c r="AA32" s="32"/>
      <c r="AC32" s="48"/>
      <c r="AD32" s="48"/>
      <c r="AE32" s="48"/>
      <c r="AF32" s="48"/>
      <c r="AH32" s="48"/>
      <c r="AI32" s="48"/>
      <c r="AJ32" s="48"/>
      <c r="AK32" s="48"/>
    </row>
    <row r="33" spans="1:37">
      <c r="A33" s="46" t="str">
        <f t="shared" si="1"/>
        <v/>
      </c>
      <c r="B33" s="47"/>
      <c r="C33" s="38"/>
      <c r="D33" s="38"/>
      <c r="E33" s="32"/>
      <c r="F33" s="32"/>
      <c r="G33" s="32"/>
      <c r="H33" s="33"/>
      <c r="I33" s="34"/>
      <c r="J33" s="34"/>
      <c r="K33" s="37"/>
      <c r="L33" s="34"/>
      <c r="M33" s="34"/>
      <c r="N33" s="34"/>
      <c r="O33" s="37"/>
      <c r="P33" s="34"/>
      <c r="Q33" s="34"/>
      <c r="R33" s="34"/>
      <c r="S33" s="34"/>
      <c r="T33" s="34"/>
      <c r="U33" s="36"/>
      <c r="V33" s="36"/>
      <c r="X33" s="32"/>
      <c r="Y33" s="32"/>
      <c r="Z33" s="32"/>
      <c r="AA33" s="32"/>
      <c r="AC33" s="48"/>
      <c r="AD33" s="48"/>
      <c r="AE33" s="48"/>
      <c r="AF33" s="48"/>
      <c r="AH33" s="48"/>
      <c r="AI33" s="48"/>
      <c r="AJ33" s="48"/>
      <c r="AK33" s="48"/>
    </row>
    <row r="34" spans="1:37">
      <c r="A34" s="46" t="str">
        <f t="shared" si="1"/>
        <v/>
      </c>
      <c r="B34" s="47"/>
      <c r="C34" s="38"/>
      <c r="D34" s="38"/>
      <c r="E34" s="32"/>
      <c r="F34" s="32"/>
      <c r="G34" s="32"/>
      <c r="H34" s="33"/>
      <c r="I34" s="34"/>
      <c r="J34" s="34"/>
      <c r="K34" s="37"/>
      <c r="L34" s="34"/>
      <c r="M34" s="34"/>
      <c r="N34" s="34"/>
      <c r="O34" s="37"/>
      <c r="P34" s="34"/>
      <c r="Q34" s="34"/>
      <c r="R34" s="34"/>
      <c r="S34" s="34"/>
      <c r="T34" s="34"/>
      <c r="U34" s="36"/>
      <c r="V34" s="36"/>
      <c r="X34" s="32"/>
      <c r="Y34" s="32"/>
      <c r="Z34" s="32"/>
      <c r="AA34" s="32"/>
      <c r="AC34" s="48"/>
      <c r="AD34" s="48"/>
      <c r="AE34" s="48"/>
      <c r="AF34" s="48"/>
      <c r="AH34" s="48"/>
      <c r="AI34" s="48"/>
      <c r="AJ34" s="48"/>
      <c r="AK34" s="48"/>
    </row>
    <row r="35" spans="1:37">
      <c r="A35" s="46" t="str">
        <f t="shared" si="1"/>
        <v/>
      </c>
      <c r="B35" s="47"/>
      <c r="C35" s="38"/>
      <c r="D35" s="38"/>
      <c r="E35" s="32"/>
      <c r="F35" s="32"/>
      <c r="G35" s="32"/>
      <c r="H35" s="33"/>
      <c r="I35" s="34"/>
      <c r="J35" s="34"/>
      <c r="K35" s="37"/>
      <c r="L35" s="34"/>
      <c r="M35" s="34"/>
      <c r="N35" s="34"/>
      <c r="O35" s="37"/>
      <c r="P35" s="34"/>
      <c r="Q35" s="34"/>
      <c r="R35" s="34"/>
      <c r="S35" s="34"/>
      <c r="T35" s="34"/>
      <c r="U35" s="36"/>
      <c r="V35" s="36"/>
      <c r="X35" s="32"/>
      <c r="Y35" s="32"/>
      <c r="Z35" s="32"/>
      <c r="AA35" s="32"/>
      <c r="AC35" s="48"/>
      <c r="AD35" s="48"/>
      <c r="AE35" s="48"/>
      <c r="AF35" s="48"/>
      <c r="AH35" s="48"/>
      <c r="AI35" s="48"/>
      <c r="AJ35" s="48"/>
      <c r="AK35" s="48"/>
    </row>
    <row r="36" spans="1:37">
      <c r="A36" s="46" t="str">
        <f t="shared" si="1"/>
        <v/>
      </c>
      <c r="B36" s="47"/>
      <c r="C36" s="38"/>
      <c r="D36" s="38"/>
      <c r="E36" s="32"/>
      <c r="F36" s="32"/>
      <c r="G36" s="32"/>
      <c r="H36" s="33"/>
      <c r="I36" s="34"/>
      <c r="J36" s="34"/>
      <c r="K36" s="37"/>
      <c r="L36" s="34"/>
      <c r="M36" s="34"/>
      <c r="N36" s="34"/>
      <c r="O36" s="37"/>
      <c r="P36" s="34"/>
      <c r="Q36" s="34"/>
      <c r="R36" s="34"/>
      <c r="S36" s="34"/>
      <c r="T36" s="34"/>
      <c r="U36" s="36"/>
      <c r="V36" s="36"/>
      <c r="X36" s="32"/>
      <c r="Y36" s="32"/>
      <c r="Z36" s="32"/>
      <c r="AA36" s="32"/>
      <c r="AC36" s="48"/>
      <c r="AD36" s="48"/>
      <c r="AE36" s="48"/>
      <c r="AF36" s="48"/>
      <c r="AH36" s="48"/>
      <c r="AI36" s="48"/>
      <c r="AJ36" s="48"/>
      <c r="AK36" s="48"/>
    </row>
    <row r="37" spans="1:37">
      <c r="A37" s="46" t="str">
        <f t="shared" si="1"/>
        <v/>
      </c>
      <c r="B37" s="47"/>
      <c r="C37" s="38"/>
      <c r="D37" s="38"/>
      <c r="E37" s="32"/>
      <c r="F37" s="32"/>
      <c r="G37" s="32"/>
      <c r="H37" s="33"/>
      <c r="I37" s="34"/>
      <c r="J37" s="34"/>
      <c r="K37" s="37"/>
      <c r="L37" s="34"/>
      <c r="M37" s="34"/>
      <c r="N37" s="34"/>
      <c r="O37" s="37"/>
      <c r="P37" s="34"/>
      <c r="Q37" s="34"/>
      <c r="R37" s="34"/>
      <c r="S37" s="34"/>
      <c r="T37" s="34"/>
      <c r="U37" s="36"/>
      <c r="V37" s="36"/>
      <c r="X37" s="32"/>
      <c r="Y37" s="32"/>
      <c r="Z37" s="32"/>
      <c r="AA37" s="32"/>
      <c r="AC37" s="48"/>
      <c r="AD37" s="48"/>
      <c r="AE37" s="48"/>
      <c r="AF37" s="48"/>
      <c r="AH37" s="48"/>
      <c r="AI37" s="48"/>
      <c r="AJ37" s="48"/>
      <c r="AK37" s="48"/>
    </row>
    <row r="38" spans="1:37">
      <c r="A38" s="46" t="str">
        <f t="shared" si="1"/>
        <v/>
      </c>
      <c r="B38" s="47"/>
      <c r="C38" s="38"/>
      <c r="D38" s="38"/>
      <c r="E38" s="32"/>
      <c r="F38" s="32"/>
      <c r="G38" s="32"/>
      <c r="H38" s="33"/>
      <c r="I38" s="34"/>
      <c r="J38" s="34"/>
      <c r="K38" s="37"/>
      <c r="L38" s="34"/>
      <c r="M38" s="34"/>
      <c r="N38" s="34"/>
      <c r="O38" s="37"/>
      <c r="P38" s="34"/>
      <c r="Q38" s="34"/>
      <c r="R38" s="34"/>
      <c r="S38" s="34"/>
      <c r="T38" s="34"/>
      <c r="U38" s="36"/>
      <c r="V38" s="36"/>
      <c r="X38" s="32"/>
      <c r="Y38" s="32"/>
      <c r="Z38" s="32"/>
      <c r="AA38" s="32"/>
      <c r="AC38" s="48"/>
      <c r="AD38" s="48"/>
      <c r="AE38" s="48"/>
      <c r="AF38" s="48"/>
      <c r="AH38" s="48"/>
      <c r="AI38" s="48"/>
      <c r="AJ38" s="48"/>
      <c r="AK38" s="48"/>
    </row>
    <row r="39" spans="1:37">
      <c r="A39" s="46" t="str">
        <f t="shared" si="1"/>
        <v/>
      </c>
      <c r="B39" s="47"/>
      <c r="C39" s="38"/>
      <c r="D39" s="38"/>
      <c r="E39" s="32"/>
      <c r="F39" s="32"/>
      <c r="G39" s="32"/>
      <c r="H39" s="33"/>
      <c r="I39" s="34"/>
      <c r="J39" s="34"/>
      <c r="K39" s="37"/>
      <c r="L39" s="34"/>
      <c r="M39" s="34"/>
      <c r="N39" s="34"/>
      <c r="O39" s="37"/>
      <c r="P39" s="34"/>
      <c r="Q39" s="34"/>
      <c r="R39" s="34"/>
      <c r="S39" s="34"/>
      <c r="T39" s="34"/>
      <c r="U39" s="36"/>
      <c r="V39" s="36"/>
      <c r="X39" s="32"/>
      <c r="Y39" s="32"/>
      <c r="Z39" s="32"/>
      <c r="AA39" s="32"/>
      <c r="AC39" s="48"/>
      <c r="AD39" s="48"/>
      <c r="AE39" s="48"/>
      <c r="AF39" s="48"/>
      <c r="AH39" s="48"/>
      <c r="AI39" s="48"/>
      <c r="AJ39" s="48"/>
      <c r="AK39" s="48"/>
    </row>
    <row r="40" spans="1:37">
      <c r="A40" s="46" t="str">
        <f t="shared" si="1"/>
        <v/>
      </c>
      <c r="B40" s="47"/>
      <c r="C40" s="38"/>
      <c r="D40" s="38"/>
      <c r="E40" s="32"/>
      <c r="F40" s="32"/>
      <c r="G40" s="32"/>
      <c r="H40" s="33"/>
      <c r="I40" s="34"/>
      <c r="J40" s="34"/>
      <c r="K40" s="37"/>
      <c r="L40" s="34"/>
      <c r="M40" s="34"/>
      <c r="N40" s="34"/>
      <c r="O40" s="37"/>
      <c r="P40" s="34"/>
      <c r="Q40" s="34"/>
      <c r="R40" s="34"/>
      <c r="S40" s="34"/>
      <c r="T40" s="34"/>
      <c r="U40" s="36"/>
      <c r="V40" s="36"/>
      <c r="X40" s="32"/>
      <c r="Y40" s="32"/>
      <c r="Z40" s="32"/>
      <c r="AA40" s="32"/>
      <c r="AC40" s="48"/>
      <c r="AD40" s="48"/>
      <c r="AE40" s="48"/>
      <c r="AF40" s="48"/>
      <c r="AH40" s="48"/>
      <c r="AI40" s="48"/>
      <c r="AJ40" s="48"/>
      <c r="AK40" s="48"/>
    </row>
    <row r="41" spans="1:37">
      <c r="A41" s="46" t="str">
        <f t="shared" si="1"/>
        <v/>
      </c>
      <c r="B41" s="47"/>
      <c r="C41" s="38"/>
      <c r="D41" s="38"/>
      <c r="E41" s="32"/>
      <c r="F41" s="32"/>
      <c r="G41" s="32"/>
      <c r="H41" s="33"/>
      <c r="I41" s="34"/>
      <c r="J41" s="34"/>
      <c r="K41" s="37"/>
      <c r="L41" s="34"/>
      <c r="M41" s="34"/>
      <c r="N41" s="34"/>
      <c r="O41" s="37"/>
      <c r="P41" s="34"/>
      <c r="Q41" s="34"/>
      <c r="R41" s="34"/>
      <c r="S41" s="34"/>
      <c r="T41" s="34"/>
      <c r="U41" s="36"/>
      <c r="V41" s="36"/>
      <c r="X41" s="32"/>
      <c r="Y41" s="32"/>
      <c r="Z41" s="32"/>
      <c r="AA41" s="32"/>
      <c r="AC41" s="48"/>
      <c r="AD41" s="48"/>
      <c r="AE41" s="48"/>
      <c r="AF41" s="48"/>
      <c r="AH41" s="48"/>
      <c r="AI41" s="48"/>
      <c r="AJ41" s="48"/>
      <c r="AK41" s="48"/>
    </row>
    <row r="42" spans="1:37">
      <c r="A42" s="46" t="str">
        <f t="shared" si="1"/>
        <v/>
      </c>
      <c r="B42" s="47"/>
      <c r="C42" s="38"/>
      <c r="D42" s="38"/>
      <c r="E42" s="32"/>
      <c r="F42" s="32"/>
      <c r="G42" s="32"/>
      <c r="H42" s="33"/>
      <c r="I42" s="34"/>
      <c r="J42" s="34"/>
      <c r="K42" s="37"/>
      <c r="L42" s="34"/>
      <c r="M42" s="34"/>
      <c r="N42" s="34"/>
      <c r="O42" s="37"/>
      <c r="P42" s="34"/>
      <c r="Q42" s="34"/>
      <c r="R42" s="34"/>
      <c r="S42" s="34"/>
      <c r="T42" s="34"/>
      <c r="U42" s="36"/>
      <c r="V42" s="36"/>
      <c r="X42" s="32"/>
      <c r="Y42" s="32"/>
      <c r="Z42" s="32"/>
      <c r="AA42" s="32"/>
      <c r="AC42" s="48"/>
      <c r="AD42" s="48"/>
      <c r="AE42" s="48"/>
      <c r="AF42" s="48"/>
      <c r="AH42" s="48"/>
      <c r="AI42" s="48"/>
      <c r="AJ42" s="48"/>
      <c r="AK42" s="48"/>
    </row>
    <row r="43" spans="1:37">
      <c r="A43" s="46" t="str">
        <f t="shared" si="1"/>
        <v/>
      </c>
      <c r="B43" s="47"/>
      <c r="C43" s="38"/>
      <c r="D43" s="38"/>
      <c r="E43" s="32"/>
      <c r="F43" s="32"/>
      <c r="G43" s="32"/>
      <c r="H43" s="33"/>
      <c r="I43" s="34"/>
      <c r="J43" s="34"/>
      <c r="K43" s="37"/>
      <c r="L43" s="34"/>
      <c r="M43" s="34"/>
      <c r="N43" s="34"/>
      <c r="O43" s="37"/>
      <c r="P43" s="34"/>
      <c r="Q43" s="34"/>
      <c r="R43" s="34"/>
      <c r="S43" s="34"/>
      <c r="T43" s="34"/>
      <c r="U43" s="36"/>
      <c r="V43" s="36"/>
      <c r="X43" s="32"/>
      <c r="Y43" s="32"/>
      <c r="Z43" s="32"/>
      <c r="AA43" s="32"/>
      <c r="AC43" s="48"/>
      <c r="AD43" s="48"/>
      <c r="AE43" s="48"/>
      <c r="AF43" s="48"/>
      <c r="AH43" s="48"/>
      <c r="AI43" s="48"/>
      <c r="AJ43" s="48"/>
      <c r="AK43" s="48"/>
    </row>
    <row r="44" spans="1:37">
      <c r="A44" s="46" t="str">
        <f t="shared" si="1"/>
        <v/>
      </c>
      <c r="B44" s="47"/>
      <c r="C44" s="38"/>
      <c r="D44" s="38"/>
      <c r="E44" s="32"/>
      <c r="F44" s="32"/>
      <c r="G44" s="32"/>
      <c r="H44" s="33"/>
      <c r="I44" s="34"/>
      <c r="J44" s="34"/>
      <c r="K44" s="37"/>
      <c r="L44" s="34"/>
      <c r="M44" s="34"/>
      <c r="N44" s="34"/>
      <c r="O44" s="37"/>
      <c r="P44" s="34"/>
      <c r="Q44" s="34"/>
      <c r="R44" s="34"/>
      <c r="S44" s="34"/>
      <c r="T44" s="34"/>
      <c r="U44" s="36"/>
      <c r="V44" s="36"/>
      <c r="X44" s="32"/>
      <c r="Y44" s="32"/>
      <c r="Z44" s="32"/>
      <c r="AA44" s="32"/>
      <c r="AC44" s="48"/>
      <c r="AD44" s="48"/>
      <c r="AE44" s="48"/>
      <c r="AF44" s="48"/>
      <c r="AH44" s="48"/>
      <c r="AI44" s="48"/>
      <c r="AJ44" s="48"/>
      <c r="AK44" s="48"/>
    </row>
    <row r="45" spans="1:37">
      <c r="A45" s="46" t="str">
        <f t="shared" si="1"/>
        <v/>
      </c>
      <c r="B45" s="47"/>
      <c r="C45" s="38"/>
      <c r="D45" s="38"/>
      <c r="E45" s="32"/>
      <c r="F45" s="32"/>
      <c r="G45" s="32"/>
      <c r="H45" s="33"/>
      <c r="I45" s="34"/>
      <c r="J45" s="34"/>
      <c r="K45" s="37"/>
      <c r="L45" s="34"/>
      <c r="M45" s="34"/>
      <c r="N45" s="34"/>
      <c r="O45" s="37"/>
      <c r="P45" s="34"/>
      <c r="Q45" s="34"/>
      <c r="R45" s="34"/>
      <c r="S45" s="34"/>
      <c r="T45" s="34"/>
      <c r="U45" s="36"/>
      <c r="V45" s="36"/>
      <c r="X45" s="32"/>
      <c r="Y45" s="32"/>
      <c r="Z45" s="32"/>
      <c r="AA45" s="32"/>
      <c r="AC45" s="48"/>
      <c r="AD45" s="48"/>
      <c r="AE45" s="48"/>
      <c r="AF45" s="48"/>
      <c r="AH45" s="48"/>
      <c r="AI45" s="48"/>
      <c r="AJ45" s="48"/>
      <c r="AK45" s="48"/>
    </row>
    <row r="46" spans="1:37">
      <c r="A46" s="46" t="str">
        <f t="shared" si="1"/>
        <v/>
      </c>
      <c r="B46" s="47"/>
      <c r="C46" s="38"/>
      <c r="D46" s="38"/>
      <c r="E46" s="32"/>
      <c r="F46" s="32"/>
      <c r="G46" s="32"/>
      <c r="H46" s="33"/>
      <c r="I46" s="34"/>
      <c r="J46" s="34"/>
      <c r="K46" s="37"/>
      <c r="L46" s="34"/>
      <c r="M46" s="34"/>
      <c r="N46" s="34"/>
      <c r="O46" s="37"/>
      <c r="P46" s="34"/>
      <c r="Q46" s="34"/>
      <c r="R46" s="34"/>
      <c r="S46" s="34"/>
      <c r="T46" s="34"/>
      <c r="U46" s="36"/>
      <c r="V46" s="36"/>
      <c r="X46" s="32"/>
      <c r="Y46" s="32"/>
      <c r="Z46" s="32"/>
      <c r="AA46" s="32"/>
      <c r="AC46" s="48"/>
      <c r="AD46" s="48"/>
      <c r="AE46" s="48"/>
      <c r="AF46" s="48"/>
      <c r="AH46" s="48"/>
      <c r="AI46" s="48"/>
      <c r="AJ46" s="48"/>
      <c r="AK46" s="48"/>
    </row>
    <row r="47" spans="1:37">
      <c r="A47" s="46" t="str">
        <f t="shared" si="1"/>
        <v/>
      </c>
      <c r="B47" s="47"/>
      <c r="C47" s="38"/>
      <c r="D47" s="38"/>
      <c r="E47" s="32"/>
      <c r="F47" s="32"/>
      <c r="G47" s="32"/>
      <c r="H47" s="33"/>
      <c r="I47" s="34"/>
      <c r="J47" s="34"/>
      <c r="K47" s="37"/>
      <c r="L47" s="34"/>
      <c r="M47" s="34"/>
      <c r="N47" s="34"/>
      <c r="O47" s="37"/>
      <c r="P47" s="34"/>
      <c r="Q47" s="34"/>
      <c r="R47" s="34"/>
      <c r="S47" s="34"/>
      <c r="T47" s="34"/>
      <c r="U47" s="36"/>
      <c r="V47" s="36"/>
      <c r="X47" s="32"/>
      <c r="Y47" s="32"/>
      <c r="Z47" s="32"/>
      <c r="AA47" s="32"/>
      <c r="AC47" s="48"/>
      <c r="AD47" s="48"/>
      <c r="AE47" s="48"/>
      <c r="AF47" s="48"/>
      <c r="AH47" s="48"/>
      <c r="AI47" s="48"/>
      <c r="AJ47" s="48"/>
      <c r="AK47" s="48"/>
    </row>
    <row r="48" spans="1:37">
      <c r="A48" s="46" t="str">
        <f t="shared" si="1"/>
        <v/>
      </c>
      <c r="B48" s="47"/>
      <c r="C48" s="38"/>
      <c r="D48" s="38"/>
      <c r="E48" s="32"/>
      <c r="F48" s="32"/>
      <c r="G48" s="32"/>
      <c r="H48" s="33"/>
      <c r="I48" s="34"/>
      <c r="J48" s="34"/>
      <c r="K48" s="37"/>
      <c r="L48" s="34"/>
      <c r="M48" s="34"/>
      <c r="N48" s="34"/>
      <c r="O48" s="37"/>
      <c r="P48" s="34"/>
      <c r="Q48" s="34"/>
      <c r="R48" s="34"/>
      <c r="S48" s="34"/>
      <c r="T48" s="34"/>
      <c r="U48" s="36"/>
      <c r="V48" s="36"/>
      <c r="X48" s="32"/>
      <c r="Y48" s="32"/>
      <c r="Z48" s="32"/>
      <c r="AA48" s="32"/>
      <c r="AC48" s="48"/>
      <c r="AD48" s="48"/>
      <c r="AE48" s="48"/>
      <c r="AF48" s="48"/>
      <c r="AH48" s="48"/>
      <c r="AI48" s="48"/>
      <c r="AJ48" s="48"/>
      <c r="AK48" s="48"/>
    </row>
    <row r="49" spans="1:37">
      <c r="A49" s="46" t="str">
        <f t="shared" si="1"/>
        <v/>
      </c>
      <c r="B49" s="47"/>
      <c r="C49" s="38"/>
      <c r="D49" s="38"/>
      <c r="E49" s="32"/>
      <c r="F49" s="32"/>
      <c r="G49" s="32"/>
      <c r="H49" s="33"/>
      <c r="I49" s="34"/>
      <c r="J49" s="34"/>
      <c r="K49" s="37"/>
      <c r="L49" s="34"/>
      <c r="M49" s="34"/>
      <c r="N49" s="34"/>
      <c r="O49" s="37"/>
      <c r="P49" s="34"/>
      <c r="Q49" s="34"/>
      <c r="R49" s="34"/>
      <c r="S49" s="34"/>
      <c r="T49" s="34"/>
      <c r="U49" s="36"/>
      <c r="V49" s="36"/>
      <c r="X49" s="32"/>
      <c r="Y49" s="32"/>
      <c r="Z49" s="32"/>
      <c r="AA49" s="32"/>
      <c r="AC49" s="48"/>
      <c r="AD49" s="48"/>
      <c r="AE49" s="48"/>
      <c r="AF49" s="48"/>
      <c r="AH49" s="48"/>
      <c r="AI49" s="48"/>
      <c r="AJ49" s="48"/>
      <c r="AK49" s="48"/>
    </row>
    <row r="50" spans="1:37">
      <c r="A50" s="46" t="str">
        <f t="shared" si="1"/>
        <v/>
      </c>
      <c r="B50" s="47"/>
      <c r="C50" s="38"/>
      <c r="D50" s="38"/>
      <c r="E50" s="32"/>
      <c r="F50" s="32"/>
      <c r="G50" s="32"/>
      <c r="H50" s="33"/>
      <c r="I50" s="34"/>
      <c r="J50" s="34"/>
      <c r="K50" s="37"/>
      <c r="L50" s="34"/>
      <c r="M50" s="34"/>
      <c r="N50" s="34"/>
      <c r="O50" s="37"/>
      <c r="P50" s="34"/>
      <c r="Q50" s="34"/>
      <c r="R50" s="34"/>
      <c r="S50" s="34"/>
      <c r="T50" s="34"/>
      <c r="U50" s="36"/>
      <c r="V50" s="36"/>
      <c r="X50" s="32"/>
      <c r="Y50" s="32"/>
      <c r="Z50" s="32"/>
      <c r="AA50" s="32"/>
      <c r="AC50" s="48"/>
      <c r="AD50" s="48"/>
      <c r="AE50" s="48"/>
      <c r="AF50" s="48"/>
      <c r="AH50" s="48"/>
      <c r="AI50" s="48"/>
      <c r="AJ50" s="48"/>
      <c r="AK50" s="48"/>
    </row>
    <row r="51" spans="1:37">
      <c r="A51" s="46" t="str">
        <f t="shared" si="1"/>
        <v/>
      </c>
      <c r="B51" s="47"/>
      <c r="C51" s="38"/>
      <c r="D51" s="38"/>
      <c r="E51" s="32"/>
      <c r="F51" s="32"/>
      <c r="G51" s="32"/>
      <c r="H51" s="33"/>
      <c r="I51" s="34"/>
      <c r="J51" s="34"/>
      <c r="K51" s="37"/>
      <c r="L51" s="34"/>
      <c r="M51" s="34"/>
      <c r="N51" s="34"/>
      <c r="O51" s="37"/>
      <c r="P51" s="34"/>
      <c r="Q51" s="34"/>
      <c r="R51" s="34"/>
      <c r="S51" s="34"/>
      <c r="T51" s="34"/>
      <c r="U51" s="36"/>
      <c r="V51" s="36"/>
      <c r="X51" s="32"/>
      <c r="Y51" s="32"/>
      <c r="Z51" s="32"/>
      <c r="AA51" s="32"/>
      <c r="AC51" s="48"/>
      <c r="AD51" s="48"/>
      <c r="AE51" s="48"/>
      <c r="AF51" s="48"/>
      <c r="AH51" s="48"/>
      <c r="AI51" s="48"/>
      <c r="AJ51" s="48"/>
      <c r="AK51" s="48"/>
    </row>
    <row r="52" spans="1:37">
      <c r="A52" s="46" t="str">
        <f t="shared" si="1"/>
        <v/>
      </c>
      <c r="B52" s="47"/>
      <c r="C52" s="38"/>
      <c r="D52" s="38"/>
      <c r="E52" s="32"/>
      <c r="F52" s="32"/>
      <c r="G52" s="32"/>
      <c r="H52" s="33"/>
      <c r="I52" s="34"/>
      <c r="J52" s="34"/>
      <c r="K52" s="37"/>
      <c r="L52" s="34"/>
      <c r="M52" s="34"/>
      <c r="N52" s="34"/>
      <c r="O52" s="37"/>
      <c r="P52" s="34"/>
      <c r="Q52" s="34"/>
      <c r="R52" s="34"/>
      <c r="S52" s="34"/>
      <c r="T52" s="34"/>
      <c r="U52" s="36"/>
      <c r="V52" s="36"/>
      <c r="X52" s="32"/>
      <c r="Y52" s="32"/>
      <c r="Z52" s="32"/>
      <c r="AA52" s="32"/>
      <c r="AC52" s="48"/>
      <c r="AD52" s="48"/>
      <c r="AE52" s="48"/>
      <c r="AF52" s="48"/>
      <c r="AH52" s="48"/>
      <c r="AI52" s="48"/>
      <c r="AJ52" s="48"/>
      <c r="AK52" s="48"/>
    </row>
    <row r="53" spans="1:37">
      <c r="A53" s="46" t="str">
        <f t="shared" si="1"/>
        <v/>
      </c>
      <c r="B53" s="47"/>
      <c r="C53" s="38"/>
      <c r="D53" s="38"/>
      <c r="E53" s="32"/>
      <c r="F53" s="32"/>
      <c r="G53" s="32"/>
      <c r="H53" s="33"/>
      <c r="I53" s="34"/>
      <c r="J53" s="34"/>
      <c r="K53" s="37"/>
      <c r="L53" s="34"/>
      <c r="M53" s="34"/>
      <c r="N53" s="34"/>
      <c r="O53" s="37"/>
      <c r="P53" s="34"/>
      <c r="Q53" s="34"/>
      <c r="R53" s="34"/>
      <c r="S53" s="34"/>
      <c r="T53" s="34"/>
      <c r="U53" s="36"/>
      <c r="V53" s="36"/>
      <c r="X53" s="32"/>
      <c r="Y53" s="32"/>
      <c r="Z53" s="32"/>
      <c r="AA53" s="32"/>
      <c r="AC53" s="48"/>
      <c r="AD53" s="48"/>
      <c r="AE53" s="48"/>
      <c r="AF53" s="48"/>
      <c r="AH53" s="48"/>
      <c r="AI53" s="48"/>
      <c r="AJ53" s="48"/>
      <c r="AK53" s="48"/>
    </row>
    <row r="54" spans="1:37">
      <c r="A54" s="46" t="str">
        <f t="shared" si="1"/>
        <v/>
      </c>
      <c r="B54" s="47"/>
      <c r="C54" s="38"/>
      <c r="D54" s="38"/>
      <c r="E54" s="32"/>
      <c r="F54" s="32"/>
      <c r="G54" s="32"/>
      <c r="H54" s="33"/>
      <c r="I54" s="34"/>
      <c r="J54" s="34"/>
      <c r="K54" s="37"/>
      <c r="L54" s="34"/>
      <c r="M54" s="34"/>
      <c r="N54" s="34"/>
      <c r="O54" s="37"/>
      <c r="P54" s="34"/>
      <c r="Q54" s="34"/>
      <c r="R54" s="34"/>
      <c r="S54" s="34"/>
      <c r="T54" s="34"/>
      <c r="U54" s="36"/>
      <c r="V54" s="36"/>
      <c r="X54" s="32"/>
      <c r="Y54" s="32"/>
      <c r="Z54" s="32"/>
      <c r="AA54" s="32"/>
      <c r="AC54" s="48"/>
      <c r="AD54" s="48"/>
      <c r="AE54" s="48"/>
      <c r="AF54" s="48"/>
      <c r="AH54" s="48"/>
      <c r="AI54" s="48"/>
      <c r="AJ54" s="48"/>
      <c r="AK54" s="48"/>
    </row>
    <row r="55" spans="1:37">
      <c r="A55" s="46" t="str">
        <f t="shared" si="1"/>
        <v/>
      </c>
      <c r="B55" s="47"/>
      <c r="C55" s="38"/>
      <c r="D55" s="38"/>
      <c r="E55" s="32"/>
      <c r="F55" s="32"/>
      <c r="G55" s="32"/>
      <c r="H55" s="33"/>
      <c r="I55" s="34"/>
      <c r="J55" s="34"/>
      <c r="K55" s="37"/>
      <c r="L55" s="34"/>
      <c r="M55" s="34"/>
      <c r="N55" s="34"/>
      <c r="O55" s="37"/>
      <c r="P55" s="34"/>
      <c r="Q55" s="34"/>
      <c r="R55" s="34"/>
      <c r="S55" s="34"/>
      <c r="T55" s="34"/>
      <c r="U55" s="36"/>
      <c r="V55" s="36"/>
      <c r="X55" s="32"/>
      <c r="Y55" s="32"/>
      <c r="Z55" s="32"/>
      <c r="AA55" s="32"/>
      <c r="AC55" s="48"/>
      <c r="AD55" s="48"/>
      <c r="AE55" s="48"/>
      <c r="AF55" s="48"/>
      <c r="AH55" s="48"/>
      <c r="AI55" s="48"/>
      <c r="AJ55" s="48"/>
      <c r="AK55" s="48"/>
    </row>
    <row r="56" spans="1:37">
      <c r="A56" s="46" t="str">
        <f t="shared" si="1"/>
        <v/>
      </c>
      <c r="B56" s="47"/>
      <c r="C56" s="38"/>
      <c r="D56" s="38"/>
      <c r="E56" s="32"/>
      <c r="F56" s="32"/>
      <c r="G56" s="32"/>
      <c r="H56" s="33"/>
      <c r="I56" s="34"/>
      <c r="J56" s="34"/>
      <c r="K56" s="37"/>
      <c r="L56" s="34"/>
      <c r="M56" s="34"/>
      <c r="N56" s="34"/>
      <c r="O56" s="37"/>
      <c r="P56" s="34"/>
      <c r="Q56" s="34"/>
      <c r="R56" s="34"/>
      <c r="S56" s="34"/>
      <c r="T56" s="34"/>
      <c r="U56" s="36"/>
      <c r="V56" s="36"/>
      <c r="X56" s="32"/>
      <c r="Y56" s="32"/>
      <c r="Z56" s="32"/>
      <c r="AA56" s="32"/>
      <c r="AC56" s="48"/>
      <c r="AD56" s="48"/>
      <c r="AE56" s="48"/>
      <c r="AF56" s="48"/>
      <c r="AH56" s="48"/>
      <c r="AI56" s="48"/>
      <c r="AJ56" s="48"/>
      <c r="AK56" s="48"/>
    </row>
    <row r="57" spans="1:37">
      <c r="A57" s="46" t="str">
        <f t="shared" si="1"/>
        <v/>
      </c>
      <c r="B57" s="47"/>
      <c r="C57" s="38"/>
      <c r="D57" s="38"/>
      <c r="E57" s="32"/>
      <c r="F57" s="32"/>
      <c r="G57" s="32"/>
      <c r="H57" s="33"/>
      <c r="I57" s="34"/>
      <c r="J57" s="34"/>
      <c r="K57" s="37"/>
      <c r="L57" s="34"/>
      <c r="M57" s="34"/>
      <c r="N57" s="34"/>
      <c r="O57" s="37"/>
      <c r="P57" s="34"/>
      <c r="Q57" s="34"/>
      <c r="R57" s="34"/>
      <c r="S57" s="34"/>
      <c r="T57" s="34"/>
      <c r="U57" s="36"/>
      <c r="V57" s="36"/>
      <c r="X57" s="32"/>
      <c r="Y57" s="32"/>
      <c r="Z57" s="32"/>
      <c r="AA57" s="32"/>
      <c r="AC57" s="48"/>
      <c r="AD57" s="48"/>
      <c r="AE57" s="48"/>
      <c r="AF57" s="48"/>
      <c r="AH57" s="48"/>
      <c r="AI57" s="48"/>
      <c r="AJ57" s="48"/>
      <c r="AK57" s="48"/>
    </row>
    <row r="58" spans="1:37">
      <c r="A58" s="46" t="str">
        <f t="shared" si="1"/>
        <v/>
      </c>
      <c r="B58" s="47"/>
      <c r="C58" s="38"/>
      <c r="D58" s="38"/>
      <c r="E58" s="32"/>
      <c r="F58" s="32"/>
      <c r="G58" s="32"/>
      <c r="H58" s="33"/>
      <c r="I58" s="34"/>
      <c r="J58" s="34"/>
      <c r="K58" s="37"/>
      <c r="L58" s="34"/>
      <c r="M58" s="34"/>
      <c r="N58" s="34"/>
      <c r="O58" s="37"/>
      <c r="P58" s="34"/>
      <c r="Q58" s="34"/>
      <c r="R58" s="34"/>
      <c r="S58" s="34"/>
      <c r="T58" s="34"/>
      <c r="U58" s="36"/>
      <c r="V58" s="36"/>
      <c r="X58" s="32"/>
      <c r="Y58" s="32"/>
      <c r="Z58" s="32"/>
      <c r="AA58" s="32"/>
      <c r="AC58" s="48"/>
      <c r="AD58" s="48"/>
      <c r="AE58" s="48"/>
      <c r="AF58" s="48"/>
      <c r="AH58" s="48"/>
      <c r="AI58" s="48"/>
      <c r="AJ58" s="48"/>
      <c r="AK58" s="48"/>
    </row>
    <row r="59" spans="1:37">
      <c r="A59" s="46" t="str">
        <f t="shared" si="1"/>
        <v/>
      </c>
      <c r="B59" s="47"/>
      <c r="C59" s="38"/>
      <c r="D59" s="38"/>
      <c r="E59" s="32"/>
      <c r="F59" s="32"/>
      <c r="G59" s="32"/>
      <c r="H59" s="33"/>
      <c r="I59" s="34"/>
      <c r="J59" s="34"/>
      <c r="K59" s="37"/>
      <c r="L59" s="34"/>
      <c r="M59" s="34"/>
      <c r="N59" s="34"/>
      <c r="O59" s="37"/>
      <c r="P59" s="34"/>
      <c r="Q59" s="34"/>
      <c r="R59" s="34"/>
      <c r="S59" s="34"/>
      <c r="T59" s="34"/>
      <c r="U59" s="36"/>
      <c r="V59" s="36"/>
      <c r="X59" s="32"/>
      <c r="Y59" s="32"/>
      <c r="Z59" s="32"/>
      <c r="AA59" s="32"/>
      <c r="AC59" s="48"/>
      <c r="AD59" s="48"/>
      <c r="AE59" s="48"/>
      <c r="AF59" s="48"/>
      <c r="AH59" s="48"/>
      <c r="AI59" s="48"/>
      <c r="AJ59" s="48"/>
      <c r="AK59" s="48"/>
    </row>
    <row r="60" spans="1:37">
      <c r="A60" s="46" t="str">
        <f t="shared" si="1"/>
        <v/>
      </c>
      <c r="B60" s="47"/>
      <c r="C60" s="38"/>
      <c r="D60" s="38"/>
      <c r="E60" s="32"/>
      <c r="F60" s="32"/>
      <c r="G60" s="32"/>
      <c r="H60" s="33"/>
      <c r="I60" s="34"/>
      <c r="J60" s="34"/>
      <c r="K60" s="37"/>
      <c r="L60" s="34"/>
      <c r="M60" s="34"/>
      <c r="N60" s="34"/>
      <c r="O60" s="37"/>
      <c r="P60" s="34"/>
      <c r="Q60" s="34"/>
      <c r="R60" s="34"/>
      <c r="S60" s="34"/>
      <c r="T60" s="34"/>
      <c r="U60" s="36"/>
      <c r="V60" s="36"/>
      <c r="X60" s="32"/>
      <c r="Y60" s="32"/>
      <c r="Z60" s="32"/>
      <c r="AA60" s="32"/>
      <c r="AC60" s="48"/>
      <c r="AD60" s="48"/>
      <c r="AE60" s="48"/>
      <c r="AF60" s="48"/>
      <c r="AH60" s="48"/>
      <c r="AI60" s="48"/>
      <c r="AJ60" s="48"/>
      <c r="AK60" s="48"/>
    </row>
    <row r="61" spans="1:37">
      <c r="A61" s="46" t="str">
        <f t="shared" si="1"/>
        <v/>
      </c>
      <c r="B61" s="47"/>
      <c r="C61" s="38"/>
      <c r="D61" s="38"/>
      <c r="E61" s="32"/>
      <c r="F61" s="32"/>
      <c r="G61" s="32"/>
      <c r="H61" s="33"/>
      <c r="I61" s="34"/>
      <c r="J61" s="34"/>
      <c r="K61" s="37"/>
      <c r="L61" s="34"/>
      <c r="M61" s="34"/>
      <c r="N61" s="34"/>
      <c r="O61" s="37"/>
      <c r="P61" s="34"/>
      <c r="Q61" s="34"/>
      <c r="R61" s="34"/>
      <c r="S61" s="34"/>
      <c r="T61" s="34"/>
      <c r="U61" s="36"/>
      <c r="V61" s="36"/>
      <c r="X61" s="32"/>
      <c r="Y61" s="32"/>
      <c r="Z61" s="32"/>
      <c r="AA61" s="32"/>
      <c r="AC61" s="48"/>
      <c r="AD61" s="48"/>
      <c r="AE61" s="48"/>
      <c r="AF61" s="48"/>
      <c r="AH61" s="48"/>
      <c r="AI61" s="48"/>
      <c r="AJ61" s="48"/>
      <c r="AK61" s="48"/>
    </row>
    <row r="62" spans="1:37">
      <c r="A62" s="46" t="str">
        <f t="shared" si="1"/>
        <v/>
      </c>
      <c r="B62" s="47"/>
      <c r="C62" s="38"/>
      <c r="D62" s="38"/>
      <c r="E62" s="32"/>
      <c r="F62" s="32"/>
      <c r="G62" s="32"/>
      <c r="H62" s="33"/>
      <c r="I62" s="34"/>
      <c r="J62" s="34"/>
      <c r="K62" s="37"/>
      <c r="L62" s="34"/>
      <c r="M62" s="34"/>
      <c r="N62" s="34"/>
      <c r="O62" s="37"/>
      <c r="P62" s="34"/>
      <c r="Q62" s="34"/>
      <c r="R62" s="34"/>
      <c r="S62" s="34"/>
      <c r="T62" s="34"/>
      <c r="U62" s="36"/>
      <c r="V62" s="36"/>
      <c r="X62" s="32"/>
      <c r="Y62" s="32"/>
      <c r="Z62" s="32"/>
      <c r="AA62" s="32"/>
      <c r="AC62" s="48"/>
      <c r="AD62" s="48"/>
      <c r="AE62" s="48"/>
      <c r="AF62" s="48"/>
      <c r="AH62" s="48"/>
      <c r="AI62" s="48"/>
      <c r="AJ62" s="48"/>
      <c r="AK62" s="48"/>
    </row>
    <row r="63" spans="1:37">
      <c r="A63" s="46" t="str">
        <f t="shared" si="1"/>
        <v/>
      </c>
      <c r="B63" s="47"/>
      <c r="C63" s="38"/>
      <c r="D63" s="38"/>
      <c r="E63" s="32"/>
      <c r="F63" s="32"/>
      <c r="G63" s="32"/>
      <c r="H63" s="33"/>
      <c r="I63" s="34"/>
      <c r="J63" s="34"/>
      <c r="K63" s="37"/>
      <c r="L63" s="34"/>
      <c r="M63" s="34"/>
      <c r="N63" s="34"/>
      <c r="O63" s="37"/>
      <c r="P63" s="34"/>
      <c r="Q63" s="34"/>
      <c r="R63" s="34"/>
      <c r="S63" s="34"/>
      <c r="T63" s="34"/>
      <c r="U63" s="36"/>
      <c r="V63" s="36"/>
      <c r="X63" s="32"/>
      <c r="Y63" s="32"/>
      <c r="Z63" s="32"/>
      <c r="AA63" s="32"/>
      <c r="AC63" s="48"/>
      <c r="AD63" s="48"/>
      <c r="AE63" s="48"/>
      <c r="AF63" s="48"/>
      <c r="AH63" s="48"/>
      <c r="AI63" s="48"/>
      <c r="AJ63" s="48"/>
      <c r="AK63" s="48"/>
    </row>
    <row r="64" spans="1:37">
      <c r="A64" s="46" t="str">
        <f t="shared" si="1"/>
        <v/>
      </c>
      <c r="B64" s="47"/>
      <c r="C64" s="38"/>
      <c r="D64" s="38"/>
      <c r="E64" s="32"/>
      <c r="F64" s="32"/>
      <c r="G64" s="32"/>
      <c r="H64" s="33"/>
      <c r="I64" s="34"/>
      <c r="J64" s="34"/>
      <c r="K64" s="37"/>
      <c r="L64" s="34"/>
      <c r="M64" s="34"/>
      <c r="N64" s="34"/>
      <c r="O64" s="37"/>
      <c r="P64" s="34"/>
      <c r="Q64" s="34"/>
      <c r="R64" s="34"/>
      <c r="S64" s="34"/>
      <c r="T64" s="34"/>
      <c r="U64" s="36"/>
      <c r="V64" s="36"/>
      <c r="X64" s="32"/>
      <c r="Y64" s="32"/>
      <c r="Z64" s="32"/>
      <c r="AA64" s="32"/>
      <c r="AC64" s="48"/>
      <c r="AD64" s="48"/>
      <c r="AE64" s="48"/>
      <c r="AF64" s="48"/>
      <c r="AH64" s="48"/>
      <c r="AI64" s="48"/>
      <c r="AJ64" s="48"/>
      <c r="AK64" s="48"/>
    </row>
    <row r="65" spans="1:37">
      <c r="A65" s="46" t="str">
        <f t="shared" si="1"/>
        <v/>
      </c>
      <c r="B65" s="47"/>
      <c r="C65" s="38"/>
      <c r="D65" s="38"/>
      <c r="E65" s="32"/>
      <c r="F65" s="32"/>
      <c r="G65" s="32"/>
      <c r="H65" s="33"/>
      <c r="I65" s="34"/>
      <c r="J65" s="34"/>
      <c r="K65" s="37"/>
      <c r="L65" s="34"/>
      <c r="M65" s="34"/>
      <c r="N65" s="34"/>
      <c r="O65" s="37"/>
      <c r="P65" s="34"/>
      <c r="Q65" s="34"/>
      <c r="R65" s="34"/>
      <c r="S65" s="34"/>
      <c r="T65" s="34"/>
      <c r="U65" s="36"/>
      <c r="V65" s="36"/>
      <c r="X65" s="32"/>
      <c r="Y65" s="32"/>
      <c r="Z65" s="32"/>
      <c r="AA65" s="32"/>
      <c r="AC65" s="48"/>
      <c r="AD65" s="48"/>
      <c r="AE65" s="48"/>
      <c r="AF65" s="48"/>
      <c r="AH65" s="48"/>
      <c r="AI65" s="48"/>
      <c r="AJ65" s="48"/>
      <c r="AK65" s="48"/>
    </row>
    <row r="66" spans="1:37">
      <c r="A66" s="46" t="str">
        <f t="shared" si="1"/>
        <v/>
      </c>
      <c r="B66" s="47"/>
      <c r="C66" s="38"/>
      <c r="D66" s="38"/>
      <c r="E66" s="32"/>
      <c r="F66" s="32"/>
      <c r="G66" s="32"/>
      <c r="H66" s="33"/>
      <c r="I66" s="34"/>
      <c r="J66" s="34"/>
      <c r="K66" s="37"/>
      <c r="L66" s="34"/>
      <c r="M66" s="34"/>
      <c r="N66" s="34"/>
      <c r="O66" s="37"/>
      <c r="P66" s="34"/>
      <c r="Q66" s="34"/>
      <c r="R66" s="34"/>
      <c r="S66" s="34"/>
      <c r="T66" s="34"/>
      <c r="U66" s="36"/>
      <c r="V66" s="36"/>
      <c r="X66" s="32"/>
      <c r="Y66" s="32"/>
      <c r="Z66" s="32"/>
      <c r="AA66" s="32"/>
      <c r="AC66" s="48"/>
      <c r="AD66" s="48"/>
      <c r="AE66" s="48"/>
      <c r="AF66" s="48"/>
      <c r="AH66" s="48"/>
      <c r="AI66" s="48"/>
      <c r="AJ66" s="48"/>
      <c r="AK66" s="48"/>
    </row>
    <row r="67" spans="1:37">
      <c r="A67" s="46" t="str">
        <f t="shared" ref="A67:A130" si="2">IF(C67="","",B67&amp;" &gt;&gt; "&amp;C67)</f>
        <v/>
      </c>
      <c r="B67" s="47"/>
      <c r="C67" s="38"/>
      <c r="D67" s="38"/>
      <c r="E67" s="32"/>
      <c r="F67" s="32"/>
      <c r="G67" s="32"/>
      <c r="H67" s="33"/>
      <c r="I67" s="34"/>
      <c r="J67" s="34"/>
      <c r="K67" s="37"/>
      <c r="L67" s="34"/>
      <c r="M67" s="34"/>
      <c r="N67" s="34"/>
      <c r="O67" s="37"/>
      <c r="P67" s="34"/>
      <c r="Q67" s="34"/>
      <c r="R67" s="34"/>
      <c r="S67" s="34"/>
      <c r="T67" s="34"/>
      <c r="U67" s="36"/>
      <c r="V67" s="36"/>
      <c r="X67" s="32"/>
      <c r="Y67" s="32"/>
      <c r="Z67" s="32"/>
      <c r="AA67" s="32"/>
      <c r="AC67" s="48"/>
      <c r="AD67" s="48"/>
      <c r="AE67" s="48"/>
      <c r="AF67" s="48"/>
      <c r="AH67" s="48"/>
      <c r="AI67" s="48"/>
      <c r="AJ67" s="48"/>
      <c r="AK67" s="48"/>
    </row>
    <row r="68" spans="1:37">
      <c r="A68" s="46" t="str">
        <f t="shared" si="2"/>
        <v/>
      </c>
      <c r="B68" s="47"/>
      <c r="C68" s="38"/>
      <c r="D68" s="38"/>
      <c r="E68" s="32"/>
      <c r="F68" s="32"/>
      <c r="G68" s="32"/>
      <c r="H68" s="33"/>
      <c r="I68" s="34"/>
      <c r="J68" s="34"/>
      <c r="K68" s="37"/>
      <c r="L68" s="34"/>
      <c r="M68" s="34"/>
      <c r="N68" s="34"/>
      <c r="O68" s="37"/>
      <c r="P68" s="34"/>
      <c r="Q68" s="34"/>
      <c r="R68" s="34"/>
      <c r="S68" s="34"/>
      <c r="T68" s="34"/>
      <c r="U68" s="36"/>
      <c r="V68" s="36"/>
      <c r="X68" s="32"/>
      <c r="Y68" s="32"/>
      <c r="Z68" s="32"/>
      <c r="AA68" s="32"/>
      <c r="AC68" s="48"/>
      <c r="AD68" s="48"/>
      <c r="AE68" s="48"/>
      <c r="AF68" s="48"/>
      <c r="AH68" s="48"/>
      <c r="AI68" s="48"/>
      <c r="AJ68" s="48"/>
      <c r="AK68" s="48"/>
    </row>
    <row r="69" spans="1:37">
      <c r="A69" s="46" t="str">
        <f t="shared" si="2"/>
        <v/>
      </c>
      <c r="B69" s="47"/>
      <c r="C69" s="38"/>
      <c r="D69" s="38"/>
      <c r="E69" s="32"/>
      <c r="F69" s="32"/>
      <c r="G69" s="32"/>
      <c r="H69" s="33"/>
      <c r="I69" s="34"/>
      <c r="J69" s="34"/>
      <c r="K69" s="37"/>
      <c r="L69" s="34"/>
      <c r="M69" s="34"/>
      <c r="N69" s="34"/>
      <c r="O69" s="37"/>
      <c r="P69" s="34"/>
      <c r="Q69" s="34"/>
      <c r="R69" s="34"/>
      <c r="S69" s="34"/>
      <c r="T69" s="34"/>
      <c r="U69" s="36"/>
      <c r="V69" s="36"/>
      <c r="X69" s="32"/>
      <c r="Y69" s="32"/>
      <c r="Z69" s="32"/>
      <c r="AA69" s="32"/>
      <c r="AC69" s="48"/>
      <c r="AD69" s="48"/>
      <c r="AE69" s="48"/>
      <c r="AF69" s="48"/>
      <c r="AH69" s="48"/>
      <c r="AI69" s="48"/>
      <c r="AJ69" s="48"/>
      <c r="AK69" s="48"/>
    </row>
    <row r="70" spans="1:37">
      <c r="A70" s="46" t="str">
        <f t="shared" si="2"/>
        <v/>
      </c>
      <c r="B70" s="47"/>
      <c r="C70" s="38"/>
      <c r="D70" s="38"/>
      <c r="E70" s="32"/>
      <c r="F70" s="32"/>
      <c r="G70" s="32"/>
      <c r="H70" s="33"/>
      <c r="I70" s="34"/>
      <c r="J70" s="34"/>
      <c r="K70" s="37"/>
      <c r="L70" s="34"/>
      <c r="M70" s="34"/>
      <c r="N70" s="34"/>
      <c r="O70" s="37"/>
      <c r="P70" s="34"/>
      <c r="Q70" s="34"/>
      <c r="R70" s="34"/>
      <c r="S70" s="34"/>
      <c r="T70" s="34"/>
      <c r="U70" s="36"/>
      <c r="V70" s="36"/>
      <c r="X70" s="32"/>
      <c r="Y70" s="32"/>
      <c r="Z70" s="32"/>
      <c r="AA70" s="32"/>
      <c r="AC70" s="48"/>
      <c r="AD70" s="48"/>
      <c r="AE70" s="48"/>
      <c r="AF70" s="48"/>
      <c r="AH70" s="48"/>
      <c r="AI70" s="48"/>
      <c r="AJ70" s="48"/>
      <c r="AK70" s="48"/>
    </row>
    <row r="71" spans="1:37">
      <c r="A71" s="46" t="str">
        <f t="shared" si="2"/>
        <v/>
      </c>
      <c r="B71" s="47"/>
      <c r="C71" s="38"/>
      <c r="D71" s="38"/>
      <c r="E71" s="32"/>
      <c r="F71" s="32"/>
      <c r="G71" s="32"/>
      <c r="H71" s="33"/>
      <c r="I71" s="34"/>
      <c r="J71" s="34"/>
      <c r="K71" s="37"/>
      <c r="L71" s="34"/>
      <c r="M71" s="34"/>
      <c r="N71" s="34"/>
      <c r="O71" s="37"/>
      <c r="P71" s="34"/>
      <c r="Q71" s="34"/>
      <c r="R71" s="34"/>
      <c r="S71" s="34"/>
      <c r="T71" s="34"/>
      <c r="U71" s="36"/>
      <c r="V71" s="36"/>
      <c r="X71" s="32"/>
      <c r="Y71" s="32"/>
      <c r="Z71" s="32"/>
      <c r="AA71" s="32"/>
      <c r="AC71" s="48"/>
      <c r="AD71" s="48"/>
      <c r="AE71" s="48"/>
      <c r="AF71" s="48"/>
      <c r="AH71" s="48"/>
      <c r="AI71" s="48"/>
      <c r="AJ71" s="48"/>
      <c r="AK71" s="48"/>
    </row>
    <row r="72" spans="1:37">
      <c r="A72" s="46" t="str">
        <f t="shared" si="2"/>
        <v/>
      </c>
      <c r="B72" s="47"/>
      <c r="C72" s="38"/>
      <c r="D72" s="38"/>
      <c r="E72" s="32"/>
      <c r="F72" s="32"/>
      <c r="G72" s="32"/>
      <c r="H72" s="33"/>
      <c r="I72" s="34"/>
      <c r="J72" s="34"/>
      <c r="K72" s="37"/>
      <c r="L72" s="34"/>
      <c r="M72" s="34"/>
      <c r="N72" s="34"/>
      <c r="O72" s="37"/>
      <c r="P72" s="34"/>
      <c r="Q72" s="34"/>
      <c r="R72" s="34"/>
      <c r="S72" s="34"/>
      <c r="T72" s="34"/>
      <c r="U72" s="36"/>
      <c r="V72" s="36"/>
      <c r="X72" s="32"/>
      <c r="Y72" s="32"/>
      <c r="Z72" s="32"/>
      <c r="AA72" s="32"/>
      <c r="AC72" s="48"/>
      <c r="AD72" s="48"/>
      <c r="AE72" s="48"/>
      <c r="AF72" s="48"/>
      <c r="AH72" s="48"/>
      <c r="AI72" s="48"/>
      <c r="AJ72" s="48"/>
      <c r="AK72" s="48"/>
    </row>
    <row r="73" spans="1:37">
      <c r="A73" s="46" t="str">
        <f t="shared" si="2"/>
        <v/>
      </c>
      <c r="B73" s="47"/>
      <c r="C73" s="38"/>
      <c r="D73" s="38"/>
      <c r="E73" s="32"/>
      <c r="F73" s="32"/>
      <c r="G73" s="32"/>
      <c r="H73" s="33"/>
      <c r="I73" s="34"/>
      <c r="J73" s="34"/>
      <c r="K73" s="37"/>
      <c r="L73" s="34"/>
      <c r="M73" s="34"/>
      <c r="N73" s="34"/>
      <c r="O73" s="37"/>
      <c r="P73" s="34"/>
      <c r="Q73" s="34"/>
      <c r="R73" s="34"/>
      <c r="S73" s="34"/>
      <c r="T73" s="34"/>
      <c r="U73" s="36"/>
      <c r="V73" s="36"/>
      <c r="X73" s="32"/>
      <c r="Y73" s="32"/>
      <c r="Z73" s="32"/>
      <c r="AA73" s="32"/>
      <c r="AC73" s="48"/>
      <c r="AD73" s="48"/>
      <c r="AE73" s="48"/>
      <c r="AF73" s="48"/>
      <c r="AH73" s="48"/>
      <c r="AI73" s="48"/>
      <c r="AJ73" s="48"/>
      <c r="AK73" s="48"/>
    </row>
    <row r="74" spans="1:37">
      <c r="A74" s="46" t="str">
        <f t="shared" si="2"/>
        <v/>
      </c>
      <c r="B74" s="47"/>
      <c r="C74" s="38"/>
      <c r="D74" s="38"/>
      <c r="E74" s="32"/>
      <c r="F74" s="32"/>
      <c r="G74" s="32"/>
      <c r="H74" s="33"/>
      <c r="I74" s="34"/>
      <c r="J74" s="34"/>
      <c r="K74" s="37"/>
      <c r="L74" s="34"/>
      <c r="M74" s="34"/>
      <c r="N74" s="34"/>
      <c r="O74" s="37"/>
      <c r="P74" s="34"/>
      <c r="Q74" s="34"/>
      <c r="R74" s="34"/>
      <c r="S74" s="34"/>
      <c r="T74" s="34"/>
      <c r="U74" s="36"/>
      <c r="V74" s="36"/>
      <c r="X74" s="32"/>
      <c r="Y74" s="32"/>
      <c r="Z74" s="32"/>
      <c r="AA74" s="32"/>
      <c r="AC74" s="48"/>
      <c r="AD74" s="48"/>
      <c r="AE74" s="48"/>
      <c r="AF74" s="48"/>
      <c r="AH74" s="48"/>
      <c r="AI74" s="48"/>
      <c r="AJ74" s="48"/>
      <c r="AK74" s="48"/>
    </row>
    <row r="75" spans="1:37">
      <c r="A75" s="46" t="str">
        <f t="shared" si="2"/>
        <v/>
      </c>
      <c r="B75" s="47"/>
      <c r="C75" s="38"/>
      <c r="D75" s="38"/>
      <c r="E75" s="32"/>
      <c r="F75" s="32"/>
      <c r="G75" s="32"/>
      <c r="H75" s="33"/>
      <c r="I75" s="34"/>
      <c r="J75" s="34"/>
      <c r="K75" s="37"/>
      <c r="L75" s="34"/>
      <c r="M75" s="34"/>
      <c r="N75" s="34"/>
      <c r="O75" s="37"/>
      <c r="P75" s="34"/>
      <c r="Q75" s="34"/>
      <c r="R75" s="34"/>
      <c r="S75" s="34"/>
      <c r="T75" s="34"/>
      <c r="U75" s="36"/>
      <c r="V75" s="36"/>
      <c r="X75" s="32"/>
      <c r="Y75" s="32"/>
      <c r="Z75" s="32"/>
      <c r="AA75" s="32"/>
      <c r="AC75" s="48"/>
      <c r="AD75" s="48"/>
      <c r="AE75" s="48"/>
      <c r="AF75" s="48"/>
      <c r="AH75" s="48"/>
      <c r="AI75" s="48"/>
      <c r="AJ75" s="48"/>
      <c r="AK75" s="48"/>
    </row>
    <row r="76" spans="1:37">
      <c r="A76" s="46" t="str">
        <f t="shared" si="2"/>
        <v/>
      </c>
      <c r="B76" s="47"/>
      <c r="C76" s="38"/>
      <c r="D76" s="38"/>
      <c r="E76" s="32"/>
      <c r="F76" s="32"/>
      <c r="G76" s="32"/>
      <c r="H76" s="33"/>
      <c r="I76" s="34"/>
      <c r="J76" s="34"/>
      <c r="K76" s="37"/>
      <c r="L76" s="34"/>
      <c r="M76" s="34"/>
      <c r="N76" s="34"/>
      <c r="O76" s="37"/>
      <c r="P76" s="34"/>
      <c r="Q76" s="34"/>
      <c r="R76" s="34"/>
      <c r="S76" s="34"/>
      <c r="T76" s="34"/>
      <c r="U76" s="36"/>
      <c r="V76" s="36"/>
      <c r="X76" s="32"/>
      <c r="Y76" s="32"/>
      <c r="Z76" s="32"/>
      <c r="AA76" s="32"/>
      <c r="AC76" s="48"/>
      <c r="AD76" s="48"/>
      <c r="AE76" s="48"/>
      <c r="AF76" s="48"/>
      <c r="AH76" s="48"/>
      <c r="AI76" s="48"/>
      <c r="AJ76" s="48"/>
      <c r="AK76" s="48"/>
    </row>
    <row r="77" spans="1:37">
      <c r="A77" s="46" t="str">
        <f t="shared" si="2"/>
        <v/>
      </c>
      <c r="B77" s="47"/>
      <c r="C77" s="38"/>
      <c r="D77" s="38"/>
      <c r="E77" s="32"/>
      <c r="F77" s="32"/>
      <c r="G77" s="32"/>
      <c r="H77" s="33"/>
      <c r="I77" s="34"/>
      <c r="J77" s="34"/>
      <c r="K77" s="37"/>
      <c r="L77" s="34"/>
      <c r="M77" s="34"/>
      <c r="N77" s="34"/>
      <c r="O77" s="37"/>
      <c r="P77" s="34"/>
      <c r="Q77" s="34"/>
      <c r="R77" s="34"/>
      <c r="S77" s="34"/>
      <c r="T77" s="34"/>
      <c r="U77" s="36"/>
      <c r="V77" s="36"/>
      <c r="X77" s="32"/>
      <c r="Y77" s="32"/>
      <c r="Z77" s="32"/>
      <c r="AA77" s="32"/>
      <c r="AC77" s="48"/>
      <c r="AD77" s="48"/>
      <c r="AE77" s="48"/>
      <c r="AF77" s="48"/>
      <c r="AH77" s="48"/>
      <c r="AI77" s="48"/>
      <c r="AJ77" s="48"/>
      <c r="AK77" s="48"/>
    </row>
    <row r="78" spans="1:37">
      <c r="A78" s="46" t="str">
        <f t="shared" si="2"/>
        <v/>
      </c>
      <c r="B78" s="47"/>
      <c r="C78" s="38"/>
      <c r="D78" s="38"/>
      <c r="E78" s="32"/>
      <c r="F78" s="32"/>
      <c r="G78" s="32"/>
      <c r="H78" s="33"/>
      <c r="I78" s="34"/>
      <c r="J78" s="34"/>
      <c r="K78" s="37"/>
      <c r="L78" s="34"/>
      <c r="M78" s="34"/>
      <c r="N78" s="34"/>
      <c r="O78" s="37"/>
      <c r="P78" s="34"/>
      <c r="Q78" s="34"/>
      <c r="R78" s="34"/>
      <c r="S78" s="34"/>
      <c r="T78" s="34"/>
      <c r="U78" s="36"/>
      <c r="V78" s="36"/>
      <c r="X78" s="32"/>
      <c r="Y78" s="32"/>
      <c r="Z78" s="32"/>
      <c r="AA78" s="32"/>
      <c r="AC78" s="48"/>
      <c r="AD78" s="48"/>
      <c r="AE78" s="48"/>
      <c r="AF78" s="48"/>
      <c r="AH78" s="48"/>
      <c r="AI78" s="48"/>
      <c r="AJ78" s="48"/>
      <c r="AK78" s="48"/>
    </row>
    <row r="79" spans="1:37">
      <c r="A79" s="46" t="str">
        <f t="shared" si="2"/>
        <v/>
      </c>
      <c r="B79" s="47"/>
      <c r="C79" s="38"/>
      <c r="D79" s="38"/>
      <c r="E79" s="32"/>
      <c r="F79" s="32"/>
      <c r="G79" s="32"/>
      <c r="H79" s="33"/>
      <c r="I79" s="34"/>
      <c r="J79" s="34"/>
      <c r="K79" s="37"/>
      <c r="L79" s="34"/>
      <c r="M79" s="34"/>
      <c r="N79" s="34"/>
      <c r="O79" s="37"/>
      <c r="P79" s="34"/>
      <c r="Q79" s="34"/>
      <c r="R79" s="34"/>
      <c r="S79" s="34"/>
      <c r="T79" s="34"/>
      <c r="U79" s="36"/>
      <c r="V79" s="36"/>
      <c r="X79" s="32"/>
      <c r="Y79" s="32"/>
      <c r="Z79" s="32"/>
      <c r="AA79" s="32"/>
      <c r="AC79" s="48"/>
      <c r="AD79" s="48"/>
      <c r="AE79" s="48"/>
      <c r="AF79" s="48"/>
      <c r="AH79" s="48"/>
      <c r="AI79" s="48"/>
      <c r="AJ79" s="48"/>
      <c r="AK79" s="48"/>
    </row>
    <row r="80" spans="1:37">
      <c r="A80" s="46" t="str">
        <f t="shared" si="2"/>
        <v/>
      </c>
      <c r="B80" s="47"/>
      <c r="C80" s="38"/>
      <c r="D80" s="38"/>
      <c r="E80" s="32"/>
      <c r="F80" s="32"/>
      <c r="G80" s="32"/>
      <c r="H80" s="33"/>
      <c r="I80" s="34"/>
      <c r="J80" s="34"/>
      <c r="K80" s="37"/>
      <c r="L80" s="34"/>
      <c r="M80" s="34"/>
      <c r="N80" s="34"/>
      <c r="O80" s="37"/>
      <c r="P80" s="34"/>
      <c r="Q80" s="34"/>
      <c r="R80" s="34"/>
      <c r="S80" s="34"/>
      <c r="T80" s="34"/>
      <c r="U80" s="36"/>
      <c r="V80" s="36"/>
      <c r="X80" s="32"/>
      <c r="Y80" s="32"/>
      <c r="Z80" s="32"/>
      <c r="AA80" s="32"/>
      <c r="AC80" s="48"/>
      <c r="AD80" s="48"/>
      <c r="AE80" s="48"/>
      <c r="AF80" s="48"/>
      <c r="AH80" s="48"/>
      <c r="AI80" s="48"/>
      <c r="AJ80" s="48"/>
      <c r="AK80" s="48"/>
    </row>
    <row r="81" spans="1:37">
      <c r="A81" s="46" t="str">
        <f t="shared" si="2"/>
        <v/>
      </c>
      <c r="B81" s="47"/>
      <c r="C81" s="38"/>
      <c r="D81" s="38"/>
      <c r="E81" s="32"/>
      <c r="F81" s="32"/>
      <c r="G81" s="32"/>
      <c r="H81" s="33"/>
      <c r="I81" s="34"/>
      <c r="J81" s="34"/>
      <c r="K81" s="37"/>
      <c r="L81" s="34"/>
      <c r="M81" s="34"/>
      <c r="N81" s="34"/>
      <c r="O81" s="37"/>
      <c r="P81" s="34"/>
      <c r="Q81" s="34"/>
      <c r="R81" s="34"/>
      <c r="S81" s="34"/>
      <c r="T81" s="34"/>
      <c r="U81" s="36"/>
      <c r="V81" s="36"/>
      <c r="X81" s="32"/>
      <c r="Y81" s="32"/>
      <c r="Z81" s="32"/>
      <c r="AA81" s="32"/>
      <c r="AC81" s="48"/>
      <c r="AD81" s="48"/>
      <c r="AE81" s="48"/>
      <c r="AF81" s="48"/>
      <c r="AH81" s="48"/>
      <c r="AI81" s="48"/>
      <c r="AJ81" s="48"/>
      <c r="AK81" s="48"/>
    </row>
    <row r="82" spans="1:37">
      <c r="A82" s="46" t="str">
        <f t="shared" si="2"/>
        <v/>
      </c>
      <c r="B82" s="47"/>
      <c r="C82" s="38"/>
      <c r="D82" s="38"/>
      <c r="E82" s="32"/>
      <c r="F82" s="32"/>
      <c r="G82" s="32"/>
      <c r="H82" s="33"/>
      <c r="I82" s="34"/>
      <c r="J82" s="34"/>
      <c r="K82" s="37"/>
      <c r="L82" s="34"/>
      <c r="M82" s="34"/>
      <c r="N82" s="34"/>
      <c r="O82" s="37"/>
      <c r="P82" s="34"/>
      <c r="Q82" s="34"/>
      <c r="R82" s="34"/>
      <c r="S82" s="34"/>
      <c r="T82" s="34"/>
      <c r="U82" s="36"/>
      <c r="V82" s="36"/>
      <c r="X82" s="32"/>
      <c r="Y82" s="32"/>
      <c r="Z82" s="32"/>
      <c r="AA82" s="32"/>
      <c r="AC82" s="48"/>
      <c r="AD82" s="48"/>
      <c r="AE82" s="48"/>
      <c r="AF82" s="48"/>
      <c r="AH82" s="48"/>
      <c r="AI82" s="48"/>
      <c r="AJ82" s="48"/>
      <c r="AK82" s="48"/>
    </row>
    <row r="83" spans="1:37">
      <c r="A83" s="46" t="str">
        <f t="shared" si="2"/>
        <v/>
      </c>
      <c r="B83" s="47"/>
      <c r="C83" s="38"/>
      <c r="D83" s="38"/>
      <c r="E83" s="32"/>
      <c r="F83" s="32"/>
      <c r="G83" s="32"/>
      <c r="H83" s="33"/>
      <c r="I83" s="34"/>
      <c r="J83" s="34"/>
      <c r="K83" s="37"/>
      <c r="L83" s="34"/>
      <c r="M83" s="34"/>
      <c r="N83" s="34"/>
      <c r="O83" s="37"/>
      <c r="P83" s="34"/>
      <c r="Q83" s="34"/>
      <c r="R83" s="34"/>
      <c r="S83" s="34"/>
      <c r="T83" s="34"/>
      <c r="U83" s="36"/>
      <c r="V83" s="36"/>
      <c r="X83" s="32"/>
      <c r="Y83" s="32"/>
      <c r="Z83" s="32"/>
      <c r="AA83" s="32"/>
      <c r="AC83" s="48"/>
      <c r="AD83" s="48"/>
      <c r="AE83" s="48"/>
      <c r="AF83" s="48"/>
      <c r="AH83" s="48"/>
      <c r="AI83" s="48"/>
      <c r="AJ83" s="48"/>
      <c r="AK83" s="48"/>
    </row>
    <row r="84" spans="1:37">
      <c r="A84" s="46" t="str">
        <f t="shared" si="2"/>
        <v/>
      </c>
      <c r="B84" s="47"/>
      <c r="C84" s="38"/>
      <c r="D84" s="38"/>
      <c r="E84" s="32"/>
      <c r="F84" s="32"/>
      <c r="G84" s="32"/>
      <c r="H84" s="33"/>
      <c r="I84" s="34"/>
      <c r="J84" s="34"/>
      <c r="K84" s="37"/>
      <c r="L84" s="34"/>
      <c r="M84" s="34"/>
      <c r="N84" s="34"/>
      <c r="O84" s="37"/>
      <c r="P84" s="34"/>
      <c r="Q84" s="34"/>
      <c r="R84" s="34"/>
      <c r="S84" s="34"/>
      <c r="T84" s="34"/>
      <c r="U84" s="36"/>
      <c r="V84" s="36"/>
      <c r="X84" s="32"/>
      <c r="Y84" s="32"/>
      <c r="Z84" s="32"/>
      <c r="AA84" s="32"/>
      <c r="AC84" s="48"/>
      <c r="AD84" s="48"/>
      <c r="AE84" s="48"/>
      <c r="AF84" s="48"/>
      <c r="AH84" s="48"/>
      <c r="AI84" s="48"/>
      <c r="AJ84" s="48"/>
      <c r="AK84" s="48"/>
    </row>
    <row r="85" spans="1:37">
      <c r="A85" s="46" t="str">
        <f t="shared" si="2"/>
        <v/>
      </c>
      <c r="B85" s="47"/>
      <c r="C85" s="38"/>
      <c r="D85" s="38"/>
      <c r="E85" s="32"/>
      <c r="F85" s="32"/>
      <c r="G85" s="32"/>
      <c r="H85" s="33"/>
      <c r="I85" s="34"/>
      <c r="J85" s="34"/>
      <c r="K85" s="37"/>
      <c r="L85" s="34"/>
      <c r="M85" s="34"/>
      <c r="N85" s="34"/>
      <c r="O85" s="37"/>
      <c r="P85" s="34"/>
      <c r="Q85" s="34"/>
      <c r="R85" s="34"/>
      <c r="S85" s="34"/>
      <c r="T85" s="34"/>
      <c r="U85" s="36"/>
      <c r="V85" s="36"/>
      <c r="X85" s="32"/>
      <c r="Y85" s="32"/>
      <c r="Z85" s="32"/>
      <c r="AA85" s="32"/>
      <c r="AC85" s="48"/>
      <c r="AD85" s="48"/>
      <c r="AE85" s="48"/>
      <c r="AF85" s="48"/>
      <c r="AH85" s="48"/>
      <c r="AI85" s="48"/>
      <c r="AJ85" s="48"/>
      <c r="AK85" s="48"/>
    </row>
    <row r="86" spans="1:37">
      <c r="A86" s="46" t="str">
        <f t="shared" si="2"/>
        <v/>
      </c>
      <c r="B86" s="47"/>
      <c r="C86" s="38"/>
      <c r="D86" s="38"/>
      <c r="E86" s="32"/>
      <c r="F86" s="32"/>
      <c r="G86" s="32"/>
      <c r="H86" s="33"/>
      <c r="I86" s="34"/>
      <c r="J86" s="34"/>
      <c r="K86" s="37"/>
      <c r="L86" s="34"/>
      <c r="M86" s="34"/>
      <c r="N86" s="34"/>
      <c r="O86" s="37"/>
      <c r="P86" s="34"/>
      <c r="Q86" s="34"/>
      <c r="R86" s="34"/>
      <c r="S86" s="34"/>
      <c r="T86" s="34"/>
      <c r="U86" s="36"/>
      <c r="V86" s="36"/>
      <c r="X86" s="32"/>
      <c r="Y86" s="32"/>
      <c r="Z86" s="32"/>
      <c r="AA86" s="32"/>
      <c r="AC86" s="48"/>
      <c r="AD86" s="48"/>
      <c r="AE86" s="48"/>
      <c r="AF86" s="48"/>
      <c r="AH86" s="48"/>
      <c r="AI86" s="48"/>
      <c r="AJ86" s="48"/>
      <c r="AK86" s="48"/>
    </row>
    <row r="87" spans="1:37">
      <c r="A87" s="46" t="str">
        <f t="shared" si="2"/>
        <v/>
      </c>
      <c r="B87" s="47"/>
      <c r="C87" s="38"/>
      <c r="D87" s="38"/>
      <c r="E87" s="32"/>
      <c r="F87" s="32"/>
      <c r="G87" s="32"/>
      <c r="H87" s="33"/>
      <c r="I87" s="34"/>
      <c r="J87" s="34"/>
      <c r="K87" s="37"/>
      <c r="L87" s="34"/>
      <c r="M87" s="34"/>
      <c r="N87" s="34"/>
      <c r="O87" s="37"/>
      <c r="P87" s="34"/>
      <c r="Q87" s="34"/>
      <c r="R87" s="34"/>
      <c r="S87" s="34"/>
      <c r="T87" s="34"/>
      <c r="U87" s="36"/>
      <c r="V87" s="36"/>
      <c r="X87" s="32"/>
      <c r="Y87" s="32"/>
      <c r="Z87" s="32"/>
      <c r="AA87" s="32"/>
      <c r="AC87" s="48"/>
      <c r="AD87" s="48"/>
      <c r="AE87" s="48"/>
      <c r="AF87" s="48"/>
      <c r="AH87" s="48"/>
      <c r="AI87" s="48"/>
      <c r="AJ87" s="48"/>
      <c r="AK87" s="48"/>
    </row>
    <row r="88" spans="1:37">
      <c r="A88" s="46" t="str">
        <f t="shared" si="2"/>
        <v/>
      </c>
      <c r="B88" s="47"/>
      <c r="C88" s="38"/>
      <c r="D88" s="38"/>
      <c r="E88" s="32"/>
      <c r="F88" s="32"/>
      <c r="G88" s="32"/>
      <c r="H88" s="33"/>
      <c r="I88" s="34"/>
      <c r="J88" s="34"/>
      <c r="K88" s="37"/>
      <c r="L88" s="34"/>
      <c r="M88" s="34"/>
      <c r="N88" s="34"/>
      <c r="O88" s="37"/>
      <c r="P88" s="34"/>
      <c r="Q88" s="34"/>
      <c r="R88" s="34"/>
      <c r="S88" s="34"/>
      <c r="T88" s="34"/>
      <c r="U88" s="36"/>
      <c r="V88" s="36"/>
      <c r="X88" s="32"/>
      <c r="Y88" s="32"/>
      <c r="Z88" s="32"/>
      <c r="AA88" s="32"/>
      <c r="AC88" s="48"/>
      <c r="AD88" s="48"/>
      <c r="AE88" s="48"/>
      <c r="AF88" s="48"/>
      <c r="AH88" s="48"/>
      <c r="AI88" s="48"/>
      <c r="AJ88" s="48"/>
      <c r="AK88" s="48"/>
    </row>
    <row r="89" spans="1:37">
      <c r="A89" s="46" t="str">
        <f t="shared" si="2"/>
        <v/>
      </c>
      <c r="B89" s="47"/>
      <c r="C89" s="38"/>
      <c r="D89" s="38"/>
      <c r="E89" s="32"/>
      <c r="F89" s="32"/>
      <c r="G89" s="32"/>
      <c r="H89" s="33"/>
      <c r="I89" s="34"/>
      <c r="J89" s="34"/>
      <c r="K89" s="37"/>
      <c r="L89" s="34"/>
      <c r="M89" s="34"/>
      <c r="N89" s="34"/>
      <c r="O89" s="37"/>
      <c r="P89" s="34"/>
      <c r="Q89" s="34"/>
      <c r="R89" s="34"/>
      <c r="S89" s="34"/>
      <c r="T89" s="34"/>
      <c r="U89" s="36"/>
      <c r="V89" s="36"/>
      <c r="X89" s="32"/>
      <c r="Y89" s="32"/>
      <c r="Z89" s="32"/>
      <c r="AA89" s="32"/>
      <c r="AC89" s="48"/>
      <c r="AD89" s="48"/>
      <c r="AE89" s="48"/>
      <c r="AF89" s="48"/>
      <c r="AH89" s="48"/>
      <c r="AI89" s="48"/>
      <c r="AJ89" s="48"/>
      <c r="AK89" s="48"/>
    </row>
    <row r="90" spans="1:37">
      <c r="A90" s="46" t="str">
        <f t="shared" si="2"/>
        <v/>
      </c>
      <c r="B90" s="47"/>
      <c r="C90" s="38"/>
      <c r="D90" s="38"/>
      <c r="E90" s="32"/>
      <c r="F90" s="32"/>
      <c r="G90" s="32"/>
      <c r="H90" s="33"/>
      <c r="I90" s="34"/>
      <c r="J90" s="34"/>
      <c r="K90" s="37"/>
      <c r="L90" s="34"/>
      <c r="M90" s="34"/>
      <c r="N90" s="34"/>
      <c r="O90" s="37"/>
      <c r="P90" s="34"/>
      <c r="Q90" s="34"/>
      <c r="R90" s="34"/>
      <c r="S90" s="34"/>
      <c r="T90" s="34"/>
      <c r="U90" s="36"/>
      <c r="V90" s="36"/>
      <c r="X90" s="32"/>
      <c r="Y90" s="32"/>
      <c r="Z90" s="32"/>
      <c r="AA90" s="32"/>
      <c r="AC90" s="48"/>
      <c r="AD90" s="48"/>
      <c r="AE90" s="48"/>
      <c r="AF90" s="48"/>
      <c r="AH90" s="48"/>
      <c r="AI90" s="48"/>
      <c r="AJ90" s="48"/>
      <c r="AK90" s="48"/>
    </row>
    <row r="91" spans="1:37">
      <c r="A91" s="46" t="str">
        <f t="shared" si="2"/>
        <v/>
      </c>
      <c r="B91" s="47"/>
      <c r="C91" s="38"/>
      <c r="D91" s="38"/>
      <c r="E91" s="32"/>
      <c r="F91" s="32"/>
      <c r="G91" s="32"/>
      <c r="H91" s="33"/>
      <c r="I91" s="34"/>
      <c r="J91" s="34"/>
      <c r="K91" s="37"/>
      <c r="L91" s="34"/>
      <c r="M91" s="34"/>
      <c r="N91" s="34"/>
      <c r="O91" s="37"/>
      <c r="P91" s="34"/>
      <c r="Q91" s="34"/>
      <c r="R91" s="34"/>
      <c r="S91" s="34"/>
      <c r="T91" s="34"/>
      <c r="U91" s="36"/>
      <c r="V91" s="36"/>
      <c r="X91" s="32"/>
      <c r="Y91" s="32"/>
      <c r="Z91" s="32"/>
      <c r="AA91" s="32"/>
      <c r="AC91" s="48"/>
      <c r="AD91" s="48"/>
      <c r="AE91" s="48"/>
      <c r="AF91" s="48"/>
      <c r="AH91" s="48"/>
      <c r="AI91" s="48"/>
      <c r="AJ91" s="48"/>
      <c r="AK91" s="48"/>
    </row>
    <row r="92" spans="1:37">
      <c r="A92" s="46" t="str">
        <f t="shared" si="2"/>
        <v/>
      </c>
      <c r="B92" s="47"/>
      <c r="C92" s="38"/>
      <c r="D92" s="38"/>
      <c r="E92" s="32"/>
      <c r="F92" s="32"/>
      <c r="G92" s="32"/>
      <c r="H92" s="33"/>
      <c r="I92" s="34"/>
      <c r="J92" s="34"/>
      <c r="K92" s="37"/>
      <c r="L92" s="34"/>
      <c r="M92" s="34"/>
      <c r="N92" s="34"/>
      <c r="O92" s="37"/>
      <c r="P92" s="34"/>
      <c r="Q92" s="34"/>
      <c r="R92" s="34"/>
      <c r="S92" s="34"/>
      <c r="T92" s="34"/>
      <c r="U92" s="36"/>
      <c r="V92" s="36"/>
      <c r="X92" s="32"/>
      <c r="Y92" s="32"/>
      <c r="Z92" s="32"/>
      <c r="AA92" s="32"/>
      <c r="AC92" s="48"/>
      <c r="AD92" s="48"/>
      <c r="AE92" s="48"/>
      <c r="AF92" s="48"/>
      <c r="AH92" s="48"/>
      <c r="AI92" s="48"/>
      <c r="AJ92" s="48"/>
      <c r="AK92" s="48"/>
    </row>
    <row r="93" spans="1:37">
      <c r="A93" s="46" t="str">
        <f t="shared" si="2"/>
        <v/>
      </c>
      <c r="B93" s="47"/>
      <c r="C93" s="38"/>
      <c r="D93" s="38"/>
      <c r="E93" s="32"/>
      <c r="F93" s="32"/>
      <c r="G93" s="32"/>
      <c r="H93" s="33"/>
      <c r="I93" s="34"/>
      <c r="J93" s="34"/>
      <c r="K93" s="37"/>
      <c r="L93" s="34"/>
      <c r="M93" s="34"/>
      <c r="N93" s="34"/>
      <c r="O93" s="37"/>
      <c r="P93" s="34"/>
      <c r="Q93" s="34"/>
      <c r="R93" s="34"/>
      <c r="S93" s="34"/>
      <c r="T93" s="34"/>
      <c r="U93" s="36"/>
      <c r="V93" s="36"/>
      <c r="X93" s="32"/>
      <c r="Y93" s="32"/>
      <c r="Z93" s="32"/>
      <c r="AA93" s="32"/>
      <c r="AC93" s="48"/>
      <c r="AD93" s="48"/>
      <c r="AE93" s="48"/>
      <c r="AF93" s="48"/>
      <c r="AH93" s="48"/>
      <c r="AI93" s="48"/>
      <c r="AJ93" s="48"/>
      <c r="AK93" s="48"/>
    </row>
    <row r="94" spans="1:37">
      <c r="A94" s="46" t="str">
        <f t="shared" si="2"/>
        <v/>
      </c>
      <c r="B94" s="47"/>
      <c r="C94" s="38"/>
      <c r="D94" s="38"/>
      <c r="E94" s="32"/>
      <c r="F94" s="32"/>
      <c r="G94" s="32"/>
      <c r="H94" s="33"/>
      <c r="I94" s="34"/>
      <c r="J94" s="34"/>
      <c r="K94" s="37"/>
      <c r="L94" s="34"/>
      <c r="M94" s="34"/>
      <c r="N94" s="34"/>
      <c r="O94" s="37"/>
      <c r="P94" s="34"/>
      <c r="Q94" s="34"/>
      <c r="R94" s="34"/>
      <c r="S94" s="34"/>
      <c r="T94" s="34"/>
      <c r="U94" s="36"/>
      <c r="V94" s="36"/>
      <c r="X94" s="32"/>
      <c r="Y94" s="32"/>
      <c r="Z94" s="32"/>
      <c r="AA94" s="32"/>
      <c r="AC94" s="48"/>
      <c r="AD94" s="48"/>
      <c r="AE94" s="48"/>
      <c r="AF94" s="48"/>
      <c r="AH94" s="48"/>
      <c r="AI94" s="48"/>
      <c r="AJ94" s="48"/>
      <c r="AK94" s="48"/>
    </row>
    <row r="95" spans="1:37">
      <c r="A95" s="46" t="str">
        <f t="shared" si="2"/>
        <v/>
      </c>
      <c r="B95" s="47"/>
      <c r="C95" s="38"/>
      <c r="D95" s="38"/>
      <c r="E95" s="32"/>
      <c r="F95" s="32"/>
      <c r="G95" s="32"/>
      <c r="H95" s="33"/>
      <c r="I95" s="34"/>
      <c r="J95" s="34"/>
      <c r="K95" s="37"/>
      <c r="L95" s="34"/>
      <c r="M95" s="34"/>
      <c r="N95" s="34"/>
      <c r="O95" s="37"/>
      <c r="P95" s="34"/>
      <c r="Q95" s="34"/>
      <c r="R95" s="34"/>
      <c r="S95" s="34"/>
      <c r="T95" s="34"/>
      <c r="U95" s="36"/>
      <c r="V95" s="36"/>
      <c r="X95" s="32"/>
      <c r="Y95" s="32"/>
      <c r="Z95" s="32"/>
      <c r="AA95" s="32"/>
      <c r="AC95" s="48"/>
      <c r="AD95" s="48"/>
      <c r="AE95" s="48"/>
      <c r="AF95" s="48"/>
      <c r="AH95" s="48"/>
      <c r="AI95" s="48"/>
      <c r="AJ95" s="48"/>
      <c r="AK95" s="48"/>
    </row>
    <row r="96" spans="1:37">
      <c r="A96" s="46" t="str">
        <f t="shared" si="2"/>
        <v/>
      </c>
      <c r="B96" s="47"/>
      <c r="C96" s="38"/>
      <c r="D96" s="38"/>
      <c r="E96" s="32"/>
      <c r="F96" s="32"/>
      <c r="G96" s="32"/>
      <c r="H96" s="33"/>
      <c r="I96" s="34"/>
      <c r="J96" s="34"/>
      <c r="K96" s="37"/>
      <c r="L96" s="34"/>
      <c r="M96" s="34"/>
      <c r="N96" s="34"/>
      <c r="O96" s="37"/>
      <c r="P96" s="34"/>
      <c r="Q96" s="34"/>
      <c r="R96" s="34"/>
      <c r="S96" s="34"/>
      <c r="T96" s="34"/>
      <c r="U96" s="36"/>
      <c r="V96" s="36"/>
      <c r="X96" s="32"/>
      <c r="Y96" s="32"/>
      <c r="Z96" s="32"/>
      <c r="AA96" s="32"/>
      <c r="AC96" s="48"/>
      <c r="AD96" s="48"/>
      <c r="AE96" s="48"/>
      <c r="AF96" s="48"/>
      <c r="AH96" s="48"/>
      <c r="AI96" s="48"/>
      <c r="AJ96" s="48"/>
      <c r="AK96" s="48"/>
    </row>
    <row r="97" spans="1:37">
      <c r="A97" s="46" t="str">
        <f t="shared" si="2"/>
        <v/>
      </c>
      <c r="B97" s="47"/>
      <c r="C97" s="38"/>
      <c r="D97" s="38"/>
      <c r="E97" s="32"/>
      <c r="F97" s="32"/>
      <c r="G97" s="32"/>
      <c r="H97" s="33"/>
      <c r="I97" s="34"/>
      <c r="J97" s="34"/>
      <c r="K97" s="37"/>
      <c r="L97" s="34"/>
      <c r="M97" s="34"/>
      <c r="N97" s="34"/>
      <c r="O97" s="37"/>
      <c r="P97" s="34"/>
      <c r="Q97" s="34"/>
      <c r="R97" s="34"/>
      <c r="S97" s="34"/>
      <c r="T97" s="34"/>
      <c r="U97" s="36"/>
      <c r="V97" s="36"/>
      <c r="X97" s="32"/>
      <c r="Y97" s="32"/>
      <c r="Z97" s="32"/>
      <c r="AA97" s="32"/>
      <c r="AC97" s="48"/>
      <c r="AD97" s="48"/>
      <c r="AE97" s="48"/>
      <c r="AF97" s="48"/>
      <c r="AH97" s="48"/>
      <c r="AI97" s="48"/>
      <c r="AJ97" s="48"/>
      <c r="AK97" s="48"/>
    </row>
    <row r="98" spans="1:37">
      <c r="A98" s="46" t="str">
        <f t="shared" si="2"/>
        <v/>
      </c>
      <c r="B98" s="47"/>
      <c r="C98" s="38"/>
      <c r="D98" s="38"/>
      <c r="E98" s="32"/>
      <c r="F98" s="32"/>
      <c r="G98" s="32"/>
      <c r="H98" s="33"/>
      <c r="I98" s="34"/>
      <c r="J98" s="34"/>
      <c r="K98" s="37"/>
      <c r="L98" s="34"/>
      <c r="M98" s="34"/>
      <c r="N98" s="34"/>
      <c r="O98" s="37"/>
      <c r="P98" s="34"/>
      <c r="Q98" s="34"/>
      <c r="R98" s="34"/>
      <c r="S98" s="34"/>
      <c r="T98" s="34"/>
      <c r="U98" s="36"/>
      <c r="V98" s="36"/>
      <c r="X98" s="32"/>
      <c r="Y98" s="32"/>
      <c r="Z98" s="32"/>
      <c r="AA98" s="32"/>
      <c r="AC98" s="48"/>
      <c r="AD98" s="48"/>
      <c r="AE98" s="48"/>
      <c r="AF98" s="48"/>
      <c r="AH98" s="48"/>
      <c r="AI98" s="48"/>
      <c r="AJ98" s="48"/>
      <c r="AK98" s="48"/>
    </row>
    <row r="99" spans="1:37">
      <c r="A99" s="46" t="str">
        <f t="shared" si="2"/>
        <v/>
      </c>
      <c r="B99" s="47"/>
      <c r="C99" s="38"/>
      <c r="D99" s="38"/>
      <c r="E99" s="32"/>
      <c r="F99" s="32"/>
      <c r="G99" s="32"/>
      <c r="H99" s="33"/>
      <c r="I99" s="34"/>
      <c r="J99" s="34"/>
      <c r="K99" s="37"/>
      <c r="L99" s="34"/>
      <c r="M99" s="34"/>
      <c r="N99" s="34"/>
      <c r="O99" s="37"/>
      <c r="P99" s="34"/>
      <c r="Q99" s="34"/>
      <c r="R99" s="34"/>
      <c r="S99" s="34"/>
      <c r="T99" s="34"/>
      <c r="U99" s="36"/>
      <c r="V99" s="36"/>
      <c r="X99" s="32"/>
      <c r="Y99" s="32"/>
      <c r="Z99" s="32"/>
      <c r="AA99" s="32"/>
      <c r="AC99" s="48"/>
      <c r="AD99" s="48"/>
      <c r="AE99" s="48"/>
      <c r="AF99" s="48"/>
      <c r="AH99" s="48"/>
      <c r="AI99" s="48"/>
      <c r="AJ99" s="48"/>
      <c r="AK99" s="48"/>
    </row>
    <row r="100" spans="1:37">
      <c r="A100" s="46" t="str">
        <f t="shared" si="2"/>
        <v/>
      </c>
      <c r="B100" s="47"/>
      <c r="C100" s="38"/>
      <c r="D100" s="38"/>
      <c r="E100" s="32"/>
      <c r="F100" s="32"/>
      <c r="G100" s="32"/>
      <c r="H100" s="33"/>
      <c r="I100" s="34"/>
      <c r="J100" s="34"/>
      <c r="K100" s="37"/>
      <c r="L100" s="34"/>
      <c r="M100" s="34"/>
      <c r="N100" s="34"/>
      <c r="O100" s="37"/>
      <c r="P100" s="34"/>
      <c r="Q100" s="34"/>
      <c r="R100" s="34"/>
      <c r="S100" s="34"/>
      <c r="T100" s="34"/>
      <c r="U100" s="36"/>
      <c r="V100" s="36"/>
      <c r="X100" s="32"/>
      <c r="Y100" s="32"/>
      <c r="Z100" s="32"/>
      <c r="AA100" s="32"/>
      <c r="AC100" s="48"/>
      <c r="AD100" s="48"/>
      <c r="AE100" s="48"/>
      <c r="AF100" s="48"/>
      <c r="AH100" s="48"/>
      <c r="AI100" s="48"/>
      <c r="AJ100" s="48"/>
      <c r="AK100" s="48"/>
    </row>
    <row r="101" spans="1:37">
      <c r="A101" s="46" t="str">
        <f t="shared" si="2"/>
        <v/>
      </c>
      <c r="B101" s="47"/>
      <c r="C101" s="38"/>
      <c r="D101" s="38"/>
      <c r="E101" s="32"/>
      <c r="F101" s="32"/>
      <c r="G101" s="32"/>
      <c r="H101" s="33"/>
      <c r="I101" s="34"/>
      <c r="J101" s="34"/>
      <c r="K101" s="37"/>
      <c r="L101" s="34"/>
      <c r="M101" s="34"/>
      <c r="N101" s="34"/>
      <c r="O101" s="37"/>
      <c r="P101" s="34"/>
      <c r="Q101" s="34"/>
      <c r="R101" s="34"/>
      <c r="S101" s="34"/>
      <c r="T101" s="34"/>
      <c r="U101" s="36"/>
      <c r="V101" s="36"/>
      <c r="X101" s="32"/>
      <c r="Y101" s="32"/>
      <c r="Z101" s="32"/>
      <c r="AA101" s="32"/>
      <c r="AC101" s="48"/>
      <c r="AD101" s="48"/>
      <c r="AE101" s="48"/>
      <c r="AF101" s="48"/>
      <c r="AH101" s="48"/>
      <c r="AI101" s="48"/>
      <c r="AJ101" s="48"/>
      <c r="AK101" s="48"/>
    </row>
    <row r="102" spans="1:37">
      <c r="A102" s="46" t="str">
        <f t="shared" si="2"/>
        <v/>
      </c>
      <c r="B102" s="47"/>
      <c r="C102" s="38"/>
      <c r="D102" s="38"/>
      <c r="E102" s="32"/>
      <c r="F102" s="32"/>
      <c r="G102" s="32"/>
      <c r="H102" s="33"/>
      <c r="I102" s="34"/>
      <c r="J102" s="34"/>
      <c r="K102" s="37"/>
      <c r="L102" s="34"/>
      <c r="M102" s="34"/>
      <c r="N102" s="34"/>
      <c r="O102" s="37"/>
      <c r="P102" s="34"/>
      <c r="Q102" s="34"/>
      <c r="R102" s="34"/>
      <c r="S102" s="34"/>
      <c r="T102" s="34"/>
      <c r="U102" s="36"/>
      <c r="V102" s="36"/>
      <c r="X102" s="32"/>
      <c r="Y102" s="32"/>
      <c r="Z102" s="32"/>
      <c r="AA102" s="32"/>
      <c r="AC102" s="48"/>
      <c r="AD102" s="48"/>
      <c r="AE102" s="48"/>
      <c r="AF102" s="48"/>
      <c r="AH102" s="48"/>
      <c r="AI102" s="48"/>
      <c r="AJ102" s="48"/>
      <c r="AK102" s="48"/>
    </row>
    <row r="103" spans="1:37">
      <c r="A103" s="46" t="str">
        <f t="shared" si="2"/>
        <v/>
      </c>
      <c r="B103" s="47"/>
      <c r="C103" s="38"/>
      <c r="D103" s="38"/>
      <c r="E103" s="32"/>
      <c r="F103" s="32"/>
      <c r="G103" s="32"/>
      <c r="H103" s="33"/>
      <c r="I103" s="34"/>
      <c r="J103" s="34"/>
      <c r="K103" s="37"/>
      <c r="L103" s="34"/>
      <c r="M103" s="34"/>
      <c r="N103" s="34"/>
      <c r="O103" s="37"/>
      <c r="P103" s="34"/>
      <c r="Q103" s="34"/>
      <c r="R103" s="34"/>
      <c r="S103" s="34"/>
      <c r="T103" s="34"/>
      <c r="U103" s="36"/>
      <c r="V103" s="36"/>
      <c r="X103" s="32"/>
      <c r="Y103" s="32"/>
      <c r="Z103" s="32"/>
      <c r="AA103" s="32"/>
      <c r="AC103" s="48"/>
      <c r="AD103" s="48"/>
      <c r="AE103" s="48"/>
      <c r="AF103" s="48"/>
      <c r="AH103" s="48"/>
      <c r="AI103" s="48"/>
      <c r="AJ103" s="48"/>
      <c r="AK103" s="48"/>
    </row>
    <row r="104" spans="1:37">
      <c r="A104" s="46" t="str">
        <f t="shared" si="2"/>
        <v/>
      </c>
      <c r="B104" s="47"/>
      <c r="C104" s="38"/>
      <c r="D104" s="38"/>
      <c r="E104" s="32"/>
      <c r="F104" s="32"/>
      <c r="G104" s="32"/>
      <c r="H104" s="33"/>
      <c r="I104" s="34"/>
      <c r="J104" s="34"/>
      <c r="K104" s="37"/>
      <c r="L104" s="34"/>
      <c r="M104" s="34"/>
      <c r="N104" s="34"/>
      <c r="O104" s="37"/>
      <c r="P104" s="34"/>
      <c r="Q104" s="34"/>
      <c r="R104" s="34"/>
      <c r="S104" s="34"/>
      <c r="T104" s="34"/>
      <c r="U104" s="36"/>
      <c r="V104" s="36"/>
      <c r="X104" s="32"/>
      <c r="Y104" s="32"/>
      <c r="Z104" s="32"/>
      <c r="AA104" s="32"/>
      <c r="AC104" s="48"/>
      <c r="AD104" s="48"/>
      <c r="AE104" s="48"/>
      <c r="AF104" s="48"/>
      <c r="AH104" s="48"/>
      <c r="AI104" s="48"/>
      <c r="AJ104" s="48"/>
      <c r="AK104" s="48"/>
    </row>
    <row r="105" spans="1:37">
      <c r="A105" s="46" t="str">
        <f t="shared" si="2"/>
        <v/>
      </c>
      <c r="B105" s="47"/>
      <c r="C105" s="38"/>
      <c r="D105" s="38"/>
      <c r="E105" s="32"/>
      <c r="F105" s="32"/>
      <c r="G105" s="32"/>
      <c r="H105" s="33"/>
      <c r="I105" s="34"/>
      <c r="J105" s="34"/>
      <c r="K105" s="37"/>
      <c r="L105" s="34"/>
      <c r="M105" s="34"/>
      <c r="N105" s="34"/>
      <c r="O105" s="37"/>
      <c r="P105" s="34"/>
      <c r="Q105" s="34"/>
      <c r="R105" s="34"/>
      <c r="S105" s="34"/>
      <c r="T105" s="34"/>
      <c r="U105" s="36"/>
      <c r="V105" s="36"/>
      <c r="X105" s="32"/>
      <c r="Y105" s="32"/>
      <c r="Z105" s="32"/>
      <c r="AA105" s="32"/>
      <c r="AC105" s="48"/>
      <c r="AD105" s="48"/>
      <c r="AE105" s="48"/>
      <c r="AF105" s="48"/>
      <c r="AH105" s="48"/>
      <c r="AI105" s="48"/>
      <c r="AJ105" s="48"/>
      <c r="AK105" s="48"/>
    </row>
    <row r="106" spans="1:37">
      <c r="A106" s="46" t="str">
        <f t="shared" si="2"/>
        <v/>
      </c>
      <c r="B106" s="47"/>
      <c r="C106" s="38"/>
      <c r="D106" s="38"/>
      <c r="E106" s="32"/>
      <c r="F106" s="32"/>
      <c r="G106" s="32"/>
      <c r="H106" s="33"/>
      <c r="I106" s="34"/>
      <c r="J106" s="34"/>
      <c r="K106" s="37"/>
      <c r="L106" s="34"/>
      <c r="M106" s="34"/>
      <c r="N106" s="34"/>
      <c r="O106" s="37"/>
      <c r="P106" s="34"/>
      <c r="Q106" s="34"/>
      <c r="R106" s="34"/>
      <c r="S106" s="34"/>
      <c r="T106" s="34"/>
      <c r="U106" s="36"/>
      <c r="V106" s="36"/>
      <c r="X106" s="32"/>
      <c r="Y106" s="32"/>
      <c r="Z106" s="32"/>
      <c r="AA106" s="32"/>
      <c r="AC106" s="48"/>
      <c r="AD106" s="48"/>
      <c r="AE106" s="48"/>
      <c r="AF106" s="48"/>
      <c r="AH106" s="48"/>
      <c r="AI106" s="48"/>
      <c r="AJ106" s="48"/>
      <c r="AK106" s="48"/>
    </row>
    <row r="107" spans="1:37">
      <c r="A107" s="46" t="str">
        <f t="shared" si="2"/>
        <v/>
      </c>
      <c r="B107" s="47"/>
      <c r="C107" s="38"/>
      <c r="D107" s="38"/>
      <c r="E107" s="32"/>
      <c r="F107" s="32"/>
      <c r="G107" s="32"/>
      <c r="H107" s="33"/>
      <c r="I107" s="34"/>
      <c r="J107" s="34"/>
      <c r="K107" s="37"/>
      <c r="L107" s="34"/>
      <c r="M107" s="34"/>
      <c r="N107" s="34"/>
      <c r="O107" s="37"/>
      <c r="P107" s="34"/>
      <c r="Q107" s="34"/>
      <c r="R107" s="34"/>
      <c r="S107" s="34"/>
      <c r="T107" s="34"/>
      <c r="U107" s="36"/>
      <c r="V107" s="36"/>
      <c r="X107" s="32"/>
      <c r="Y107" s="32"/>
      <c r="Z107" s="32"/>
      <c r="AA107" s="32"/>
      <c r="AC107" s="48"/>
      <c r="AD107" s="48"/>
      <c r="AE107" s="48"/>
      <c r="AF107" s="48"/>
      <c r="AH107" s="48"/>
      <c r="AI107" s="48"/>
      <c r="AJ107" s="48"/>
      <c r="AK107" s="48"/>
    </row>
    <row r="108" spans="1:37">
      <c r="A108" s="46" t="str">
        <f t="shared" si="2"/>
        <v/>
      </c>
      <c r="B108" s="47"/>
      <c r="C108" s="38"/>
      <c r="D108" s="38"/>
      <c r="E108" s="32"/>
      <c r="F108" s="32"/>
      <c r="G108" s="32"/>
      <c r="H108" s="33"/>
      <c r="I108" s="34"/>
      <c r="J108" s="34"/>
      <c r="K108" s="37"/>
      <c r="L108" s="34"/>
      <c r="M108" s="34"/>
      <c r="N108" s="34"/>
      <c r="O108" s="37"/>
      <c r="P108" s="34"/>
      <c r="Q108" s="34"/>
      <c r="R108" s="34"/>
      <c r="S108" s="34"/>
      <c r="T108" s="34"/>
      <c r="U108" s="36"/>
      <c r="V108" s="36"/>
      <c r="X108" s="32"/>
      <c r="Y108" s="32"/>
      <c r="Z108" s="32"/>
      <c r="AA108" s="32"/>
      <c r="AC108" s="48"/>
      <c r="AD108" s="48"/>
      <c r="AE108" s="48"/>
      <c r="AF108" s="48"/>
      <c r="AH108" s="48"/>
      <c r="AI108" s="48"/>
      <c r="AJ108" s="48"/>
      <c r="AK108" s="48"/>
    </row>
    <row r="109" spans="1:37">
      <c r="A109" s="46" t="str">
        <f t="shared" si="2"/>
        <v/>
      </c>
      <c r="B109" s="47"/>
      <c r="C109" s="38"/>
      <c r="D109" s="38"/>
      <c r="E109" s="32"/>
      <c r="F109" s="32"/>
      <c r="G109" s="32"/>
      <c r="H109" s="33"/>
      <c r="I109" s="34"/>
      <c r="J109" s="34"/>
      <c r="K109" s="37"/>
      <c r="L109" s="34"/>
      <c r="M109" s="34"/>
      <c r="N109" s="34"/>
      <c r="O109" s="37"/>
      <c r="P109" s="34"/>
      <c r="Q109" s="34"/>
      <c r="R109" s="34"/>
      <c r="S109" s="34"/>
      <c r="T109" s="34"/>
      <c r="U109" s="36"/>
      <c r="V109" s="36"/>
      <c r="X109" s="32"/>
      <c r="Y109" s="32"/>
      <c r="Z109" s="32"/>
      <c r="AA109" s="32"/>
      <c r="AC109" s="48"/>
      <c r="AD109" s="48"/>
      <c r="AE109" s="48"/>
      <c r="AF109" s="48"/>
      <c r="AH109" s="48"/>
      <c r="AI109" s="48"/>
      <c r="AJ109" s="48"/>
      <c r="AK109" s="48"/>
    </row>
    <row r="110" spans="1:37">
      <c r="A110" s="46" t="str">
        <f t="shared" si="2"/>
        <v/>
      </c>
      <c r="B110" s="47"/>
      <c r="C110" s="38"/>
      <c r="D110" s="38"/>
      <c r="E110" s="32"/>
      <c r="F110" s="32"/>
      <c r="G110" s="32"/>
      <c r="H110" s="33"/>
      <c r="I110" s="34"/>
      <c r="J110" s="34"/>
      <c r="K110" s="37"/>
      <c r="L110" s="34"/>
      <c r="M110" s="34"/>
      <c r="N110" s="34"/>
      <c r="O110" s="37"/>
      <c r="P110" s="34"/>
      <c r="Q110" s="34"/>
      <c r="R110" s="34"/>
      <c r="S110" s="34"/>
      <c r="T110" s="34"/>
      <c r="U110" s="36"/>
      <c r="V110" s="36"/>
      <c r="X110" s="32"/>
      <c r="Y110" s="32"/>
      <c r="Z110" s="32"/>
      <c r="AA110" s="32"/>
      <c r="AC110" s="48"/>
      <c r="AD110" s="48"/>
      <c r="AE110" s="48"/>
      <c r="AF110" s="48"/>
      <c r="AH110" s="48"/>
      <c r="AI110" s="48"/>
      <c r="AJ110" s="48"/>
      <c r="AK110" s="48"/>
    </row>
    <row r="111" spans="1:37">
      <c r="A111" s="46" t="str">
        <f t="shared" si="2"/>
        <v/>
      </c>
      <c r="B111" s="47"/>
      <c r="C111" s="38"/>
      <c r="D111" s="38"/>
      <c r="E111" s="32"/>
      <c r="F111" s="32"/>
      <c r="G111" s="32"/>
      <c r="H111" s="33"/>
      <c r="I111" s="34"/>
      <c r="J111" s="34"/>
      <c r="K111" s="37"/>
      <c r="L111" s="34"/>
      <c r="M111" s="34"/>
      <c r="N111" s="34"/>
      <c r="O111" s="37"/>
      <c r="P111" s="34"/>
      <c r="Q111" s="34"/>
      <c r="R111" s="34"/>
      <c r="S111" s="34"/>
      <c r="T111" s="34"/>
      <c r="U111" s="36"/>
      <c r="V111" s="36"/>
      <c r="X111" s="32"/>
      <c r="Y111" s="32"/>
      <c r="Z111" s="32"/>
      <c r="AA111" s="32"/>
      <c r="AC111" s="48"/>
      <c r="AD111" s="48"/>
      <c r="AE111" s="48"/>
      <c r="AF111" s="48"/>
      <c r="AH111" s="48"/>
      <c r="AI111" s="48"/>
      <c r="AJ111" s="48"/>
      <c r="AK111" s="48"/>
    </row>
    <row r="112" spans="1:37">
      <c r="A112" s="46" t="str">
        <f t="shared" si="2"/>
        <v/>
      </c>
      <c r="B112" s="47"/>
      <c r="C112" s="38"/>
      <c r="D112" s="38"/>
      <c r="E112" s="32"/>
      <c r="F112" s="32"/>
      <c r="G112" s="32"/>
      <c r="H112" s="33"/>
      <c r="I112" s="34"/>
      <c r="J112" s="34"/>
      <c r="K112" s="37"/>
      <c r="L112" s="34"/>
      <c r="M112" s="34"/>
      <c r="N112" s="34"/>
      <c r="O112" s="37"/>
      <c r="P112" s="34"/>
      <c r="Q112" s="34"/>
      <c r="R112" s="34"/>
      <c r="S112" s="34"/>
      <c r="T112" s="34"/>
      <c r="U112" s="36"/>
      <c r="V112" s="36"/>
      <c r="X112" s="32"/>
      <c r="Y112" s="32"/>
      <c r="Z112" s="32"/>
      <c r="AA112" s="32"/>
      <c r="AC112" s="48"/>
      <c r="AD112" s="48"/>
      <c r="AE112" s="48"/>
      <c r="AF112" s="48"/>
      <c r="AH112" s="48"/>
      <c r="AI112" s="48"/>
      <c r="AJ112" s="48"/>
      <c r="AK112" s="48"/>
    </row>
    <row r="113" spans="1:37">
      <c r="A113" s="46" t="str">
        <f t="shared" si="2"/>
        <v/>
      </c>
      <c r="B113" s="47"/>
      <c r="C113" s="38"/>
      <c r="D113" s="38"/>
      <c r="E113" s="32"/>
      <c r="F113" s="32"/>
      <c r="G113" s="32"/>
      <c r="H113" s="33"/>
      <c r="I113" s="34"/>
      <c r="J113" s="34"/>
      <c r="K113" s="37"/>
      <c r="L113" s="34"/>
      <c r="M113" s="34"/>
      <c r="N113" s="34"/>
      <c r="O113" s="37"/>
      <c r="P113" s="34"/>
      <c r="Q113" s="34"/>
      <c r="R113" s="34"/>
      <c r="S113" s="34"/>
      <c r="T113" s="34"/>
      <c r="U113" s="36"/>
      <c r="V113" s="36"/>
      <c r="X113" s="32"/>
      <c r="Y113" s="32"/>
      <c r="Z113" s="32"/>
      <c r="AA113" s="32"/>
      <c r="AC113" s="48"/>
      <c r="AD113" s="48"/>
      <c r="AE113" s="48"/>
      <c r="AF113" s="48"/>
      <c r="AH113" s="48"/>
      <c r="AI113" s="48"/>
      <c r="AJ113" s="48"/>
      <c r="AK113" s="48"/>
    </row>
    <row r="114" spans="1:37">
      <c r="A114" s="46" t="str">
        <f t="shared" si="2"/>
        <v/>
      </c>
      <c r="B114" s="47"/>
      <c r="C114" s="38"/>
      <c r="D114" s="38"/>
      <c r="E114" s="32"/>
      <c r="F114" s="32"/>
      <c r="G114" s="32"/>
      <c r="H114" s="33"/>
      <c r="I114" s="34"/>
      <c r="J114" s="34"/>
      <c r="K114" s="37"/>
      <c r="L114" s="34"/>
      <c r="M114" s="34"/>
      <c r="N114" s="34"/>
      <c r="O114" s="37"/>
      <c r="P114" s="34"/>
      <c r="Q114" s="34"/>
      <c r="R114" s="34"/>
      <c r="S114" s="34"/>
      <c r="T114" s="34"/>
      <c r="U114" s="36"/>
      <c r="V114" s="36"/>
      <c r="X114" s="32"/>
      <c r="Y114" s="32"/>
      <c r="Z114" s="32"/>
      <c r="AA114" s="32"/>
      <c r="AC114" s="48"/>
      <c r="AD114" s="48"/>
      <c r="AE114" s="48"/>
      <c r="AF114" s="48"/>
      <c r="AH114" s="48"/>
      <c r="AI114" s="48"/>
      <c r="AJ114" s="48"/>
      <c r="AK114" s="48"/>
    </row>
    <row r="115" spans="1:37">
      <c r="A115" s="46" t="str">
        <f t="shared" si="2"/>
        <v/>
      </c>
      <c r="B115" s="47"/>
      <c r="C115" s="38"/>
      <c r="D115" s="38"/>
      <c r="E115" s="32"/>
      <c r="F115" s="32"/>
      <c r="G115" s="32"/>
      <c r="H115" s="33"/>
      <c r="I115" s="34"/>
      <c r="J115" s="34"/>
      <c r="K115" s="37"/>
      <c r="L115" s="34"/>
      <c r="M115" s="34"/>
      <c r="N115" s="34"/>
      <c r="O115" s="37"/>
      <c r="P115" s="34"/>
      <c r="Q115" s="34"/>
      <c r="R115" s="34"/>
      <c r="S115" s="34"/>
      <c r="T115" s="34"/>
      <c r="U115" s="36"/>
      <c r="V115" s="36"/>
      <c r="X115" s="32"/>
      <c r="Y115" s="32"/>
      <c r="Z115" s="32"/>
      <c r="AA115" s="32"/>
      <c r="AC115" s="48"/>
      <c r="AD115" s="48"/>
      <c r="AE115" s="48"/>
      <c r="AF115" s="48"/>
      <c r="AH115" s="48"/>
      <c r="AI115" s="48"/>
      <c r="AJ115" s="48"/>
      <c r="AK115" s="48"/>
    </row>
    <row r="116" spans="1:37">
      <c r="A116" s="46" t="str">
        <f t="shared" si="2"/>
        <v/>
      </c>
      <c r="B116" s="47"/>
      <c r="C116" s="38"/>
      <c r="D116" s="38"/>
      <c r="E116" s="32"/>
      <c r="F116" s="32"/>
      <c r="G116" s="32"/>
      <c r="H116" s="33"/>
      <c r="I116" s="34"/>
      <c r="J116" s="34"/>
      <c r="K116" s="37"/>
      <c r="L116" s="34"/>
      <c r="M116" s="34"/>
      <c r="N116" s="34"/>
      <c r="O116" s="37"/>
      <c r="P116" s="34"/>
      <c r="Q116" s="34"/>
      <c r="R116" s="34"/>
      <c r="S116" s="34"/>
      <c r="T116" s="34"/>
      <c r="U116" s="36"/>
      <c r="V116" s="36"/>
      <c r="X116" s="32"/>
      <c r="Y116" s="32"/>
      <c r="Z116" s="32"/>
      <c r="AA116" s="32"/>
      <c r="AC116" s="48"/>
      <c r="AD116" s="48"/>
      <c r="AE116" s="48"/>
      <c r="AF116" s="48"/>
      <c r="AH116" s="48"/>
      <c r="AI116" s="48"/>
      <c r="AJ116" s="48"/>
      <c r="AK116" s="48"/>
    </row>
    <row r="117" spans="1:37">
      <c r="A117" s="46" t="str">
        <f t="shared" si="2"/>
        <v/>
      </c>
      <c r="B117" s="47"/>
      <c r="C117" s="38"/>
      <c r="D117" s="38"/>
      <c r="E117" s="32"/>
      <c r="F117" s="32"/>
      <c r="G117" s="32"/>
      <c r="H117" s="33"/>
      <c r="I117" s="34"/>
      <c r="J117" s="34"/>
      <c r="K117" s="37"/>
      <c r="L117" s="34"/>
      <c r="M117" s="34"/>
      <c r="N117" s="34"/>
      <c r="O117" s="37"/>
      <c r="P117" s="34"/>
      <c r="Q117" s="34"/>
      <c r="R117" s="34"/>
      <c r="S117" s="34"/>
      <c r="T117" s="34"/>
      <c r="U117" s="36"/>
      <c r="V117" s="36"/>
      <c r="X117" s="32"/>
      <c r="Y117" s="32"/>
      <c r="Z117" s="32"/>
      <c r="AA117" s="32"/>
      <c r="AC117" s="48"/>
      <c r="AD117" s="48"/>
      <c r="AE117" s="48"/>
      <c r="AF117" s="48"/>
      <c r="AH117" s="48"/>
      <c r="AI117" s="48"/>
      <c r="AJ117" s="48"/>
      <c r="AK117" s="48"/>
    </row>
    <row r="118" spans="1:37">
      <c r="A118" s="46" t="str">
        <f t="shared" si="2"/>
        <v/>
      </c>
      <c r="B118" s="47"/>
      <c r="C118" s="38"/>
      <c r="D118" s="38"/>
      <c r="E118" s="32"/>
      <c r="F118" s="32"/>
      <c r="G118" s="32"/>
      <c r="H118" s="33"/>
      <c r="I118" s="34"/>
      <c r="J118" s="34"/>
      <c r="K118" s="37"/>
      <c r="L118" s="34"/>
      <c r="M118" s="34"/>
      <c r="N118" s="34"/>
      <c r="O118" s="37"/>
      <c r="P118" s="34"/>
      <c r="Q118" s="34"/>
      <c r="R118" s="34"/>
      <c r="S118" s="34"/>
      <c r="T118" s="34"/>
      <c r="U118" s="36"/>
      <c r="V118" s="36"/>
      <c r="X118" s="32"/>
      <c r="Y118" s="32"/>
      <c r="Z118" s="32"/>
      <c r="AA118" s="32"/>
      <c r="AC118" s="48"/>
      <c r="AD118" s="48"/>
      <c r="AE118" s="48"/>
      <c r="AF118" s="48"/>
      <c r="AH118" s="48"/>
      <c r="AI118" s="48"/>
      <c r="AJ118" s="48"/>
      <c r="AK118" s="48"/>
    </row>
    <row r="119" spans="1:37">
      <c r="A119" s="46" t="str">
        <f t="shared" si="2"/>
        <v/>
      </c>
      <c r="B119" s="47"/>
      <c r="C119" s="38"/>
      <c r="D119" s="38"/>
      <c r="E119" s="32"/>
      <c r="F119" s="32"/>
      <c r="G119" s="32"/>
      <c r="H119" s="33"/>
      <c r="I119" s="34"/>
      <c r="J119" s="34"/>
      <c r="K119" s="37"/>
      <c r="L119" s="34"/>
      <c r="M119" s="34"/>
      <c r="N119" s="34"/>
      <c r="O119" s="37"/>
      <c r="P119" s="34"/>
      <c r="Q119" s="34"/>
      <c r="R119" s="34"/>
      <c r="S119" s="34"/>
      <c r="T119" s="34"/>
      <c r="U119" s="36"/>
      <c r="V119" s="36"/>
      <c r="X119" s="32"/>
      <c r="Y119" s="32"/>
      <c r="Z119" s="32"/>
      <c r="AA119" s="32"/>
      <c r="AC119" s="48"/>
      <c r="AD119" s="48"/>
      <c r="AE119" s="48"/>
      <c r="AF119" s="48"/>
      <c r="AH119" s="48"/>
      <c r="AI119" s="48"/>
      <c r="AJ119" s="48"/>
      <c r="AK119" s="48"/>
    </row>
    <row r="120" spans="1:37">
      <c r="A120" s="46" t="str">
        <f t="shared" si="2"/>
        <v/>
      </c>
      <c r="B120" s="47"/>
      <c r="C120" s="38"/>
      <c r="D120" s="38"/>
      <c r="E120" s="32"/>
      <c r="F120" s="32"/>
      <c r="G120" s="32"/>
      <c r="H120" s="33"/>
      <c r="I120" s="34"/>
      <c r="J120" s="34"/>
      <c r="K120" s="37"/>
      <c r="L120" s="34"/>
      <c r="M120" s="34"/>
      <c r="N120" s="34"/>
      <c r="O120" s="37"/>
      <c r="P120" s="34"/>
      <c r="Q120" s="34"/>
      <c r="R120" s="34"/>
      <c r="S120" s="34"/>
      <c r="T120" s="34"/>
      <c r="U120" s="36"/>
      <c r="V120" s="36"/>
      <c r="X120" s="32"/>
      <c r="Y120" s="32"/>
      <c r="Z120" s="32"/>
      <c r="AA120" s="32"/>
      <c r="AC120" s="48"/>
      <c r="AD120" s="48"/>
      <c r="AE120" s="48"/>
      <c r="AF120" s="48"/>
      <c r="AH120" s="48"/>
      <c r="AI120" s="48"/>
      <c r="AJ120" s="48"/>
      <c r="AK120" s="48"/>
    </row>
    <row r="121" spans="1:37">
      <c r="A121" s="46" t="str">
        <f t="shared" si="2"/>
        <v/>
      </c>
      <c r="B121" s="47"/>
      <c r="C121" s="38"/>
      <c r="D121" s="38"/>
      <c r="E121" s="32"/>
      <c r="F121" s="32"/>
      <c r="G121" s="32"/>
      <c r="H121" s="33"/>
      <c r="I121" s="34"/>
      <c r="J121" s="34"/>
      <c r="K121" s="37"/>
      <c r="L121" s="34"/>
      <c r="M121" s="34"/>
      <c r="N121" s="34"/>
      <c r="O121" s="37"/>
      <c r="P121" s="34"/>
      <c r="Q121" s="34"/>
      <c r="R121" s="34"/>
      <c r="S121" s="34"/>
      <c r="T121" s="34"/>
      <c r="U121" s="36"/>
      <c r="V121" s="36"/>
      <c r="X121" s="32"/>
      <c r="Y121" s="32"/>
      <c r="Z121" s="32"/>
      <c r="AA121" s="32"/>
      <c r="AC121" s="48"/>
      <c r="AD121" s="48"/>
      <c r="AE121" s="48"/>
      <c r="AF121" s="48"/>
      <c r="AH121" s="48"/>
      <c r="AI121" s="48"/>
      <c r="AJ121" s="48"/>
      <c r="AK121" s="48"/>
    </row>
    <row r="122" spans="1:37">
      <c r="A122" s="46" t="str">
        <f t="shared" si="2"/>
        <v/>
      </c>
    </row>
    <row r="123" spans="1:37">
      <c r="A123" s="46" t="str">
        <f t="shared" si="2"/>
        <v/>
      </c>
    </row>
    <row r="124" spans="1:37">
      <c r="A124" s="46" t="str">
        <f t="shared" si="2"/>
        <v/>
      </c>
    </row>
    <row r="125" spans="1:37">
      <c r="A125" s="46" t="str">
        <f t="shared" si="2"/>
        <v/>
      </c>
    </row>
    <row r="126" spans="1:37">
      <c r="A126" s="46" t="str">
        <f t="shared" si="2"/>
        <v/>
      </c>
    </row>
    <row r="127" spans="1:37">
      <c r="A127" s="46" t="str">
        <f t="shared" si="2"/>
        <v/>
      </c>
    </row>
    <row r="128" spans="1:37">
      <c r="A128" s="46" t="str">
        <f t="shared" si="2"/>
        <v/>
      </c>
    </row>
    <row r="129" spans="1:37">
      <c r="A129" s="46" t="str">
        <f t="shared" si="2"/>
        <v/>
      </c>
    </row>
    <row r="130" spans="1:37">
      <c r="A130" s="46" t="str">
        <f t="shared" si="2"/>
        <v/>
      </c>
    </row>
    <row r="131" spans="1:37">
      <c r="A131" s="46" t="str">
        <f t="shared" ref="A131:A194" si="3">IF(C131="","",B131&amp;" &gt;&gt; "&amp;C131)</f>
        <v/>
      </c>
    </row>
    <row r="132" spans="1:37">
      <c r="A132" s="46" t="str">
        <f t="shared" si="3"/>
        <v/>
      </c>
    </row>
    <row r="133" spans="1:37">
      <c r="A133" s="46" t="str">
        <f t="shared" si="3"/>
        <v/>
      </c>
    </row>
    <row r="134" spans="1:37">
      <c r="A134" s="46" t="str">
        <f t="shared" si="3"/>
        <v/>
      </c>
    </row>
    <row r="135" spans="1:37" s="31" customFormat="1">
      <c r="A135" s="46" t="str">
        <f t="shared" si="3"/>
        <v/>
      </c>
      <c r="H135" s="30"/>
      <c r="I135" s="39"/>
      <c r="J135" s="39"/>
      <c r="K135" s="30"/>
      <c r="L135" s="39"/>
      <c r="M135" s="39"/>
      <c r="N135" s="39"/>
      <c r="O135" s="30"/>
      <c r="P135" s="30"/>
      <c r="Q135" s="30"/>
      <c r="R135" s="30"/>
      <c r="S135" s="30"/>
      <c r="T135" s="30"/>
      <c r="U135" s="30"/>
      <c r="V135" s="30"/>
      <c r="W135" s="30"/>
      <c r="AB135" s="30"/>
      <c r="AH135" s="50"/>
      <c r="AI135" s="50"/>
      <c r="AJ135" s="50"/>
      <c r="AK135" s="50"/>
    </row>
    <row r="136" spans="1:37" s="31" customFormat="1">
      <c r="A136" s="46" t="str">
        <f t="shared" si="3"/>
        <v/>
      </c>
      <c r="H136" s="30"/>
      <c r="I136" s="39"/>
      <c r="J136" s="39"/>
      <c r="K136" s="30"/>
      <c r="L136" s="39"/>
      <c r="M136" s="39"/>
      <c r="N136" s="39"/>
      <c r="O136" s="30"/>
      <c r="P136" s="30"/>
      <c r="Q136" s="30"/>
      <c r="R136" s="30"/>
      <c r="S136" s="30"/>
      <c r="T136" s="30"/>
      <c r="U136" s="30"/>
      <c r="V136" s="30"/>
      <c r="W136" s="30"/>
      <c r="AB136" s="30"/>
      <c r="AH136" s="50"/>
      <c r="AI136" s="50"/>
      <c r="AJ136" s="50"/>
      <c r="AK136" s="50"/>
    </row>
    <row r="137" spans="1:37" s="31" customFormat="1">
      <c r="A137" s="46" t="str">
        <f t="shared" si="3"/>
        <v/>
      </c>
      <c r="H137" s="30"/>
      <c r="I137" s="39"/>
      <c r="J137" s="39"/>
      <c r="K137" s="30"/>
      <c r="L137" s="39"/>
      <c r="M137" s="39"/>
      <c r="N137" s="39"/>
      <c r="O137" s="30"/>
      <c r="P137" s="30"/>
      <c r="Q137" s="30"/>
      <c r="R137" s="30"/>
      <c r="S137" s="30"/>
      <c r="T137" s="30"/>
      <c r="U137" s="30"/>
      <c r="V137" s="30"/>
      <c r="W137" s="30"/>
      <c r="AB137" s="30"/>
      <c r="AH137" s="50"/>
      <c r="AI137" s="50"/>
      <c r="AJ137" s="50"/>
      <c r="AK137" s="50"/>
    </row>
    <row r="138" spans="1:37" s="31" customFormat="1">
      <c r="A138" s="46" t="str">
        <f t="shared" si="3"/>
        <v/>
      </c>
      <c r="H138" s="30"/>
      <c r="I138" s="39"/>
      <c r="J138" s="39"/>
      <c r="K138" s="30"/>
      <c r="L138" s="39"/>
      <c r="M138" s="39"/>
      <c r="N138" s="39"/>
      <c r="O138" s="30"/>
      <c r="P138" s="30"/>
      <c r="Q138" s="30"/>
      <c r="R138" s="30"/>
      <c r="S138" s="30"/>
      <c r="T138" s="30"/>
      <c r="U138" s="30"/>
      <c r="V138" s="30"/>
      <c r="W138" s="30"/>
      <c r="AB138" s="30"/>
      <c r="AH138" s="50"/>
      <c r="AI138" s="50"/>
      <c r="AJ138" s="50"/>
      <c r="AK138" s="50"/>
    </row>
    <row r="139" spans="1:37" s="31" customFormat="1">
      <c r="A139" s="46" t="str">
        <f t="shared" si="3"/>
        <v/>
      </c>
      <c r="H139" s="30"/>
      <c r="I139" s="39"/>
      <c r="J139" s="39"/>
      <c r="K139" s="30"/>
      <c r="L139" s="39"/>
      <c r="M139" s="39"/>
      <c r="N139" s="39"/>
      <c r="O139" s="30"/>
      <c r="P139" s="30"/>
      <c r="Q139" s="30"/>
      <c r="R139" s="30"/>
      <c r="S139" s="30"/>
      <c r="T139" s="30"/>
      <c r="U139" s="30"/>
      <c r="V139" s="30"/>
      <c r="W139" s="30"/>
      <c r="AB139" s="30"/>
      <c r="AH139" s="50"/>
      <c r="AI139" s="50"/>
      <c r="AJ139" s="50"/>
      <c r="AK139" s="50"/>
    </row>
    <row r="140" spans="1:37" s="31" customFormat="1">
      <c r="A140" s="46" t="str">
        <f t="shared" si="3"/>
        <v/>
      </c>
      <c r="H140" s="30"/>
      <c r="I140" s="39"/>
      <c r="J140" s="39"/>
      <c r="K140" s="30"/>
      <c r="L140" s="39"/>
      <c r="M140" s="39"/>
      <c r="N140" s="39"/>
      <c r="O140" s="30"/>
      <c r="P140" s="30"/>
      <c r="Q140" s="30"/>
      <c r="R140" s="30"/>
      <c r="S140" s="30"/>
      <c r="T140" s="30"/>
      <c r="U140" s="30"/>
      <c r="V140" s="30"/>
      <c r="W140" s="30"/>
      <c r="AB140" s="30"/>
      <c r="AH140" s="50"/>
      <c r="AI140" s="50"/>
      <c r="AJ140" s="50"/>
      <c r="AK140" s="50"/>
    </row>
    <row r="141" spans="1:37" s="31" customFormat="1">
      <c r="A141" s="46" t="str">
        <f t="shared" si="3"/>
        <v/>
      </c>
      <c r="H141" s="30"/>
      <c r="I141" s="39"/>
      <c r="J141" s="39"/>
      <c r="K141" s="30"/>
      <c r="L141" s="39"/>
      <c r="M141" s="39"/>
      <c r="N141" s="39"/>
      <c r="O141" s="30"/>
      <c r="P141" s="30"/>
      <c r="Q141" s="30"/>
      <c r="R141" s="30"/>
      <c r="S141" s="30"/>
      <c r="T141" s="30"/>
      <c r="U141" s="30"/>
      <c r="V141" s="30"/>
      <c r="W141" s="30"/>
      <c r="AB141" s="30"/>
      <c r="AH141" s="50"/>
      <c r="AI141" s="50"/>
      <c r="AJ141" s="50"/>
      <c r="AK141" s="50"/>
    </row>
    <row r="142" spans="1:37" s="31" customFormat="1">
      <c r="A142" s="46" t="str">
        <f t="shared" si="3"/>
        <v/>
      </c>
      <c r="H142" s="30"/>
      <c r="I142" s="39"/>
      <c r="J142" s="39"/>
      <c r="K142" s="30"/>
      <c r="L142" s="39"/>
      <c r="M142" s="39"/>
      <c r="N142" s="39"/>
      <c r="O142" s="30"/>
      <c r="P142" s="30"/>
      <c r="Q142" s="30"/>
      <c r="R142" s="30"/>
      <c r="S142" s="30"/>
      <c r="T142" s="30"/>
      <c r="U142" s="30"/>
      <c r="V142" s="30"/>
      <c r="W142" s="30"/>
      <c r="AB142" s="30"/>
      <c r="AH142" s="50"/>
      <c r="AI142" s="50"/>
      <c r="AJ142" s="50"/>
      <c r="AK142" s="50"/>
    </row>
    <row r="143" spans="1:37" s="31" customFormat="1">
      <c r="A143" s="46" t="str">
        <f t="shared" si="3"/>
        <v/>
      </c>
      <c r="H143" s="30"/>
      <c r="I143" s="39"/>
      <c r="J143" s="39"/>
      <c r="K143" s="30"/>
      <c r="L143" s="39"/>
      <c r="M143" s="39"/>
      <c r="N143" s="39"/>
      <c r="O143" s="30"/>
      <c r="P143" s="30"/>
      <c r="Q143" s="30"/>
      <c r="R143" s="30"/>
      <c r="S143" s="30"/>
      <c r="T143" s="30"/>
      <c r="U143" s="30"/>
      <c r="V143" s="30"/>
      <c r="W143" s="30"/>
      <c r="AB143" s="30"/>
      <c r="AH143" s="50"/>
      <c r="AI143" s="50"/>
      <c r="AJ143" s="50"/>
      <c r="AK143" s="50"/>
    </row>
    <row r="144" spans="1:37" s="31" customFormat="1">
      <c r="A144" s="46" t="str">
        <f t="shared" si="3"/>
        <v/>
      </c>
      <c r="H144" s="30"/>
      <c r="I144" s="39"/>
      <c r="J144" s="39"/>
      <c r="K144" s="30"/>
      <c r="L144" s="39"/>
      <c r="M144" s="39"/>
      <c r="N144" s="39"/>
      <c r="O144" s="30"/>
      <c r="P144" s="30"/>
      <c r="Q144" s="30"/>
      <c r="R144" s="30"/>
      <c r="S144" s="30"/>
      <c r="T144" s="30"/>
      <c r="U144" s="30"/>
      <c r="V144" s="30"/>
      <c r="W144" s="30"/>
      <c r="AB144" s="30"/>
      <c r="AH144" s="50"/>
      <c r="AI144" s="50"/>
      <c r="AJ144" s="50"/>
      <c r="AK144" s="50"/>
    </row>
    <row r="145" spans="1:37" s="31" customFormat="1">
      <c r="A145" s="46" t="str">
        <f t="shared" si="3"/>
        <v/>
      </c>
      <c r="H145" s="30"/>
      <c r="I145" s="39"/>
      <c r="J145" s="39"/>
      <c r="K145" s="30"/>
      <c r="L145" s="39"/>
      <c r="M145" s="39"/>
      <c r="N145" s="39"/>
      <c r="O145" s="30"/>
      <c r="P145" s="30"/>
      <c r="Q145" s="30"/>
      <c r="R145" s="30"/>
      <c r="S145" s="30"/>
      <c r="T145" s="30"/>
      <c r="U145" s="30"/>
      <c r="V145" s="30"/>
      <c r="W145" s="30"/>
      <c r="AB145" s="30"/>
      <c r="AH145" s="50"/>
      <c r="AI145" s="50"/>
      <c r="AJ145" s="50"/>
      <c r="AK145" s="50"/>
    </row>
    <row r="146" spans="1:37" s="31" customFormat="1">
      <c r="A146" s="46" t="str">
        <f t="shared" si="3"/>
        <v/>
      </c>
      <c r="H146" s="30"/>
      <c r="I146" s="39"/>
      <c r="J146" s="39"/>
      <c r="K146" s="30"/>
      <c r="L146" s="39"/>
      <c r="M146" s="39"/>
      <c r="N146" s="39"/>
      <c r="O146" s="30"/>
      <c r="P146" s="30"/>
      <c r="Q146" s="30"/>
      <c r="R146" s="30"/>
      <c r="S146" s="30"/>
      <c r="T146" s="30"/>
      <c r="U146" s="30"/>
      <c r="V146" s="30"/>
      <c r="W146" s="30"/>
      <c r="AB146" s="30"/>
      <c r="AH146" s="50"/>
      <c r="AI146" s="50"/>
      <c r="AJ146" s="50"/>
      <c r="AK146" s="50"/>
    </row>
    <row r="147" spans="1:37" s="31" customFormat="1">
      <c r="A147" s="46" t="str">
        <f t="shared" si="3"/>
        <v/>
      </c>
      <c r="H147" s="30"/>
      <c r="I147" s="39"/>
      <c r="J147" s="39"/>
      <c r="K147" s="30"/>
      <c r="L147" s="39"/>
      <c r="M147" s="39"/>
      <c r="N147" s="39"/>
      <c r="O147" s="30"/>
      <c r="P147" s="30"/>
      <c r="Q147" s="30"/>
      <c r="R147" s="30"/>
      <c r="S147" s="30"/>
      <c r="T147" s="30"/>
      <c r="U147" s="30"/>
      <c r="V147" s="30"/>
      <c r="W147" s="30"/>
      <c r="AB147" s="30"/>
      <c r="AH147" s="50"/>
      <c r="AI147" s="50"/>
      <c r="AJ147" s="50"/>
      <c r="AK147" s="50"/>
    </row>
    <row r="148" spans="1:37" s="31" customFormat="1">
      <c r="A148" s="46" t="str">
        <f t="shared" si="3"/>
        <v/>
      </c>
      <c r="H148" s="30"/>
      <c r="I148" s="39"/>
      <c r="J148" s="39"/>
      <c r="K148" s="30"/>
      <c r="L148" s="39"/>
      <c r="M148" s="39"/>
      <c r="N148" s="39"/>
      <c r="O148" s="30"/>
      <c r="P148" s="30"/>
      <c r="Q148" s="30"/>
      <c r="R148" s="30"/>
      <c r="S148" s="30"/>
      <c r="T148" s="30"/>
      <c r="U148" s="30"/>
      <c r="V148" s="30"/>
      <c r="W148" s="30"/>
      <c r="AB148" s="30"/>
      <c r="AH148" s="50"/>
      <c r="AI148" s="50"/>
      <c r="AJ148" s="50"/>
      <c r="AK148" s="50"/>
    </row>
    <row r="149" spans="1:37" s="31" customFormat="1">
      <c r="A149" s="46" t="str">
        <f t="shared" si="3"/>
        <v/>
      </c>
      <c r="H149" s="30"/>
      <c r="I149" s="39"/>
      <c r="J149" s="39"/>
      <c r="K149" s="30"/>
      <c r="L149" s="39"/>
      <c r="M149" s="39"/>
      <c r="N149" s="39"/>
      <c r="O149" s="30"/>
      <c r="P149" s="30"/>
      <c r="Q149" s="30"/>
      <c r="R149" s="30"/>
      <c r="S149" s="30"/>
      <c r="T149" s="30"/>
      <c r="U149" s="30"/>
      <c r="V149" s="30"/>
      <c r="W149" s="30"/>
      <c r="AB149" s="30"/>
      <c r="AH149" s="50"/>
      <c r="AI149" s="50"/>
      <c r="AJ149" s="50"/>
      <c r="AK149" s="50"/>
    </row>
    <row r="150" spans="1:37" s="31" customFormat="1">
      <c r="A150" s="46" t="str">
        <f t="shared" si="3"/>
        <v/>
      </c>
      <c r="H150" s="30"/>
      <c r="I150" s="39"/>
      <c r="J150" s="39"/>
      <c r="K150" s="30"/>
      <c r="L150" s="39"/>
      <c r="M150" s="39"/>
      <c r="N150" s="39"/>
      <c r="O150" s="30"/>
      <c r="P150" s="30"/>
      <c r="Q150" s="30"/>
      <c r="R150" s="30"/>
      <c r="S150" s="30"/>
      <c r="T150" s="30"/>
      <c r="U150" s="30"/>
      <c r="V150" s="30"/>
      <c r="W150" s="30"/>
      <c r="AB150" s="30"/>
      <c r="AH150" s="50"/>
      <c r="AI150" s="50"/>
      <c r="AJ150" s="50"/>
      <c r="AK150" s="50"/>
    </row>
    <row r="151" spans="1:37" s="31" customFormat="1">
      <c r="A151" s="46" t="str">
        <f t="shared" si="3"/>
        <v/>
      </c>
      <c r="H151" s="30"/>
      <c r="I151" s="39"/>
      <c r="J151" s="39"/>
      <c r="K151" s="30"/>
      <c r="L151" s="39"/>
      <c r="M151" s="39"/>
      <c r="N151" s="39"/>
      <c r="O151" s="30"/>
      <c r="P151" s="30"/>
      <c r="Q151" s="30"/>
      <c r="R151" s="30"/>
      <c r="S151" s="30"/>
      <c r="T151" s="30"/>
      <c r="U151" s="30"/>
      <c r="V151" s="30"/>
      <c r="W151" s="30"/>
      <c r="AB151" s="30"/>
      <c r="AH151" s="50"/>
      <c r="AI151" s="50"/>
      <c r="AJ151" s="50"/>
      <c r="AK151" s="50"/>
    </row>
    <row r="152" spans="1:37" s="31" customFormat="1">
      <c r="A152" s="46" t="str">
        <f t="shared" si="3"/>
        <v/>
      </c>
      <c r="H152" s="30"/>
      <c r="I152" s="39"/>
      <c r="J152" s="39"/>
      <c r="K152" s="30"/>
      <c r="L152" s="39"/>
      <c r="M152" s="39"/>
      <c r="N152" s="39"/>
      <c r="O152" s="30"/>
      <c r="P152" s="30"/>
      <c r="Q152" s="30"/>
      <c r="R152" s="30"/>
      <c r="S152" s="30"/>
      <c r="T152" s="30"/>
      <c r="U152" s="30"/>
      <c r="V152" s="30"/>
      <c r="W152" s="30"/>
      <c r="AB152" s="30"/>
      <c r="AH152" s="50"/>
      <c r="AI152" s="50"/>
      <c r="AJ152" s="50"/>
      <c r="AK152" s="50"/>
    </row>
    <row r="153" spans="1:37" s="31" customFormat="1">
      <c r="A153" s="46" t="str">
        <f t="shared" si="3"/>
        <v/>
      </c>
      <c r="H153" s="30"/>
      <c r="I153" s="39"/>
      <c r="J153" s="39"/>
      <c r="K153" s="30"/>
      <c r="L153" s="39"/>
      <c r="M153" s="39"/>
      <c r="N153" s="39"/>
      <c r="O153" s="30"/>
      <c r="P153" s="30"/>
      <c r="Q153" s="30"/>
      <c r="R153" s="30"/>
      <c r="S153" s="30"/>
      <c r="T153" s="30"/>
      <c r="U153" s="30"/>
      <c r="V153" s="30"/>
      <c r="W153" s="30"/>
      <c r="AB153" s="30"/>
      <c r="AH153" s="50"/>
      <c r="AI153" s="50"/>
      <c r="AJ153" s="50"/>
      <c r="AK153" s="50"/>
    </row>
    <row r="154" spans="1:37" s="31" customFormat="1">
      <c r="A154" s="46" t="str">
        <f t="shared" si="3"/>
        <v/>
      </c>
      <c r="H154" s="30"/>
      <c r="I154" s="39"/>
      <c r="J154" s="39"/>
      <c r="K154" s="30"/>
      <c r="L154" s="39"/>
      <c r="M154" s="39"/>
      <c r="N154" s="39"/>
      <c r="O154" s="30"/>
      <c r="P154" s="30"/>
      <c r="Q154" s="30"/>
      <c r="R154" s="30"/>
      <c r="S154" s="30"/>
      <c r="T154" s="30"/>
      <c r="U154" s="30"/>
      <c r="V154" s="30"/>
      <c r="W154" s="30"/>
      <c r="AB154" s="30"/>
      <c r="AH154" s="50"/>
      <c r="AI154" s="50"/>
      <c r="AJ154" s="50"/>
      <c r="AK154" s="50"/>
    </row>
    <row r="155" spans="1:37" s="31" customFormat="1">
      <c r="A155" s="46" t="str">
        <f t="shared" si="3"/>
        <v/>
      </c>
      <c r="H155" s="30"/>
      <c r="I155" s="39"/>
      <c r="J155" s="39"/>
      <c r="K155" s="30"/>
      <c r="L155" s="39"/>
      <c r="M155" s="39"/>
      <c r="N155" s="39"/>
      <c r="O155" s="30"/>
      <c r="P155" s="30"/>
      <c r="Q155" s="30"/>
      <c r="R155" s="30"/>
      <c r="S155" s="30"/>
      <c r="T155" s="30"/>
      <c r="U155" s="30"/>
      <c r="V155" s="30"/>
      <c r="W155" s="30"/>
      <c r="AB155" s="30"/>
      <c r="AH155" s="50"/>
      <c r="AI155" s="50"/>
      <c r="AJ155" s="50"/>
      <c r="AK155" s="50"/>
    </row>
    <row r="156" spans="1:37" s="31" customFormat="1">
      <c r="A156" s="46" t="str">
        <f t="shared" si="3"/>
        <v/>
      </c>
      <c r="H156" s="30"/>
      <c r="I156" s="39"/>
      <c r="J156" s="39"/>
      <c r="K156" s="30"/>
      <c r="L156" s="39"/>
      <c r="M156" s="39"/>
      <c r="N156" s="39"/>
      <c r="O156" s="30"/>
      <c r="P156" s="30"/>
      <c r="Q156" s="30"/>
      <c r="R156" s="30"/>
      <c r="S156" s="30"/>
      <c r="T156" s="30"/>
      <c r="U156" s="30"/>
      <c r="V156" s="30"/>
      <c r="W156" s="30"/>
      <c r="AB156" s="30"/>
      <c r="AH156" s="50"/>
      <c r="AI156" s="50"/>
      <c r="AJ156" s="50"/>
      <c r="AK156" s="50"/>
    </row>
    <row r="157" spans="1:37" s="31" customFormat="1">
      <c r="A157" s="46" t="str">
        <f t="shared" si="3"/>
        <v/>
      </c>
      <c r="H157" s="30"/>
      <c r="I157" s="39"/>
      <c r="J157" s="39"/>
      <c r="K157" s="30"/>
      <c r="L157" s="39"/>
      <c r="M157" s="39"/>
      <c r="N157" s="39"/>
      <c r="O157" s="30"/>
      <c r="P157" s="30"/>
      <c r="Q157" s="30"/>
      <c r="R157" s="30"/>
      <c r="S157" s="30"/>
      <c r="T157" s="30"/>
      <c r="U157" s="30"/>
      <c r="V157" s="30"/>
      <c r="W157" s="30"/>
      <c r="AB157" s="30"/>
      <c r="AH157" s="50"/>
      <c r="AI157" s="50"/>
      <c r="AJ157" s="50"/>
      <c r="AK157" s="50"/>
    </row>
    <row r="158" spans="1:37" s="31" customFormat="1">
      <c r="A158" s="46" t="str">
        <f t="shared" si="3"/>
        <v/>
      </c>
      <c r="H158" s="30"/>
      <c r="I158" s="39"/>
      <c r="J158" s="39"/>
      <c r="K158" s="30"/>
      <c r="L158" s="39"/>
      <c r="M158" s="39"/>
      <c r="N158" s="39"/>
      <c r="O158" s="30"/>
      <c r="P158" s="30"/>
      <c r="Q158" s="30"/>
      <c r="R158" s="30"/>
      <c r="S158" s="30"/>
      <c r="T158" s="30"/>
      <c r="U158" s="30"/>
      <c r="V158" s="30"/>
      <c r="W158" s="30"/>
      <c r="AB158" s="30"/>
      <c r="AH158" s="50"/>
      <c r="AI158" s="50"/>
      <c r="AJ158" s="50"/>
      <c r="AK158" s="50"/>
    </row>
    <row r="159" spans="1:37" s="31" customFormat="1">
      <c r="A159" s="46" t="str">
        <f t="shared" si="3"/>
        <v/>
      </c>
      <c r="H159" s="30"/>
      <c r="I159" s="39"/>
      <c r="J159" s="39"/>
      <c r="K159" s="30"/>
      <c r="L159" s="39"/>
      <c r="M159" s="39"/>
      <c r="N159" s="39"/>
      <c r="O159" s="30"/>
      <c r="P159" s="30"/>
      <c r="Q159" s="30"/>
      <c r="R159" s="30"/>
      <c r="S159" s="30"/>
      <c r="T159" s="30"/>
      <c r="U159" s="30"/>
      <c r="V159" s="30"/>
      <c r="W159" s="30"/>
      <c r="AB159" s="30"/>
      <c r="AH159" s="50"/>
      <c r="AI159" s="50"/>
      <c r="AJ159" s="50"/>
      <c r="AK159" s="50"/>
    </row>
    <row r="160" spans="1:37" s="31" customFormat="1">
      <c r="A160" s="46" t="str">
        <f t="shared" si="3"/>
        <v/>
      </c>
      <c r="H160" s="30"/>
      <c r="I160" s="39"/>
      <c r="J160" s="39"/>
      <c r="K160" s="30"/>
      <c r="L160" s="39"/>
      <c r="M160" s="39"/>
      <c r="N160" s="39"/>
      <c r="O160" s="30"/>
      <c r="P160" s="30"/>
      <c r="Q160" s="30"/>
      <c r="R160" s="30"/>
      <c r="S160" s="30"/>
      <c r="T160" s="30"/>
      <c r="U160" s="30"/>
      <c r="V160" s="30"/>
      <c r="W160" s="30"/>
      <c r="AB160" s="30"/>
      <c r="AH160" s="50"/>
      <c r="AI160" s="50"/>
      <c r="AJ160" s="50"/>
      <c r="AK160" s="50"/>
    </row>
    <row r="161" spans="1:37" s="31" customFormat="1">
      <c r="A161" s="46" t="str">
        <f t="shared" si="3"/>
        <v/>
      </c>
      <c r="H161" s="30"/>
      <c r="I161" s="39"/>
      <c r="J161" s="39"/>
      <c r="K161" s="30"/>
      <c r="L161" s="39"/>
      <c r="M161" s="39"/>
      <c r="N161" s="39"/>
      <c r="O161" s="30"/>
      <c r="P161" s="30"/>
      <c r="Q161" s="30"/>
      <c r="R161" s="30"/>
      <c r="S161" s="30"/>
      <c r="T161" s="30"/>
      <c r="U161" s="30"/>
      <c r="V161" s="30"/>
      <c r="W161" s="30"/>
      <c r="AB161" s="30"/>
      <c r="AH161" s="50"/>
      <c r="AI161" s="50"/>
      <c r="AJ161" s="50"/>
      <c r="AK161" s="50"/>
    </row>
    <row r="162" spans="1:37" s="31" customFormat="1">
      <c r="A162" s="46" t="str">
        <f t="shared" si="3"/>
        <v/>
      </c>
      <c r="H162" s="30"/>
      <c r="I162" s="39"/>
      <c r="J162" s="39"/>
      <c r="K162" s="30"/>
      <c r="L162" s="39"/>
      <c r="M162" s="39"/>
      <c r="N162" s="39"/>
      <c r="O162" s="30"/>
      <c r="P162" s="30"/>
      <c r="Q162" s="30"/>
      <c r="R162" s="30"/>
      <c r="S162" s="30"/>
      <c r="T162" s="30"/>
      <c r="U162" s="30"/>
      <c r="V162" s="30"/>
      <c r="W162" s="30"/>
      <c r="AB162" s="30"/>
      <c r="AH162" s="50"/>
      <c r="AI162" s="50"/>
      <c r="AJ162" s="50"/>
      <c r="AK162" s="50"/>
    </row>
    <row r="163" spans="1:37" s="31" customFormat="1">
      <c r="A163" s="46" t="str">
        <f t="shared" si="3"/>
        <v/>
      </c>
      <c r="H163" s="30"/>
      <c r="I163" s="39"/>
      <c r="J163" s="39"/>
      <c r="K163" s="30"/>
      <c r="L163" s="39"/>
      <c r="M163" s="39"/>
      <c r="N163" s="39"/>
      <c r="O163" s="30"/>
      <c r="P163" s="30"/>
      <c r="Q163" s="30"/>
      <c r="R163" s="30"/>
      <c r="S163" s="30"/>
      <c r="T163" s="30"/>
      <c r="U163" s="30"/>
      <c r="V163" s="30"/>
      <c r="W163" s="30"/>
      <c r="AB163" s="30"/>
      <c r="AH163" s="50"/>
      <c r="AI163" s="50"/>
      <c r="AJ163" s="50"/>
      <c r="AK163" s="50"/>
    </row>
    <row r="164" spans="1:37" s="31" customFormat="1">
      <c r="A164" s="46" t="str">
        <f t="shared" si="3"/>
        <v/>
      </c>
      <c r="H164" s="30"/>
      <c r="I164" s="39"/>
      <c r="J164" s="39"/>
      <c r="K164" s="30"/>
      <c r="L164" s="39"/>
      <c r="M164" s="39"/>
      <c r="N164" s="39"/>
      <c r="O164" s="30"/>
      <c r="P164" s="30"/>
      <c r="Q164" s="30"/>
      <c r="R164" s="30"/>
      <c r="S164" s="30"/>
      <c r="T164" s="30"/>
      <c r="U164" s="30"/>
      <c r="V164" s="30"/>
      <c r="W164" s="30"/>
      <c r="AB164" s="30"/>
      <c r="AH164" s="50"/>
      <c r="AI164" s="50"/>
      <c r="AJ164" s="50"/>
      <c r="AK164" s="50"/>
    </row>
    <row r="165" spans="1:37" s="31" customFormat="1">
      <c r="A165" s="46" t="str">
        <f t="shared" si="3"/>
        <v/>
      </c>
      <c r="H165" s="30"/>
      <c r="I165" s="39"/>
      <c r="J165" s="39"/>
      <c r="K165" s="30"/>
      <c r="L165" s="39"/>
      <c r="M165" s="39"/>
      <c r="N165" s="39"/>
      <c r="O165" s="30"/>
      <c r="P165" s="30"/>
      <c r="Q165" s="30"/>
      <c r="R165" s="30"/>
      <c r="S165" s="30"/>
      <c r="T165" s="30"/>
      <c r="U165" s="30"/>
      <c r="V165" s="30"/>
      <c r="W165" s="30"/>
      <c r="AB165" s="30"/>
      <c r="AH165" s="50"/>
      <c r="AI165" s="50"/>
      <c r="AJ165" s="50"/>
      <c r="AK165" s="50"/>
    </row>
    <row r="166" spans="1:37" s="31" customFormat="1">
      <c r="A166" s="46" t="str">
        <f t="shared" si="3"/>
        <v/>
      </c>
      <c r="H166" s="30"/>
      <c r="I166" s="39"/>
      <c r="J166" s="39"/>
      <c r="K166" s="30"/>
      <c r="L166" s="39"/>
      <c r="M166" s="39"/>
      <c r="N166" s="39"/>
      <c r="O166" s="30"/>
      <c r="P166" s="30"/>
      <c r="Q166" s="30"/>
      <c r="R166" s="30"/>
      <c r="S166" s="30"/>
      <c r="T166" s="30"/>
      <c r="U166" s="30"/>
      <c r="V166" s="30"/>
      <c r="W166" s="30"/>
      <c r="AB166" s="30"/>
      <c r="AH166" s="50"/>
      <c r="AI166" s="50"/>
      <c r="AJ166" s="50"/>
      <c r="AK166" s="50"/>
    </row>
    <row r="167" spans="1:37" s="31" customFormat="1">
      <c r="A167" s="46" t="str">
        <f t="shared" si="3"/>
        <v/>
      </c>
      <c r="H167" s="30"/>
      <c r="I167" s="39"/>
      <c r="J167" s="39"/>
      <c r="K167" s="30"/>
      <c r="L167" s="39"/>
      <c r="M167" s="39"/>
      <c r="N167" s="39"/>
      <c r="O167" s="30"/>
      <c r="P167" s="30"/>
      <c r="Q167" s="30"/>
      <c r="R167" s="30"/>
      <c r="S167" s="30"/>
      <c r="T167" s="30"/>
      <c r="U167" s="30"/>
      <c r="V167" s="30"/>
      <c r="W167" s="30"/>
      <c r="AB167" s="30"/>
      <c r="AH167" s="50"/>
      <c r="AI167" s="50"/>
      <c r="AJ167" s="50"/>
      <c r="AK167" s="50"/>
    </row>
    <row r="168" spans="1:37" s="31" customFormat="1">
      <c r="A168" s="46" t="str">
        <f t="shared" si="3"/>
        <v/>
      </c>
      <c r="H168" s="30"/>
      <c r="I168" s="39"/>
      <c r="J168" s="39"/>
      <c r="K168" s="30"/>
      <c r="L168" s="39"/>
      <c r="M168" s="39"/>
      <c r="N168" s="39"/>
      <c r="O168" s="30"/>
      <c r="P168" s="30"/>
      <c r="Q168" s="30"/>
      <c r="R168" s="30"/>
      <c r="S168" s="30"/>
      <c r="T168" s="30"/>
      <c r="U168" s="30"/>
      <c r="V168" s="30"/>
      <c r="W168" s="30"/>
      <c r="AB168" s="30"/>
      <c r="AH168" s="50"/>
      <c r="AI168" s="50"/>
      <c r="AJ168" s="50"/>
      <c r="AK168" s="50"/>
    </row>
    <row r="169" spans="1:37" s="31" customFormat="1">
      <c r="A169" s="46" t="str">
        <f t="shared" si="3"/>
        <v/>
      </c>
      <c r="H169" s="30"/>
      <c r="I169" s="39"/>
      <c r="J169" s="39"/>
      <c r="K169" s="30"/>
      <c r="L169" s="39"/>
      <c r="M169" s="39"/>
      <c r="N169" s="39"/>
      <c r="O169" s="30"/>
      <c r="P169" s="30"/>
      <c r="Q169" s="30"/>
      <c r="R169" s="30"/>
      <c r="S169" s="30"/>
      <c r="T169" s="30"/>
      <c r="U169" s="30"/>
      <c r="V169" s="30"/>
      <c r="W169" s="30"/>
      <c r="AB169" s="30"/>
      <c r="AH169" s="50"/>
      <c r="AI169" s="50"/>
      <c r="AJ169" s="50"/>
      <c r="AK169" s="50"/>
    </row>
    <row r="170" spans="1:37" s="31" customFormat="1">
      <c r="A170" s="46" t="str">
        <f t="shared" si="3"/>
        <v/>
      </c>
      <c r="H170" s="30"/>
      <c r="I170" s="39"/>
      <c r="J170" s="39"/>
      <c r="K170" s="30"/>
      <c r="L170" s="39"/>
      <c r="M170" s="39"/>
      <c r="N170" s="39"/>
      <c r="O170" s="30"/>
      <c r="P170" s="30"/>
      <c r="Q170" s="30"/>
      <c r="R170" s="30"/>
      <c r="S170" s="30"/>
      <c r="T170" s="30"/>
      <c r="U170" s="30"/>
      <c r="V170" s="30"/>
      <c r="W170" s="30"/>
      <c r="AB170" s="30"/>
      <c r="AH170" s="50"/>
      <c r="AI170" s="50"/>
      <c r="AJ170" s="50"/>
      <c r="AK170" s="50"/>
    </row>
    <row r="171" spans="1:37" s="31" customFormat="1">
      <c r="A171" s="46" t="str">
        <f t="shared" si="3"/>
        <v/>
      </c>
      <c r="H171" s="30"/>
      <c r="I171" s="39"/>
      <c r="J171" s="39"/>
      <c r="K171" s="30"/>
      <c r="L171" s="39"/>
      <c r="M171" s="39"/>
      <c r="N171" s="39"/>
      <c r="O171" s="30"/>
      <c r="P171" s="30"/>
      <c r="Q171" s="30"/>
      <c r="R171" s="30"/>
      <c r="S171" s="30"/>
      <c r="T171" s="30"/>
      <c r="U171" s="30"/>
      <c r="V171" s="30"/>
      <c r="W171" s="30"/>
      <c r="AB171" s="30"/>
      <c r="AH171" s="50"/>
      <c r="AI171" s="50"/>
      <c r="AJ171" s="50"/>
      <c r="AK171" s="50"/>
    </row>
    <row r="172" spans="1:37" s="31" customFormat="1">
      <c r="A172" s="46" t="str">
        <f t="shared" si="3"/>
        <v/>
      </c>
      <c r="H172" s="30"/>
      <c r="I172" s="39"/>
      <c r="J172" s="39"/>
      <c r="K172" s="30"/>
      <c r="L172" s="39"/>
      <c r="M172" s="39"/>
      <c r="N172" s="39"/>
      <c r="O172" s="30"/>
      <c r="P172" s="30"/>
      <c r="Q172" s="30"/>
      <c r="R172" s="30"/>
      <c r="S172" s="30"/>
      <c r="T172" s="30"/>
      <c r="U172" s="30"/>
      <c r="V172" s="30"/>
      <c r="W172" s="30"/>
      <c r="AB172" s="30"/>
      <c r="AH172" s="50"/>
      <c r="AI172" s="50"/>
      <c r="AJ172" s="50"/>
      <c r="AK172" s="50"/>
    </row>
    <row r="173" spans="1:37" s="31" customFormat="1">
      <c r="A173" s="46" t="str">
        <f t="shared" si="3"/>
        <v/>
      </c>
      <c r="H173" s="30"/>
      <c r="I173" s="39"/>
      <c r="J173" s="39"/>
      <c r="K173" s="30"/>
      <c r="L173" s="39"/>
      <c r="M173" s="39"/>
      <c r="N173" s="39"/>
      <c r="O173" s="30"/>
      <c r="P173" s="30"/>
      <c r="Q173" s="30"/>
      <c r="R173" s="30"/>
      <c r="S173" s="30"/>
      <c r="T173" s="30"/>
      <c r="U173" s="30"/>
      <c r="V173" s="30"/>
      <c r="W173" s="30"/>
      <c r="AB173" s="30"/>
      <c r="AH173" s="50"/>
      <c r="AI173" s="50"/>
      <c r="AJ173" s="50"/>
      <c r="AK173" s="50"/>
    </row>
    <row r="174" spans="1:37" s="31" customFormat="1">
      <c r="A174" s="46" t="str">
        <f t="shared" si="3"/>
        <v/>
      </c>
      <c r="H174" s="30"/>
      <c r="I174" s="39"/>
      <c r="J174" s="39"/>
      <c r="K174" s="30"/>
      <c r="L174" s="39"/>
      <c r="M174" s="39"/>
      <c r="N174" s="39"/>
      <c r="O174" s="30"/>
      <c r="P174" s="30"/>
      <c r="Q174" s="30"/>
      <c r="R174" s="30"/>
      <c r="S174" s="30"/>
      <c r="T174" s="30"/>
      <c r="U174" s="30"/>
      <c r="V174" s="30"/>
      <c r="W174" s="30"/>
      <c r="AB174" s="30"/>
      <c r="AH174" s="50"/>
      <c r="AI174" s="50"/>
      <c r="AJ174" s="50"/>
      <c r="AK174" s="50"/>
    </row>
    <row r="175" spans="1:37" s="31" customFormat="1">
      <c r="A175" s="46" t="str">
        <f t="shared" si="3"/>
        <v/>
      </c>
      <c r="H175" s="30"/>
      <c r="I175" s="39"/>
      <c r="J175" s="39"/>
      <c r="K175" s="30"/>
      <c r="L175" s="39"/>
      <c r="M175" s="39"/>
      <c r="N175" s="39"/>
      <c r="O175" s="30"/>
      <c r="P175" s="30"/>
      <c r="Q175" s="30"/>
      <c r="R175" s="30"/>
      <c r="S175" s="30"/>
      <c r="T175" s="30"/>
      <c r="U175" s="30"/>
      <c r="V175" s="30"/>
      <c r="W175" s="30"/>
      <c r="AB175" s="30"/>
      <c r="AH175" s="50"/>
      <c r="AI175" s="50"/>
      <c r="AJ175" s="50"/>
      <c r="AK175" s="50"/>
    </row>
    <row r="176" spans="1:37" s="31" customFormat="1">
      <c r="A176" s="46" t="str">
        <f t="shared" si="3"/>
        <v/>
      </c>
      <c r="H176" s="30"/>
      <c r="I176" s="39"/>
      <c r="J176" s="39"/>
      <c r="K176" s="30"/>
      <c r="L176" s="39"/>
      <c r="M176" s="39"/>
      <c r="N176" s="39"/>
      <c r="O176" s="30"/>
      <c r="P176" s="30"/>
      <c r="Q176" s="30"/>
      <c r="R176" s="30"/>
      <c r="S176" s="30"/>
      <c r="T176" s="30"/>
      <c r="U176" s="30"/>
      <c r="V176" s="30"/>
      <c r="W176" s="30"/>
      <c r="AB176" s="30"/>
      <c r="AH176" s="50"/>
      <c r="AI176" s="50"/>
      <c r="AJ176" s="50"/>
      <c r="AK176" s="50"/>
    </row>
    <row r="177" spans="1:37" s="31" customFormat="1">
      <c r="A177" s="46" t="str">
        <f t="shared" si="3"/>
        <v/>
      </c>
      <c r="H177" s="30"/>
      <c r="I177" s="39"/>
      <c r="J177" s="39"/>
      <c r="K177" s="30"/>
      <c r="L177" s="39"/>
      <c r="M177" s="39"/>
      <c r="N177" s="39"/>
      <c r="O177" s="30"/>
      <c r="P177" s="30"/>
      <c r="Q177" s="30"/>
      <c r="R177" s="30"/>
      <c r="S177" s="30"/>
      <c r="T177" s="30"/>
      <c r="U177" s="30"/>
      <c r="V177" s="30"/>
      <c r="W177" s="30"/>
      <c r="AB177" s="30"/>
      <c r="AH177" s="50"/>
      <c r="AI177" s="50"/>
      <c r="AJ177" s="50"/>
      <c r="AK177" s="50"/>
    </row>
    <row r="178" spans="1:37" s="31" customFormat="1">
      <c r="A178" s="46" t="str">
        <f t="shared" si="3"/>
        <v/>
      </c>
      <c r="H178" s="30"/>
      <c r="I178" s="39"/>
      <c r="J178" s="39"/>
      <c r="K178" s="30"/>
      <c r="L178" s="39"/>
      <c r="M178" s="39"/>
      <c r="N178" s="39"/>
      <c r="O178" s="30"/>
      <c r="P178" s="30"/>
      <c r="Q178" s="30"/>
      <c r="R178" s="30"/>
      <c r="S178" s="30"/>
      <c r="T178" s="30"/>
      <c r="U178" s="30"/>
      <c r="V178" s="30"/>
      <c r="W178" s="30"/>
      <c r="AB178" s="30"/>
      <c r="AH178" s="50"/>
      <c r="AI178" s="50"/>
      <c r="AJ178" s="50"/>
      <c r="AK178" s="50"/>
    </row>
    <row r="179" spans="1:37" s="31" customFormat="1">
      <c r="A179" s="46" t="str">
        <f t="shared" si="3"/>
        <v/>
      </c>
      <c r="H179" s="30"/>
      <c r="I179" s="39"/>
      <c r="J179" s="39"/>
      <c r="K179" s="30"/>
      <c r="L179" s="39"/>
      <c r="M179" s="39"/>
      <c r="N179" s="39"/>
      <c r="O179" s="30"/>
      <c r="P179" s="30"/>
      <c r="Q179" s="30"/>
      <c r="R179" s="30"/>
      <c r="S179" s="30"/>
      <c r="T179" s="30"/>
      <c r="U179" s="30"/>
      <c r="V179" s="30"/>
      <c r="W179" s="30"/>
      <c r="AB179" s="30"/>
      <c r="AH179" s="50"/>
      <c r="AI179" s="50"/>
      <c r="AJ179" s="50"/>
      <c r="AK179" s="50"/>
    </row>
    <row r="180" spans="1:37" s="31" customFormat="1">
      <c r="A180" s="46" t="str">
        <f t="shared" si="3"/>
        <v/>
      </c>
      <c r="H180" s="30"/>
      <c r="I180" s="39"/>
      <c r="J180" s="39"/>
      <c r="K180" s="30"/>
      <c r="L180" s="39"/>
      <c r="M180" s="39"/>
      <c r="N180" s="39"/>
      <c r="O180" s="30"/>
      <c r="P180" s="30"/>
      <c r="Q180" s="30"/>
      <c r="R180" s="30"/>
      <c r="S180" s="30"/>
      <c r="T180" s="30"/>
      <c r="U180" s="30"/>
      <c r="V180" s="30"/>
      <c r="W180" s="30"/>
      <c r="AB180" s="30"/>
      <c r="AH180" s="50"/>
      <c r="AI180" s="50"/>
      <c r="AJ180" s="50"/>
      <c r="AK180" s="50"/>
    </row>
    <row r="181" spans="1:37" s="31" customFormat="1">
      <c r="A181" s="46" t="str">
        <f t="shared" si="3"/>
        <v/>
      </c>
      <c r="H181" s="30"/>
      <c r="I181" s="39"/>
      <c r="J181" s="39"/>
      <c r="K181" s="30"/>
      <c r="L181" s="39"/>
      <c r="M181" s="39"/>
      <c r="N181" s="39"/>
      <c r="O181" s="30"/>
      <c r="P181" s="30"/>
      <c r="Q181" s="30"/>
      <c r="R181" s="30"/>
      <c r="S181" s="30"/>
      <c r="T181" s="30"/>
      <c r="U181" s="30"/>
      <c r="V181" s="30"/>
      <c r="W181" s="30"/>
      <c r="AB181" s="30"/>
      <c r="AH181" s="50"/>
      <c r="AI181" s="50"/>
      <c r="AJ181" s="50"/>
      <c r="AK181" s="50"/>
    </row>
    <row r="182" spans="1:37" s="31" customFormat="1">
      <c r="A182" s="46" t="str">
        <f t="shared" si="3"/>
        <v/>
      </c>
      <c r="H182" s="30"/>
      <c r="I182" s="39"/>
      <c r="J182" s="39"/>
      <c r="K182" s="30"/>
      <c r="L182" s="39"/>
      <c r="M182" s="39"/>
      <c r="N182" s="39"/>
      <c r="O182" s="30"/>
      <c r="P182" s="30"/>
      <c r="Q182" s="30"/>
      <c r="R182" s="30"/>
      <c r="S182" s="30"/>
      <c r="T182" s="30"/>
      <c r="U182" s="30"/>
      <c r="V182" s="30"/>
      <c r="W182" s="30"/>
      <c r="AB182" s="30"/>
      <c r="AH182" s="50"/>
      <c r="AI182" s="50"/>
      <c r="AJ182" s="50"/>
      <c r="AK182" s="50"/>
    </row>
    <row r="183" spans="1:37" s="31" customFormat="1">
      <c r="A183" s="46" t="str">
        <f t="shared" si="3"/>
        <v/>
      </c>
      <c r="H183" s="30"/>
      <c r="I183" s="39"/>
      <c r="J183" s="39"/>
      <c r="K183" s="30"/>
      <c r="L183" s="39"/>
      <c r="M183" s="39"/>
      <c r="N183" s="39"/>
      <c r="O183" s="30"/>
      <c r="P183" s="30"/>
      <c r="Q183" s="30"/>
      <c r="R183" s="30"/>
      <c r="S183" s="30"/>
      <c r="T183" s="30"/>
      <c r="U183" s="30"/>
      <c r="V183" s="30"/>
      <c r="W183" s="30"/>
      <c r="AB183" s="30"/>
      <c r="AH183" s="50"/>
      <c r="AI183" s="50"/>
      <c r="AJ183" s="50"/>
      <c r="AK183" s="50"/>
    </row>
    <row r="184" spans="1:37" s="31" customFormat="1">
      <c r="A184" s="46" t="str">
        <f t="shared" si="3"/>
        <v/>
      </c>
      <c r="H184" s="30"/>
      <c r="I184" s="39"/>
      <c r="J184" s="39"/>
      <c r="K184" s="30"/>
      <c r="L184" s="39"/>
      <c r="M184" s="39"/>
      <c r="N184" s="39"/>
      <c r="O184" s="30"/>
      <c r="P184" s="30"/>
      <c r="Q184" s="30"/>
      <c r="R184" s="30"/>
      <c r="S184" s="30"/>
      <c r="T184" s="30"/>
      <c r="U184" s="30"/>
      <c r="V184" s="30"/>
      <c r="W184" s="30"/>
      <c r="AB184" s="30"/>
      <c r="AH184" s="50"/>
      <c r="AI184" s="50"/>
      <c r="AJ184" s="50"/>
      <c r="AK184" s="50"/>
    </row>
    <row r="185" spans="1:37" s="31" customFormat="1">
      <c r="A185" s="46" t="str">
        <f t="shared" si="3"/>
        <v/>
      </c>
      <c r="H185" s="30"/>
      <c r="I185" s="39"/>
      <c r="J185" s="39"/>
      <c r="K185" s="30"/>
      <c r="L185" s="39"/>
      <c r="M185" s="39"/>
      <c r="N185" s="39"/>
      <c r="O185" s="30"/>
      <c r="P185" s="30"/>
      <c r="Q185" s="30"/>
      <c r="R185" s="30"/>
      <c r="S185" s="30"/>
      <c r="T185" s="30"/>
      <c r="U185" s="30"/>
      <c r="V185" s="30"/>
      <c r="W185" s="30"/>
      <c r="AB185" s="30"/>
      <c r="AH185" s="50"/>
      <c r="AI185" s="50"/>
      <c r="AJ185" s="50"/>
      <c r="AK185" s="50"/>
    </row>
    <row r="186" spans="1:37" s="31" customFormat="1">
      <c r="A186" s="46" t="str">
        <f t="shared" si="3"/>
        <v/>
      </c>
      <c r="H186" s="30"/>
      <c r="I186" s="39"/>
      <c r="J186" s="39"/>
      <c r="K186" s="30"/>
      <c r="L186" s="39"/>
      <c r="M186" s="39"/>
      <c r="N186" s="39"/>
      <c r="O186" s="30"/>
      <c r="P186" s="30"/>
      <c r="Q186" s="30"/>
      <c r="R186" s="30"/>
      <c r="S186" s="30"/>
      <c r="T186" s="30"/>
      <c r="U186" s="30"/>
      <c r="V186" s="30"/>
      <c r="W186" s="30"/>
      <c r="AB186" s="30"/>
      <c r="AH186" s="50"/>
      <c r="AI186" s="50"/>
      <c r="AJ186" s="50"/>
      <c r="AK186" s="50"/>
    </row>
    <row r="187" spans="1:37" s="31" customFormat="1">
      <c r="A187" s="46" t="str">
        <f t="shared" si="3"/>
        <v/>
      </c>
      <c r="H187" s="30"/>
      <c r="I187" s="39"/>
      <c r="J187" s="39"/>
      <c r="K187" s="30"/>
      <c r="L187" s="39"/>
      <c r="M187" s="39"/>
      <c r="N187" s="39"/>
      <c r="O187" s="30"/>
      <c r="P187" s="30"/>
      <c r="Q187" s="30"/>
      <c r="R187" s="30"/>
      <c r="S187" s="30"/>
      <c r="T187" s="30"/>
      <c r="U187" s="30"/>
      <c r="V187" s="30"/>
      <c r="W187" s="30"/>
      <c r="AB187" s="30"/>
      <c r="AH187" s="50"/>
      <c r="AI187" s="50"/>
      <c r="AJ187" s="50"/>
      <c r="AK187" s="50"/>
    </row>
    <row r="188" spans="1:37" s="31" customFormat="1">
      <c r="A188" s="46" t="str">
        <f t="shared" si="3"/>
        <v/>
      </c>
      <c r="H188" s="30"/>
      <c r="I188" s="39"/>
      <c r="J188" s="39"/>
      <c r="K188" s="30"/>
      <c r="L188" s="39"/>
      <c r="M188" s="39"/>
      <c r="N188" s="39"/>
      <c r="O188" s="30"/>
      <c r="P188" s="30"/>
      <c r="Q188" s="30"/>
      <c r="R188" s="30"/>
      <c r="S188" s="30"/>
      <c r="T188" s="30"/>
      <c r="U188" s="30"/>
      <c r="V188" s="30"/>
      <c r="W188" s="30"/>
      <c r="AB188" s="30"/>
      <c r="AH188" s="50"/>
      <c r="AI188" s="50"/>
      <c r="AJ188" s="50"/>
      <c r="AK188" s="50"/>
    </row>
    <row r="189" spans="1:37" s="31" customFormat="1">
      <c r="A189" s="46" t="str">
        <f t="shared" si="3"/>
        <v/>
      </c>
      <c r="H189" s="30"/>
      <c r="I189" s="39"/>
      <c r="J189" s="39"/>
      <c r="K189" s="30"/>
      <c r="L189" s="39"/>
      <c r="M189" s="39"/>
      <c r="N189" s="39"/>
      <c r="O189" s="30"/>
      <c r="P189" s="30"/>
      <c r="Q189" s="30"/>
      <c r="R189" s="30"/>
      <c r="S189" s="30"/>
      <c r="T189" s="30"/>
      <c r="U189" s="30"/>
      <c r="V189" s="30"/>
      <c r="W189" s="30"/>
      <c r="AB189" s="30"/>
      <c r="AH189" s="50"/>
      <c r="AI189" s="50"/>
      <c r="AJ189" s="50"/>
      <c r="AK189" s="50"/>
    </row>
    <row r="190" spans="1:37" s="31" customFormat="1">
      <c r="A190" s="46" t="str">
        <f t="shared" si="3"/>
        <v/>
      </c>
      <c r="H190" s="30"/>
      <c r="I190" s="39"/>
      <c r="J190" s="39"/>
      <c r="K190" s="30"/>
      <c r="L190" s="39"/>
      <c r="M190" s="39"/>
      <c r="N190" s="39"/>
      <c r="O190" s="30"/>
      <c r="P190" s="30"/>
      <c r="Q190" s="30"/>
      <c r="R190" s="30"/>
      <c r="S190" s="30"/>
      <c r="T190" s="30"/>
      <c r="U190" s="30"/>
      <c r="V190" s="30"/>
      <c r="W190" s="30"/>
      <c r="AB190" s="30"/>
      <c r="AH190" s="50"/>
      <c r="AI190" s="50"/>
      <c r="AJ190" s="50"/>
      <c r="AK190" s="50"/>
    </row>
    <row r="191" spans="1:37" s="31" customFormat="1">
      <c r="A191" s="46" t="str">
        <f t="shared" si="3"/>
        <v/>
      </c>
      <c r="H191" s="30"/>
      <c r="I191" s="39"/>
      <c r="J191" s="39"/>
      <c r="K191" s="30"/>
      <c r="L191" s="39"/>
      <c r="M191" s="39"/>
      <c r="N191" s="39"/>
      <c r="O191" s="30"/>
      <c r="P191" s="30"/>
      <c r="Q191" s="30"/>
      <c r="R191" s="30"/>
      <c r="S191" s="30"/>
      <c r="T191" s="30"/>
      <c r="U191" s="30"/>
      <c r="V191" s="30"/>
      <c r="W191" s="30"/>
      <c r="AB191" s="30"/>
      <c r="AH191" s="50"/>
      <c r="AI191" s="50"/>
      <c r="AJ191" s="50"/>
      <c r="AK191" s="50"/>
    </row>
    <row r="192" spans="1:37" s="31" customFormat="1">
      <c r="A192" s="46" t="str">
        <f t="shared" si="3"/>
        <v/>
      </c>
      <c r="H192" s="30"/>
      <c r="I192" s="39"/>
      <c r="J192" s="39"/>
      <c r="K192" s="30"/>
      <c r="L192" s="39"/>
      <c r="M192" s="39"/>
      <c r="N192" s="39"/>
      <c r="O192" s="30"/>
      <c r="P192" s="30"/>
      <c r="Q192" s="30"/>
      <c r="R192" s="30"/>
      <c r="S192" s="30"/>
      <c r="T192" s="30"/>
      <c r="U192" s="30"/>
      <c r="V192" s="30"/>
      <c r="W192" s="30"/>
      <c r="AB192" s="30"/>
      <c r="AH192" s="50"/>
      <c r="AI192" s="50"/>
      <c r="AJ192" s="50"/>
      <c r="AK192" s="50"/>
    </row>
    <row r="193" spans="1:37" s="31" customFormat="1">
      <c r="A193" s="46" t="str">
        <f t="shared" si="3"/>
        <v/>
      </c>
      <c r="H193" s="30"/>
      <c r="I193" s="39"/>
      <c r="J193" s="39"/>
      <c r="K193" s="30"/>
      <c r="L193" s="39"/>
      <c r="M193" s="39"/>
      <c r="N193" s="39"/>
      <c r="O193" s="30"/>
      <c r="P193" s="30"/>
      <c r="Q193" s="30"/>
      <c r="R193" s="30"/>
      <c r="S193" s="30"/>
      <c r="T193" s="30"/>
      <c r="U193" s="30"/>
      <c r="V193" s="30"/>
      <c r="W193" s="30"/>
      <c r="AB193" s="30"/>
      <c r="AH193" s="50"/>
      <c r="AI193" s="50"/>
      <c r="AJ193" s="50"/>
      <c r="AK193" s="50"/>
    </row>
    <row r="194" spans="1:37" s="31" customFormat="1">
      <c r="A194" s="46" t="str">
        <f t="shared" si="3"/>
        <v/>
      </c>
      <c r="H194" s="30"/>
      <c r="I194" s="39"/>
      <c r="J194" s="39"/>
      <c r="K194" s="30"/>
      <c r="L194" s="39"/>
      <c r="M194" s="39"/>
      <c r="N194" s="39"/>
      <c r="O194" s="30"/>
      <c r="P194" s="30"/>
      <c r="Q194" s="30"/>
      <c r="R194" s="30"/>
      <c r="S194" s="30"/>
      <c r="T194" s="30"/>
      <c r="U194" s="30"/>
      <c r="V194" s="30"/>
      <c r="W194" s="30"/>
      <c r="AB194" s="30"/>
      <c r="AH194" s="50"/>
      <c r="AI194" s="50"/>
      <c r="AJ194" s="50"/>
      <c r="AK194" s="50"/>
    </row>
    <row r="195" spans="1:37" s="31" customFormat="1">
      <c r="A195" s="46" t="str">
        <f t="shared" ref="A195:A258" si="4">IF(C195="","",B195&amp;" &gt;&gt; "&amp;C195)</f>
        <v/>
      </c>
      <c r="H195" s="30"/>
      <c r="I195" s="39"/>
      <c r="J195" s="39"/>
      <c r="K195" s="30"/>
      <c r="L195" s="39"/>
      <c r="M195" s="39"/>
      <c r="N195" s="39"/>
      <c r="O195" s="30"/>
      <c r="P195" s="30"/>
      <c r="Q195" s="30"/>
      <c r="R195" s="30"/>
      <c r="S195" s="30"/>
      <c r="T195" s="30"/>
      <c r="U195" s="30"/>
      <c r="V195" s="30"/>
      <c r="W195" s="30"/>
      <c r="AB195" s="30"/>
      <c r="AH195" s="50"/>
      <c r="AI195" s="50"/>
      <c r="AJ195" s="50"/>
      <c r="AK195" s="50"/>
    </row>
    <row r="196" spans="1:37" s="31" customFormat="1">
      <c r="A196" s="46" t="str">
        <f t="shared" si="4"/>
        <v/>
      </c>
      <c r="H196" s="30"/>
      <c r="I196" s="39"/>
      <c r="J196" s="39"/>
      <c r="K196" s="30"/>
      <c r="L196" s="39"/>
      <c r="M196" s="39"/>
      <c r="N196" s="39"/>
      <c r="O196" s="30"/>
      <c r="P196" s="30"/>
      <c r="Q196" s="30"/>
      <c r="R196" s="30"/>
      <c r="S196" s="30"/>
      <c r="T196" s="30"/>
      <c r="U196" s="30"/>
      <c r="V196" s="30"/>
      <c r="W196" s="30"/>
      <c r="AB196" s="30"/>
      <c r="AH196" s="50"/>
      <c r="AI196" s="50"/>
      <c r="AJ196" s="50"/>
      <c r="AK196" s="50"/>
    </row>
    <row r="197" spans="1:37" s="31" customFormat="1">
      <c r="A197" s="46" t="str">
        <f t="shared" si="4"/>
        <v/>
      </c>
      <c r="H197" s="30"/>
      <c r="I197" s="39"/>
      <c r="J197" s="39"/>
      <c r="K197" s="30"/>
      <c r="L197" s="39"/>
      <c r="M197" s="39"/>
      <c r="N197" s="39"/>
      <c r="O197" s="30"/>
      <c r="P197" s="30"/>
      <c r="Q197" s="30"/>
      <c r="R197" s="30"/>
      <c r="S197" s="30"/>
      <c r="T197" s="30"/>
      <c r="U197" s="30"/>
      <c r="V197" s="30"/>
      <c r="W197" s="30"/>
      <c r="AB197" s="30"/>
      <c r="AH197" s="50"/>
      <c r="AI197" s="50"/>
      <c r="AJ197" s="50"/>
      <c r="AK197" s="50"/>
    </row>
    <row r="198" spans="1:37" s="31" customFormat="1">
      <c r="A198" s="46" t="str">
        <f t="shared" si="4"/>
        <v/>
      </c>
      <c r="H198" s="30"/>
      <c r="I198" s="39"/>
      <c r="J198" s="39"/>
      <c r="K198" s="30"/>
      <c r="L198" s="39"/>
      <c r="M198" s="39"/>
      <c r="N198" s="39"/>
      <c r="O198" s="30"/>
      <c r="P198" s="30"/>
      <c r="Q198" s="30"/>
      <c r="R198" s="30"/>
      <c r="S198" s="30"/>
      <c r="T198" s="30"/>
      <c r="U198" s="30"/>
      <c r="V198" s="30"/>
      <c r="W198" s="30"/>
      <c r="AB198" s="30"/>
      <c r="AH198" s="50"/>
      <c r="AI198" s="50"/>
      <c r="AJ198" s="50"/>
      <c r="AK198" s="50"/>
    </row>
    <row r="199" spans="1:37" s="31" customFormat="1">
      <c r="A199" s="46" t="str">
        <f t="shared" si="4"/>
        <v/>
      </c>
      <c r="H199" s="30"/>
      <c r="I199" s="39"/>
      <c r="J199" s="39"/>
      <c r="K199" s="30"/>
      <c r="L199" s="39"/>
      <c r="M199" s="39"/>
      <c r="N199" s="39"/>
      <c r="O199" s="30"/>
      <c r="P199" s="30"/>
      <c r="Q199" s="30"/>
      <c r="R199" s="30"/>
      <c r="S199" s="30"/>
      <c r="T199" s="30"/>
      <c r="U199" s="30"/>
      <c r="V199" s="30"/>
      <c r="W199" s="30"/>
      <c r="AB199" s="30"/>
      <c r="AH199" s="50"/>
      <c r="AI199" s="50"/>
      <c r="AJ199" s="50"/>
      <c r="AK199" s="50"/>
    </row>
    <row r="200" spans="1:37" s="31" customFormat="1">
      <c r="A200" s="46" t="str">
        <f t="shared" si="4"/>
        <v/>
      </c>
      <c r="H200" s="30"/>
      <c r="I200" s="39"/>
      <c r="J200" s="39"/>
      <c r="K200" s="30"/>
      <c r="L200" s="39"/>
      <c r="M200" s="39"/>
      <c r="N200" s="39"/>
      <c r="O200" s="30"/>
      <c r="P200" s="30"/>
      <c r="Q200" s="30"/>
      <c r="R200" s="30"/>
      <c r="S200" s="30"/>
      <c r="T200" s="30"/>
      <c r="U200" s="30"/>
      <c r="V200" s="30"/>
      <c r="W200" s="30"/>
      <c r="AB200" s="30"/>
      <c r="AH200" s="50"/>
      <c r="AI200" s="50"/>
      <c r="AJ200" s="50"/>
      <c r="AK200" s="50"/>
    </row>
    <row r="201" spans="1:37" s="31" customFormat="1">
      <c r="A201" s="46" t="str">
        <f t="shared" si="4"/>
        <v/>
      </c>
      <c r="H201" s="30"/>
      <c r="I201" s="39"/>
      <c r="J201" s="39"/>
      <c r="K201" s="30"/>
      <c r="L201" s="39"/>
      <c r="M201" s="39"/>
      <c r="N201" s="39"/>
      <c r="O201" s="30"/>
      <c r="P201" s="30"/>
      <c r="Q201" s="30"/>
      <c r="R201" s="30"/>
      <c r="S201" s="30"/>
      <c r="T201" s="30"/>
      <c r="U201" s="30"/>
      <c r="V201" s="30"/>
      <c r="W201" s="30"/>
      <c r="AB201" s="30"/>
      <c r="AH201" s="50"/>
      <c r="AI201" s="50"/>
      <c r="AJ201" s="50"/>
      <c r="AK201" s="50"/>
    </row>
    <row r="202" spans="1:37" s="31" customFormat="1">
      <c r="A202" s="46" t="str">
        <f t="shared" si="4"/>
        <v/>
      </c>
      <c r="H202" s="30"/>
      <c r="I202" s="39"/>
      <c r="J202" s="39"/>
      <c r="K202" s="30"/>
      <c r="L202" s="39"/>
      <c r="M202" s="39"/>
      <c r="N202" s="39"/>
      <c r="O202" s="30"/>
      <c r="P202" s="30"/>
      <c r="Q202" s="30"/>
      <c r="R202" s="30"/>
      <c r="S202" s="30"/>
      <c r="T202" s="30"/>
      <c r="U202" s="30"/>
      <c r="V202" s="30"/>
      <c r="W202" s="30"/>
      <c r="AB202" s="30"/>
      <c r="AH202" s="50"/>
      <c r="AI202" s="50"/>
      <c r="AJ202" s="50"/>
      <c r="AK202" s="50"/>
    </row>
    <row r="203" spans="1:37" s="31" customFormat="1">
      <c r="A203" s="46" t="str">
        <f t="shared" si="4"/>
        <v/>
      </c>
      <c r="H203" s="30"/>
      <c r="I203" s="39"/>
      <c r="J203" s="39"/>
      <c r="K203" s="30"/>
      <c r="L203" s="39"/>
      <c r="M203" s="39"/>
      <c r="N203" s="39"/>
      <c r="O203" s="30"/>
      <c r="P203" s="30"/>
      <c r="Q203" s="30"/>
      <c r="R203" s="30"/>
      <c r="S203" s="30"/>
      <c r="T203" s="30"/>
      <c r="U203" s="30"/>
      <c r="V203" s="30"/>
      <c r="W203" s="30"/>
      <c r="AB203" s="30"/>
      <c r="AH203" s="50"/>
      <c r="AI203" s="50"/>
      <c r="AJ203" s="50"/>
      <c r="AK203" s="50"/>
    </row>
    <row r="204" spans="1:37" s="31" customFormat="1">
      <c r="A204" s="46" t="str">
        <f t="shared" si="4"/>
        <v/>
      </c>
      <c r="H204" s="30"/>
      <c r="I204" s="39"/>
      <c r="J204" s="39"/>
      <c r="K204" s="30"/>
      <c r="L204" s="39"/>
      <c r="M204" s="39"/>
      <c r="N204" s="39"/>
      <c r="O204" s="30"/>
      <c r="P204" s="30"/>
      <c r="Q204" s="30"/>
      <c r="R204" s="30"/>
      <c r="S204" s="30"/>
      <c r="T204" s="30"/>
      <c r="U204" s="30"/>
      <c r="V204" s="30"/>
      <c r="W204" s="30"/>
      <c r="AB204" s="30"/>
      <c r="AH204" s="50"/>
      <c r="AI204" s="50"/>
      <c r="AJ204" s="50"/>
      <c r="AK204" s="50"/>
    </row>
    <row r="205" spans="1:37" s="31" customFormat="1">
      <c r="A205" s="46" t="str">
        <f t="shared" si="4"/>
        <v/>
      </c>
      <c r="H205" s="30"/>
      <c r="I205" s="39"/>
      <c r="J205" s="39"/>
      <c r="K205" s="30"/>
      <c r="L205" s="39"/>
      <c r="M205" s="39"/>
      <c r="N205" s="39"/>
      <c r="O205" s="30"/>
      <c r="P205" s="30"/>
      <c r="Q205" s="30"/>
      <c r="R205" s="30"/>
      <c r="S205" s="30"/>
      <c r="T205" s="30"/>
      <c r="U205" s="30"/>
      <c r="V205" s="30"/>
      <c r="W205" s="30"/>
      <c r="AB205" s="30"/>
      <c r="AH205" s="50"/>
      <c r="AI205" s="50"/>
      <c r="AJ205" s="50"/>
      <c r="AK205" s="50"/>
    </row>
    <row r="206" spans="1:37" s="31" customFormat="1">
      <c r="A206" s="46" t="str">
        <f t="shared" si="4"/>
        <v/>
      </c>
      <c r="H206" s="30"/>
      <c r="I206" s="39"/>
      <c r="J206" s="39"/>
      <c r="K206" s="30"/>
      <c r="L206" s="39"/>
      <c r="M206" s="39"/>
      <c r="N206" s="39"/>
      <c r="O206" s="30"/>
      <c r="P206" s="30"/>
      <c r="Q206" s="30"/>
      <c r="R206" s="30"/>
      <c r="S206" s="30"/>
      <c r="T206" s="30"/>
      <c r="U206" s="30"/>
      <c r="V206" s="30"/>
      <c r="W206" s="30"/>
      <c r="AB206" s="30"/>
      <c r="AH206" s="50"/>
      <c r="AI206" s="50"/>
      <c r="AJ206" s="50"/>
      <c r="AK206" s="50"/>
    </row>
    <row r="207" spans="1:37" s="31" customFormat="1">
      <c r="A207" s="46" t="str">
        <f t="shared" si="4"/>
        <v/>
      </c>
      <c r="H207" s="30"/>
      <c r="I207" s="39"/>
      <c r="J207" s="39"/>
      <c r="K207" s="30"/>
      <c r="L207" s="39"/>
      <c r="M207" s="39"/>
      <c r="N207" s="39"/>
      <c r="O207" s="30"/>
      <c r="P207" s="30"/>
      <c r="Q207" s="30"/>
      <c r="R207" s="30"/>
      <c r="S207" s="30"/>
      <c r="T207" s="30"/>
      <c r="U207" s="30"/>
      <c r="V207" s="30"/>
      <c r="W207" s="30"/>
      <c r="AB207" s="30"/>
      <c r="AH207" s="50"/>
      <c r="AI207" s="50"/>
      <c r="AJ207" s="50"/>
      <c r="AK207" s="50"/>
    </row>
    <row r="208" spans="1:37" s="31" customFormat="1">
      <c r="A208" s="46" t="str">
        <f t="shared" si="4"/>
        <v/>
      </c>
      <c r="H208" s="30"/>
      <c r="I208" s="39"/>
      <c r="J208" s="39"/>
      <c r="K208" s="30"/>
      <c r="L208" s="39"/>
      <c r="M208" s="39"/>
      <c r="N208" s="39"/>
      <c r="O208" s="30"/>
      <c r="P208" s="30"/>
      <c r="Q208" s="30"/>
      <c r="R208" s="30"/>
      <c r="S208" s="30"/>
      <c r="T208" s="30"/>
      <c r="U208" s="30"/>
      <c r="V208" s="30"/>
      <c r="W208" s="30"/>
      <c r="AB208" s="30"/>
      <c r="AH208" s="50"/>
      <c r="AI208" s="50"/>
      <c r="AJ208" s="50"/>
      <c r="AK208" s="50"/>
    </row>
    <row r="209" spans="1:37" s="31" customFormat="1">
      <c r="A209" s="46" t="str">
        <f t="shared" si="4"/>
        <v/>
      </c>
      <c r="H209" s="30"/>
      <c r="I209" s="39"/>
      <c r="J209" s="39"/>
      <c r="K209" s="30"/>
      <c r="L209" s="39"/>
      <c r="M209" s="39"/>
      <c r="N209" s="39"/>
      <c r="O209" s="30"/>
      <c r="P209" s="30"/>
      <c r="Q209" s="30"/>
      <c r="R209" s="30"/>
      <c r="S209" s="30"/>
      <c r="T209" s="30"/>
      <c r="U209" s="30"/>
      <c r="V209" s="30"/>
      <c r="W209" s="30"/>
      <c r="AB209" s="30"/>
      <c r="AH209" s="50"/>
      <c r="AI209" s="50"/>
      <c r="AJ209" s="50"/>
      <c r="AK209" s="50"/>
    </row>
    <row r="210" spans="1:37" s="31" customFormat="1">
      <c r="A210" s="46" t="str">
        <f t="shared" si="4"/>
        <v/>
      </c>
      <c r="H210" s="30"/>
      <c r="I210" s="39"/>
      <c r="J210" s="39"/>
      <c r="K210" s="30"/>
      <c r="L210" s="39"/>
      <c r="M210" s="39"/>
      <c r="N210" s="39"/>
      <c r="O210" s="30"/>
      <c r="P210" s="30"/>
      <c r="Q210" s="30"/>
      <c r="R210" s="30"/>
      <c r="S210" s="30"/>
      <c r="T210" s="30"/>
      <c r="U210" s="30"/>
      <c r="V210" s="30"/>
      <c r="W210" s="30"/>
      <c r="AB210" s="30"/>
      <c r="AH210" s="50"/>
      <c r="AI210" s="50"/>
      <c r="AJ210" s="50"/>
      <c r="AK210" s="50"/>
    </row>
    <row r="211" spans="1:37" s="31" customFormat="1">
      <c r="A211" s="46" t="str">
        <f t="shared" si="4"/>
        <v/>
      </c>
      <c r="H211" s="30"/>
      <c r="I211" s="39"/>
      <c r="J211" s="39"/>
      <c r="K211" s="30"/>
      <c r="L211" s="39"/>
      <c r="M211" s="39"/>
      <c r="N211" s="39"/>
      <c r="O211" s="30"/>
      <c r="P211" s="30"/>
      <c r="Q211" s="30"/>
      <c r="R211" s="30"/>
      <c r="S211" s="30"/>
      <c r="T211" s="30"/>
      <c r="U211" s="30"/>
      <c r="V211" s="30"/>
      <c r="W211" s="30"/>
      <c r="AB211" s="30"/>
      <c r="AH211" s="50"/>
      <c r="AI211" s="50"/>
      <c r="AJ211" s="50"/>
      <c r="AK211" s="50"/>
    </row>
    <row r="212" spans="1:37" s="31" customFormat="1">
      <c r="A212" s="46" t="str">
        <f t="shared" si="4"/>
        <v/>
      </c>
      <c r="H212" s="30"/>
      <c r="I212" s="39"/>
      <c r="J212" s="39"/>
      <c r="K212" s="30"/>
      <c r="L212" s="39"/>
      <c r="M212" s="39"/>
      <c r="N212" s="39"/>
      <c r="O212" s="30"/>
      <c r="P212" s="30"/>
      <c r="Q212" s="30"/>
      <c r="R212" s="30"/>
      <c r="S212" s="30"/>
      <c r="T212" s="30"/>
      <c r="U212" s="30"/>
      <c r="V212" s="30"/>
      <c r="W212" s="30"/>
      <c r="AB212" s="30"/>
      <c r="AH212" s="50"/>
      <c r="AI212" s="50"/>
      <c r="AJ212" s="50"/>
      <c r="AK212" s="50"/>
    </row>
    <row r="213" spans="1:37" s="31" customFormat="1">
      <c r="A213" s="46" t="str">
        <f t="shared" si="4"/>
        <v/>
      </c>
      <c r="H213" s="30"/>
      <c r="I213" s="39"/>
      <c r="J213" s="39"/>
      <c r="K213" s="30"/>
      <c r="L213" s="39"/>
      <c r="M213" s="39"/>
      <c r="N213" s="39"/>
      <c r="O213" s="30"/>
      <c r="P213" s="30"/>
      <c r="Q213" s="30"/>
      <c r="R213" s="30"/>
      <c r="S213" s="30"/>
      <c r="T213" s="30"/>
      <c r="U213" s="30"/>
      <c r="V213" s="30"/>
      <c r="W213" s="30"/>
      <c r="AB213" s="30"/>
      <c r="AH213" s="50"/>
      <c r="AI213" s="50"/>
      <c r="AJ213" s="50"/>
      <c r="AK213" s="50"/>
    </row>
    <row r="214" spans="1:37" s="31" customFormat="1">
      <c r="A214" s="46" t="str">
        <f t="shared" si="4"/>
        <v/>
      </c>
      <c r="H214" s="30"/>
      <c r="I214" s="39"/>
      <c r="J214" s="39"/>
      <c r="K214" s="30"/>
      <c r="L214" s="39"/>
      <c r="M214" s="39"/>
      <c r="N214" s="39"/>
      <c r="O214" s="30"/>
      <c r="P214" s="30"/>
      <c r="Q214" s="30"/>
      <c r="R214" s="30"/>
      <c r="S214" s="30"/>
      <c r="T214" s="30"/>
      <c r="U214" s="30"/>
      <c r="V214" s="30"/>
      <c r="W214" s="30"/>
      <c r="AB214" s="30"/>
      <c r="AH214" s="50"/>
      <c r="AI214" s="50"/>
      <c r="AJ214" s="50"/>
      <c r="AK214" s="50"/>
    </row>
    <row r="215" spans="1:37" s="31" customFormat="1">
      <c r="A215" s="46" t="str">
        <f t="shared" si="4"/>
        <v/>
      </c>
      <c r="H215" s="30"/>
      <c r="I215" s="39"/>
      <c r="J215" s="39"/>
      <c r="K215" s="30"/>
      <c r="L215" s="39"/>
      <c r="M215" s="39"/>
      <c r="N215" s="39"/>
      <c r="O215" s="30"/>
      <c r="P215" s="30"/>
      <c r="Q215" s="30"/>
      <c r="R215" s="30"/>
      <c r="S215" s="30"/>
      <c r="T215" s="30"/>
      <c r="U215" s="30"/>
      <c r="V215" s="30"/>
      <c r="W215" s="30"/>
      <c r="AB215" s="30"/>
      <c r="AH215" s="50"/>
      <c r="AI215" s="50"/>
      <c r="AJ215" s="50"/>
      <c r="AK215" s="50"/>
    </row>
    <row r="216" spans="1:37" s="31" customFormat="1">
      <c r="A216" s="46" t="str">
        <f t="shared" si="4"/>
        <v/>
      </c>
      <c r="H216" s="30"/>
      <c r="I216" s="39"/>
      <c r="J216" s="39"/>
      <c r="K216" s="30"/>
      <c r="L216" s="39"/>
      <c r="M216" s="39"/>
      <c r="N216" s="39"/>
      <c r="O216" s="30"/>
      <c r="P216" s="30"/>
      <c r="Q216" s="30"/>
      <c r="R216" s="30"/>
      <c r="S216" s="30"/>
      <c r="T216" s="30"/>
      <c r="U216" s="30"/>
      <c r="V216" s="30"/>
      <c r="W216" s="30"/>
      <c r="AB216" s="30"/>
      <c r="AH216" s="50"/>
      <c r="AI216" s="50"/>
      <c r="AJ216" s="50"/>
      <c r="AK216" s="50"/>
    </row>
    <row r="217" spans="1:37" s="31" customFormat="1">
      <c r="A217" s="46" t="str">
        <f t="shared" si="4"/>
        <v/>
      </c>
      <c r="H217" s="30"/>
      <c r="I217" s="39"/>
      <c r="J217" s="39"/>
      <c r="K217" s="30"/>
      <c r="L217" s="39"/>
      <c r="M217" s="39"/>
      <c r="N217" s="39"/>
      <c r="O217" s="30"/>
      <c r="P217" s="30"/>
      <c r="Q217" s="30"/>
      <c r="R217" s="30"/>
      <c r="S217" s="30"/>
      <c r="T217" s="30"/>
      <c r="U217" s="30"/>
      <c r="V217" s="30"/>
      <c r="W217" s="30"/>
      <c r="AB217" s="30"/>
      <c r="AH217" s="50"/>
      <c r="AI217" s="50"/>
      <c r="AJ217" s="50"/>
      <c r="AK217" s="50"/>
    </row>
    <row r="218" spans="1:37" s="31" customFormat="1">
      <c r="A218" s="46" t="str">
        <f t="shared" si="4"/>
        <v/>
      </c>
      <c r="H218" s="30"/>
      <c r="I218" s="39"/>
      <c r="J218" s="39"/>
      <c r="K218" s="30"/>
      <c r="L218" s="39"/>
      <c r="M218" s="39"/>
      <c r="N218" s="39"/>
      <c r="O218" s="30"/>
      <c r="P218" s="30"/>
      <c r="Q218" s="30"/>
      <c r="R218" s="30"/>
      <c r="S218" s="30"/>
      <c r="T218" s="30"/>
      <c r="U218" s="30"/>
      <c r="V218" s="30"/>
      <c r="W218" s="30"/>
      <c r="AB218" s="30"/>
      <c r="AH218" s="50"/>
      <c r="AI218" s="50"/>
      <c r="AJ218" s="50"/>
      <c r="AK218" s="50"/>
    </row>
    <row r="219" spans="1:37" s="31" customFormat="1">
      <c r="A219" s="46" t="str">
        <f t="shared" si="4"/>
        <v/>
      </c>
      <c r="H219" s="30"/>
      <c r="I219" s="39"/>
      <c r="J219" s="39"/>
      <c r="K219" s="30"/>
      <c r="L219" s="39"/>
      <c r="M219" s="39"/>
      <c r="N219" s="39"/>
      <c r="O219" s="30"/>
      <c r="P219" s="30"/>
      <c r="Q219" s="30"/>
      <c r="R219" s="30"/>
      <c r="S219" s="30"/>
      <c r="T219" s="30"/>
      <c r="U219" s="30"/>
      <c r="V219" s="30"/>
      <c r="W219" s="30"/>
      <c r="AB219" s="30"/>
      <c r="AH219" s="50"/>
      <c r="AI219" s="50"/>
      <c r="AJ219" s="50"/>
      <c r="AK219" s="50"/>
    </row>
    <row r="220" spans="1:37" s="31" customFormat="1">
      <c r="A220" s="46" t="str">
        <f t="shared" si="4"/>
        <v/>
      </c>
      <c r="H220" s="30"/>
      <c r="I220" s="39"/>
      <c r="J220" s="39"/>
      <c r="K220" s="30"/>
      <c r="L220" s="39"/>
      <c r="M220" s="39"/>
      <c r="N220" s="39"/>
      <c r="O220" s="30"/>
      <c r="P220" s="30"/>
      <c r="Q220" s="30"/>
      <c r="R220" s="30"/>
      <c r="S220" s="30"/>
      <c r="T220" s="30"/>
      <c r="U220" s="30"/>
      <c r="V220" s="30"/>
      <c r="W220" s="30"/>
      <c r="AB220" s="30"/>
      <c r="AH220" s="50"/>
      <c r="AI220" s="50"/>
      <c r="AJ220" s="50"/>
      <c r="AK220" s="50"/>
    </row>
    <row r="221" spans="1:37" s="31" customFormat="1">
      <c r="A221" s="46" t="str">
        <f t="shared" si="4"/>
        <v/>
      </c>
      <c r="H221" s="30"/>
      <c r="I221" s="39"/>
      <c r="J221" s="39"/>
      <c r="K221" s="30"/>
      <c r="L221" s="39"/>
      <c r="M221" s="39"/>
      <c r="N221" s="39"/>
      <c r="O221" s="30"/>
      <c r="P221" s="30"/>
      <c r="Q221" s="30"/>
      <c r="R221" s="30"/>
      <c r="S221" s="30"/>
      <c r="T221" s="30"/>
      <c r="U221" s="30"/>
      <c r="V221" s="30"/>
      <c r="W221" s="30"/>
      <c r="AB221" s="30"/>
      <c r="AH221" s="50"/>
      <c r="AI221" s="50"/>
      <c r="AJ221" s="50"/>
      <c r="AK221" s="50"/>
    </row>
    <row r="222" spans="1:37" s="31" customFormat="1">
      <c r="A222" s="46" t="str">
        <f t="shared" si="4"/>
        <v/>
      </c>
      <c r="H222" s="30"/>
      <c r="I222" s="39"/>
      <c r="J222" s="39"/>
      <c r="K222" s="30"/>
      <c r="L222" s="39"/>
      <c r="M222" s="39"/>
      <c r="N222" s="39"/>
      <c r="O222" s="30"/>
      <c r="P222" s="30"/>
      <c r="Q222" s="30"/>
      <c r="R222" s="30"/>
      <c r="S222" s="30"/>
      <c r="T222" s="30"/>
      <c r="U222" s="30"/>
      <c r="V222" s="30"/>
      <c r="W222" s="30"/>
      <c r="AB222" s="30"/>
      <c r="AH222" s="50"/>
      <c r="AI222" s="50"/>
      <c r="AJ222" s="50"/>
      <c r="AK222" s="50"/>
    </row>
    <row r="223" spans="1:37" s="31" customFormat="1">
      <c r="A223" s="46" t="str">
        <f t="shared" si="4"/>
        <v/>
      </c>
      <c r="H223" s="30"/>
      <c r="I223" s="39"/>
      <c r="J223" s="39"/>
      <c r="K223" s="30"/>
      <c r="L223" s="39"/>
      <c r="M223" s="39"/>
      <c r="N223" s="39"/>
      <c r="O223" s="30"/>
      <c r="P223" s="30"/>
      <c r="Q223" s="30"/>
      <c r="R223" s="30"/>
      <c r="S223" s="30"/>
      <c r="T223" s="30"/>
      <c r="U223" s="30"/>
      <c r="V223" s="30"/>
      <c r="W223" s="30"/>
      <c r="AB223" s="30"/>
      <c r="AH223" s="50"/>
      <c r="AI223" s="50"/>
      <c r="AJ223" s="50"/>
      <c r="AK223" s="50"/>
    </row>
    <row r="224" spans="1:37" s="31" customFormat="1">
      <c r="A224" s="46" t="str">
        <f t="shared" si="4"/>
        <v/>
      </c>
      <c r="H224" s="30"/>
      <c r="I224" s="39"/>
      <c r="J224" s="39"/>
      <c r="K224" s="30"/>
      <c r="L224" s="39"/>
      <c r="M224" s="39"/>
      <c r="N224" s="39"/>
      <c r="O224" s="30"/>
      <c r="P224" s="30"/>
      <c r="Q224" s="30"/>
      <c r="R224" s="30"/>
      <c r="S224" s="30"/>
      <c r="T224" s="30"/>
      <c r="U224" s="30"/>
      <c r="V224" s="30"/>
      <c r="W224" s="30"/>
      <c r="AB224" s="30"/>
      <c r="AH224" s="50"/>
      <c r="AI224" s="50"/>
      <c r="AJ224" s="50"/>
      <c r="AK224" s="50"/>
    </row>
    <row r="225" spans="1:37" s="31" customFormat="1">
      <c r="A225" s="46" t="str">
        <f t="shared" si="4"/>
        <v/>
      </c>
      <c r="H225" s="30"/>
      <c r="I225" s="39"/>
      <c r="J225" s="39"/>
      <c r="K225" s="30"/>
      <c r="L225" s="39"/>
      <c r="M225" s="39"/>
      <c r="N225" s="39"/>
      <c r="O225" s="30"/>
      <c r="P225" s="30"/>
      <c r="Q225" s="30"/>
      <c r="R225" s="30"/>
      <c r="S225" s="30"/>
      <c r="T225" s="30"/>
      <c r="U225" s="30"/>
      <c r="V225" s="30"/>
      <c r="W225" s="30"/>
      <c r="AB225" s="30"/>
      <c r="AH225" s="50"/>
      <c r="AI225" s="50"/>
      <c r="AJ225" s="50"/>
      <c r="AK225" s="50"/>
    </row>
    <row r="226" spans="1:37" s="31" customFormat="1">
      <c r="A226" s="46" t="str">
        <f t="shared" si="4"/>
        <v/>
      </c>
      <c r="H226" s="30"/>
      <c r="I226" s="39"/>
      <c r="J226" s="39"/>
      <c r="K226" s="30"/>
      <c r="L226" s="39"/>
      <c r="M226" s="39"/>
      <c r="N226" s="39"/>
      <c r="O226" s="30"/>
      <c r="P226" s="30"/>
      <c r="Q226" s="30"/>
      <c r="R226" s="30"/>
      <c r="S226" s="30"/>
      <c r="T226" s="30"/>
      <c r="U226" s="30"/>
      <c r="V226" s="30"/>
      <c r="W226" s="30"/>
      <c r="AB226" s="30"/>
      <c r="AH226" s="50"/>
      <c r="AI226" s="50"/>
      <c r="AJ226" s="50"/>
      <c r="AK226" s="50"/>
    </row>
    <row r="227" spans="1:37" s="31" customFormat="1">
      <c r="A227" s="46" t="str">
        <f t="shared" si="4"/>
        <v/>
      </c>
      <c r="H227" s="30"/>
      <c r="I227" s="39"/>
      <c r="J227" s="39"/>
      <c r="K227" s="30"/>
      <c r="L227" s="39"/>
      <c r="M227" s="39"/>
      <c r="N227" s="39"/>
      <c r="O227" s="30"/>
      <c r="P227" s="30"/>
      <c r="Q227" s="30"/>
      <c r="R227" s="30"/>
      <c r="S227" s="30"/>
      <c r="T227" s="30"/>
      <c r="U227" s="30"/>
      <c r="V227" s="30"/>
      <c r="W227" s="30"/>
      <c r="AB227" s="30"/>
      <c r="AH227" s="50"/>
      <c r="AI227" s="50"/>
      <c r="AJ227" s="50"/>
      <c r="AK227" s="50"/>
    </row>
    <row r="228" spans="1:37" s="31" customFormat="1">
      <c r="A228" s="46" t="str">
        <f t="shared" si="4"/>
        <v/>
      </c>
      <c r="H228" s="30"/>
      <c r="I228" s="39"/>
      <c r="J228" s="39"/>
      <c r="K228" s="30"/>
      <c r="L228" s="39"/>
      <c r="M228" s="39"/>
      <c r="N228" s="39"/>
      <c r="O228" s="30"/>
      <c r="P228" s="30"/>
      <c r="Q228" s="30"/>
      <c r="R228" s="30"/>
      <c r="S228" s="30"/>
      <c r="T228" s="30"/>
      <c r="U228" s="30"/>
      <c r="V228" s="30"/>
      <c r="W228" s="30"/>
      <c r="AB228" s="30"/>
      <c r="AH228" s="50"/>
      <c r="AI228" s="50"/>
      <c r="AJ228" s="50"/>
      <c r="AK228" s="50"/>
    </row>
    <row r="229" spans="1:37" s="31" customFormat="1">
      <c r="A229" s="46" t="str">
        <f t="shared" si="4"/>
        <v/>
      </c>
      <c r="H229" s="30"/>
      <c r="I229" s="39"/>
      <c r="J229" s="39"/>
      <c r="K229" s="30"/>
      <c r="L229" s="39"/>
      <c r="M229" s="39"/>
      <c r="N229" s="39"/>
      <c r="O229" s="30"/>
      <c r="P229" s="30"/>
      <c r="Q229" s="30"/>
      <c r="R229" s="30"/>
      <c r="S229" s="30"/>
      <c r="T229" s="30"/>
      <c r="U229" s="30"/>
      <c r="V229" s="30"/>
      <c r="W229" s="30"/>
      <c r="AB229" s="30"/>
      <c r="AH229" s="50"/>
      <c r="AI229" s="50"/>
      <c r="AJ229" s="50"/>
      <c r="AK229" s="50"/>
    </row>
    <row r="230" spans="1:37" s="31" customFormat="1">
      <c r="A230" s="46" t="str">
        <f t="shared" si="4"/>
        <v/>
      </c>
      <c r="H230" s="30"/>
      <c r="I230" s="39"/>
      <c r="J230" s="39"/>
      <c r="K230" s="30"/>
      <c r="L230" s="39"/>
      <c r="M230" s="39"/>
      <c r="N230" s="39"/>
      <c r="O230" s="30"/>
      <c r="P230" s="30"/>
      <c r="Q230" s="30"/>
      <c r="R230" s="30"/>
      <c r="S230" s="30"/>
      <c r="T230" s="30"/>
      <c r="U230" s="30"/>
      <c r="V230" s="30"/>
      <c r="W230" s="30"/>
      <c r="AB230" s="30"/>
      <c r="AH230" s="50"/>
      <c r="AI230" s="50"/>
      <c r="AJ230" s="50"/>
      <c r="AK230" s="50"/>
    </row>
    <row r="231" spans="1:37" s="31" customFormat="1">
      <c r="A231" s="46" t="str">
        <f t="shared" si="4"/>
        <v/>
      </c>
      <c r="H231" s="30"/>
      <c r="I231" s="39"/>
      <c r="J231" s="39"/>
      <c r="K231" s="30"/>
      <c r="L231" s="39"/>
      <c r="M231" s="39"/>
      <c r="N231" s="39"/>
      <c r="O231" s="30"/>
      <c r="P231" s="30"/>
      <c r="Q231" s="30"/>
      <c r="R231" s="30"/>
      <c r="S231" s="30"/>
      <c r="T231" s="30"/>
      <c r="U231" s="30"/>
      <c r="V231" s="30"/>
      <c r="W231" s="30"/>
      <c r="AB231" s="30"/>
      <c r="AH231" s="50"/>
      <c r="AI231" s="50"/>
      <c r="AJ231" s="50"/>
      <c r="AK231" s="50"/>
    </row>
    <row r="232" spans="1:37" s="31" customFormat="1">
      <c r="A232" s="46" t="str">
        <f t="shared" si="4"/>
        <v/>
      </c>
      <c r="H232" s="30"/>
      <c r="I232" s="39"/>
      <c r="J232" s="39"/>
      <c r="K232" s="30"/>
      <c r="L232" s="39"/>
      <c r="M232" s="39"/>
      <c r="N232" s="39"/>
      <c r="O232" s="30"/>
      <c r="P232" s="30"/>
      <c r="Q232" s="30"/>
      <c r="R232" s="30"/>
      <c r="S232" s="30"/>
      <c r="T232" s="30"/>
      <c r="U232" s="30"/>
      <c r="V232" s="30"/>
      <c r="W232" s="30"/>
      <c r="AB232" s="30"/>
      <c r="AH232" s="50"/>
      <c r="AI232" s="50"/>
      <c r="AJ232" s="50"/>
      <c r="AK232" s="50"/>
    </row>
    <row r="233" spans="1:37" s="31" customFormat="1">
      <c r="A233" s="46" t="str">
        <f t="shared" si="4"/>
        <v/>
      </c>
      <c r="H233" s="30"/>
      <c r="I233" s="39"/>
      <c r="J233" s="39"/>
      <c r="K233" s="30"/>
      <c r="L233" s="39"/>
      <c r="M233" s="39"/>
      <c r="N233" s="39"/>
      <c r="O233" s="30"/>
      <c r="P233" s="30"/>
      <c r="Q233" s="30"/>
      <c r="R233" s="30"/>
      <c r="S233" s="30"/>
      <c r="T233" s="30"/>
      <c r="U233" s="30"/>
      <c r="V233" s="30"/>
      <c r="W233" s="30"/>
      <c r="AB233" s="30"/>
      <c r="AH233" s="50"/>
      <c r="AI233" s="50"/>
      <c r="AJ233" s="50"/>
      <c r="AK233" s="50"/>
    </row>
    <row r="234" spans="1:37" s="31" customFormat="1">
      <c r="A234" s="46" t="str">
        <f t="shared" si="4"/>
        <v/>
      </c>
      <c r="H234" s="30"/>
      <c r="I234" s="39"/>
      <c r="J234" s="39"/>
      <c r="K234" s="30"/>
      <c r="L234" s="39"/>
      <c r="M234" s="39"/>
      <c r="N234" s="39"/>
      <c r="O234" s="30"/>
      <c r="P234" s="30"/>
      <c r="Q234" s="30"/>
      <c r="R234" s="30"/>
      <c r="S234" s="30"/>
      <c r="T234" s="30"/>
      <c r="U234" s="30"/>
      <c r="V234" s="30"/>
      <c r="W234" s="30"/>
      <c r="AB234" s="30"/>
      <c r="AH234" s="50"/>
      <c r="AI234" s="50"/>
      <c r="AJ234" s="50"/>
      <c r="AK234" s="50"/>
    </row>
    <row r="235" spans="1:37" s="31" customFormat="1">
      <c r="A235" s="46" t="str">
        <f t="shared" si="4"/>
        <v/>
      </c>
      <c r="H235" s="30"/>
      <c r="I235" s="39"/>
      <c r="J235" s="39"/>
      <c r="K235" s="30"/>
      <c r="L235" s="39"/>
      <c r="M235" s="39"/>
      <c r="N235" s="39"/>
      <c r="O235" s="30"/>
      <c r="P235" s="30"/>
      <c r="Q235" s="30"/>
      <c r="R235" s="30"/>
      <c r="S235" s="30"/>
      <c r="T235" s="30"/>
      <c r="U235" s="30"/>
      <c r="V235" s="30"/>
      <c r="W235" s="30"/>
      <c r="AB235" s="30"/>
      <c r="AH235" s="50"/>
      <c r="AI235" s="50"/>
      <c r="AJ235" s="50"/>
      <c r="AK235" s="50"/>
    </row>
    <row r="236" spans="1:37" s="31" customFormat="1">
      <c r="A236" s="46" t="str">
        <f t="shared" si="4"/>
        <v/>
      </c>
      <c r="H236" s="30"/>
      <c r="I236" s="39"/>
      <c r="J236" s="39"/>
      <c r="K236" s="30"/>
      <c r="L236" s="39"/>
      <c r="M236" s="39"/>
      <c r="N236" s="39"/>
      <c r="O236" s="30"/>
      <c r="P236" s="30"/>
      <c r="Q236" s="30"/>
      <c r="R236" s="30"/>
      <c r="S236" s="30"/>
      <c r="T236" s="30"/>
      <c r="U236" s="30"/>
      <c r="V236" s="30"/>
      <c r="W236" s="30"/>
      <c r="AB236" s="30"/>
      <c r="AH236" s="50"/>
      <c r="AI236" s="50"/>
      <c r="AJ236" s="50"/>
      <c r="AK236" s="50"/>
    </row>
    <row r="237" spans="1:37" s="31" customFormat="1">
      <c r="A237" s="46" t="str">
        <f t="shared" si="4"/>
        <v/>
      </c>
      <c r="H237" s="30"/>
      <c r="I237" s="39"/>
      <c r="J237" s="39"/>
      <c r="K237" s="30"/>
      <c r="L237" s="39"/>
      <c r="M237" s="39"/>
      <c r="N237" s="39"/>
      <c r="O237" s="30"/>
      <c r="P237" s="30"/>
      <c r="Q237" s="30"/>
      <c r="R237" s="30"/>
      <c r="S237" s="30"/>
      <c r="T237" s="30"/>
      <c r="U237" s="30"/>
      <c r="V237" s="30"/>
      <c r="W237" s="30"/>
      <c r="AB237" s="30"/>
      <c r="AH237" s="50"/>
      <c r="AI237" s="50"/>
      <c r="AJ237" s="50"/>
      <c r="AK237" s="50"/>
    </row>
    <row r="238" spans="1:37" s="31" customFormat="1">
      <c r="A238" s="46" t="str">
        <f t="shared" si="4"/>
        <v/>
      </c>
      <c r="H238" s="30"/>
      <c r="I238" s="39"/>
      <c r="J238" s="39"/>
      <c r="K238" s="30"/>
      <c r="L238" s="39"/>
      <c r="M238" s="39"/>
      <c r="N238" s="39"/>
      <c r="O238" s="30"/>
      <c r="P238" s="30"/>
      <c r="Q238" s="30"/>
      <c r="R238" s="30"/>
      <c r="S238" s="30"/>
      <c r="T238" s="30"/>
      <c r="U238" s="30"/>
      <c r="V238" s="30"/>
      <c r="W238" s="30"/>
      <c r="AB238" s="30"/>
      <c r="AH238" s="50"/>
      <c r="AI238" s="50"/>
      <c r="AJ238" s="50"/>
      <c r="AK238" s="50"/>
    </row>
    <row r="239" spans="1:37" s="31" customFormat="1">
      <c r="A239" s="46" t="str">
        <f t="shared" si="4"/>
        <v/>
      </c>
      <c r="H239" s="30"/>
      <c r="I239" s="39"/>
      <c r="J239" s="39"/>
      <c r="K239" s="30"/>
      <c r="L239" s="39"/>
      <c r="M239" s="39"/>
      <c r="N239" s="39"/>
      <c r="O239" s="30"/>
      <c r="P239" s="30"/>
      <c r="Q239" s="30"/>
      <c r="R239" s="30"/>
      <c r="S239" s="30"/>
      <c r="T239" s="30"/>
      <c r="U239" s="30"/>
      <c r="V239" s="30"/>
      <c r="W239" s="30"/>
      <c r="AB239" s="30"/>
      <c r="AH239" s="50"/>
      <c r="AI239" s="50"/>
      <c r="AJ239" s="50"/>
      <c r="AK239" s="50"/>
    </row>
    <row r="240" spans="1:37" s="31" customFormat="1">
      <c r="A240" s="46" t="str">
        <f t="shared" si="4"/>
        <v/>
      </c>
      <c r="H240" s="30"/>
      <c r="I240" s="39"/>
      <c r="J240" s="39"/>
      <c r="K240" s="30"/>
      <c r="L240" s="39"/>
      <c r="M240" s="39"/>
      <c r="N240" s="39"/>
      <c r="O240" s="30"/>
      <c r="P240" s="30"/>
      <c r="Q240" s="30"/>
      <c r="R240" s="30"/>
      <c r="S240" s="30"/>
      <c r="T240" s="30"/>
      <c r="U240" s="30"/>
      <c r="V240" s="30"/>
      <c r="W240" s="30"/>
      <c r="AB240" s="30"/>
      <c r="AH240" s="50"/>
      <c r="AI240" s="50"/>
      <c r="AJ240" s="50"/>
      <c r="AK240" s="50"/>
    </row>
    <row r="241" spans="1:37" s="31" customFormat="1">
      <c r="A241" s="46" t="str">
        <f t="shared" si="4"/>
        <v/>
      </c>
      <c r="H241" s="30"/>
      <c r="I241" s="39"/>
      <c r="J241" s="39"/>
      <c r="K241" s="30"/>
      <c r="L241" s="39"/>
      <c r="M241" s="39"/>
      <c r="N241" s="39"/>
      <c r="O241" s="30"/>
      <c r="P241" s="30"/>
      <c r="Q241" s="30"/>
      <c r="R241" s="30"/>
      <c r="S241" s="30"/>
      <c r="T241" s="30"/>
      <c r="U241" s="30"/>
      <c r="V241" s="30"/>
      <c r="W241" s="30"/>
      <c r="AB241" s="30"/>
      <c r="AH241" s="50"/>
      <c r="AI241" s="50"/>
      <c r="AJ241" s="50"/>
      <c r="AK241" s="50"/>
    </row>
    <row r="242" spans="1:37" s="31" customFormat="1">
      <c r="A242" s="46" t="str">
        <f t="shared" si="4"/>
        <v/>
      </c>
      <c r="H242" s="30"/>
      <c r="I242" s="39"/>
      <c r="J242" s="39"/>
      <c r="K242" s="30"/>
      <c r="L242" s="39"/>
      <c r="M242" s="39"/>
      <c r="N242" s="39"/>
      <c r="O242" s="30"/>
      <c r="P242" s="30"/>
      <c r="Q242" s="30"/>
      <c r="R242" s="30"/>
      <c r="S242" s="30"/>
      <c r="T242" s="30"/>
      <c r="U242" s="30"/>
      <c r="V242" s="30"/>
      <c r="W242" s="30"/>
      <c r="AB242" s="30"/>
      <c r="AH242" s="50"/>
      <c r="AI242" s="50"/>
      <c r="AJ242" s="50"/>
      <c r="AK242" s="50"/>
    </row>
    <row r="243" spans="1:37" s="31" customFormat="1">
      <c r="A243" s="46" t="str">
        <f t="shared" si="4"/>
        <v/>
      </c>
      <c r="H243" s="30"/>
      <c r="I243" s="39"/>
      <c r="J243" s="39"/>
      <c r="K243" s="30"/>
      <c r="L243" s="39"/>
      <c r="M243" s="39"/>
      <c r="N243" s="39"/>
      <c r="O243" s="30"/>
      <c r="P243" s="30"/>
      <c r="Q243" s="30"/>
      <c r="R243" s="30"/>
      <c r="S243" s="30"/>
      <c r="T243" s="30"/>
      <c r="U243" s="30"/>
      <c r="V243" s="30"/>
      <c r="W243" s="30"/>
      <c r="AB243" s="30"/>
      <c r="AH243" s="50"/>
      <c r="AI243" s="50"/>
      <c r="AJ243" s="50"/>
      <c r="AK243" s="50"/>
    </row>
    <row r="244" spans="1:37" s="31" customFormat="1">
      <c r="A244" s="46" t="str">
        <f t="shared" si="4"/>
        <v/>
      </c>
      <c r="H244" s="30"/>
      <c r="I244" s="39"/>
      <c r="J244" s="39"/>
      <c r="K244" s="30"/>
      <c r="L244" s="39"/>
      <c r="M244" s="39"/>
      <c r="N244" s="39"/>
      <c r="O244" s="30"/>
      <c r="P244" s="30"/>
      <c r="Q244" s="30"/>
      <c r="R244" s="30"/>
      <c r="S244" s="30"/>
      <c r="T244" s="30"/>
      <c r="U244" s="30"/>
      <c r="V244" s="30"/>
      <c r="W244" s="30"/>
      <c r="AB244" s="30"/>
      <c r="AH244" s="50"/>
      <c r="AI244" s="50"/>
      <c r="AJ244" s="50"/>
      <c r="AK244" s="50"/>
    </row>
    <row r="245" spans="1:37" s="31" customFormat="1">
      <c r="A245" s="46" t="str">
        <f t="shared" si="4"/>
        <v/>
      </c>
      <c r="H245" s="30"/>
      <c r="I245" s="39"/>
      <c r="J245" s="39"/>
      <c r="K245" s="30"/>
      <c r="L245" s="39"/>
      <c r="M245" s="39"/>
      <c r="N245" s="39"/>
      <c r="O245" s="30"/>
      <c r="P245" s="30"/>
      <c r="Q245" s="30"/>
      <c r="R245" s="30"/>
      <c r="S245" s="30"/>
      <c r="T245" s="30"/>
      <c r="U245" s="30"/>
      <c r="V245" s="30"/>
      <c r="W245" s="30"/>
      <c r="AB245" s="30"/>
      <c r="AH245" s="50"/>
      <c r="AI245" s="50"/>
      <c r="AJ245" s="50"/>
      <c r="AK245" s="50"/>
    </row>
    <row r="246" spans="1:37" s="31" customFormat="1">
      <c r="A246" s="46" t="str">
        <f t="shared" si="4"/>
        <v/>
      </c>
      <c r="H246" s="30"/>
      <c r="I246" s="39"/>
      <c r="J246" s="39"/>
      <c r="K246" s="30"/>
      <c r="L246" s="39"/>
      <c r="M246" s="39"/>
      <c r="N246" s="39"/>
      <c r="O246" s="30"/>
      <c r="P246" s="30"/>
      <c r="Q246" s="30"/>
      <c r="R246" s="30"/>
      <c r="S246" s="30"/>
      <c r="T246" s="30"/>
      <c r="U246" s="30"/>
      <c r="V246" s="30"/>
      <c r="W246" s="30"/>
      <c r="AB246" s="30"/>
      <c r="AH246" s="50"/>
      <c r="AI246" s="50"/>
      <c r="AJ246" s="50"/>
      <c r="AK246" s="50"/>
    </row>
    <row r="247" spans="1:37" s="31" customFormat="1">
      <c r="A247" s="46" t="str">
        <f t="shared" si="4"/>
        <v/>
      </c>
      <c r="H247" s="30"/>
      <c r="I247" s="39"/>
      <c r="J247" s="39"/>
      <c r="K247" s="30"/>
      <c r="L247" s="39"/>
      <c r="M247" s="39"/>
      <c r="N247" s="39"/>
      <c r="O247" s="30"/>
      <c r="P247" s="30"/>
      <c r="Q247" s="30"/>
      <c r="R247" s="30"/>
      <c r="S247" s="30"/>
      <c r="T247" s="30"/>
      <c r="U247" s="30"/>
      <c r="V247" s="30"/>
      <c r="W247" s="30"/>
      <c r="AB247" s="30"/>
      <c r="AH247" s="50"/>
      <c r="AI247" s="50"/>
      <c r="AJ247" s="50"/>
      <c r="AK247" s="50"/>
    </row>
    <row r="248" spans="1:37" s="31" customFormat="1">
      <c r="A248" s="46" t="str">
        <f t="shared" si="4"/>
        <v/>
      </c>
      <c r="H248" s="30"/>
      <c r="I248" s="39"/>
      <c r="J248" s="39"/>
      <c r="K248" s="30"/>
      <c r="L248" s="39"/>
      <c r="M248" s="39"/>
      <c r="N248" s="39"/>
      <c r="O248" s="30"/>
      <c r="P248" s="30"/>
      <c r="Q248" s="30"/>
      <c r="R248" s="30"/>
      <c r="S248" s="30"/>
      <c r="T248" s="30"/>
      <c r="U248" s="30"/>
      <c r="V248" s="30"/>
      <c r="W248" s="30"/>
      <c r="AB248" s="30"/>
      <c r="AH248" s="50"/>
      <c r="AI248" s="50"/>
      <c r="AJ248" s="50"/>
      <c r="AK248" s="50"/>
    </row>
    <row r="249" spans="1:37" s="31" customFormat="1">
      <c r="A249" s="46" t="str">
        <f t="shared" si="4"/>
        <v/>
      </c>
      <c r="H249" s="30"/>
      <c r="I249" s="39"/>
      <c r="J249" s="39"/>
      <c r="K249" s="30"/>
      <c r="L249" s="39"/>
      <c r="M249" s="39"/>
      <c r="N249" s="39"/>
      <c r="O249" s="30"/>
      <c r="P249" s="30"/>
      <c r="Q249" s="30"/>
      <c r="R249" s="30"/>
      <c r="S249" s="30"/>
      <c r="T249" s="30"/>
      <c r="U249" s="30"/>
      <c r="V249" s="30"/>
      <c r="W249" s="30"/>
      <c r="AB249" s="30"/>
      <c r="AH249" s="50"/>
      <c r="AI249" s="50"/>
      <c r="AJ249" s="50"/>
      <c r="AK249" s="50"/>
    </row>
    <row r="250" spans="1:37" s="31" customFormat="1">
      <c r="A250" s="46" t="str">
        <f t="shared" si="4"/>
        <v/>
      </c>
      <c r="H250" s="30"/>
      <c r="I250" s="39"/>
      <c r="J250" s="39"/>
      <c r="K250" s="30"/>
      <c r="L250" s="39"/>
      <c r="M250" s="39"/>
      <c r="N250" s="39"/>
      <c r="O250" s="30"/>
      <c r="P250" s="30"/>
      <c r="Q250" s="30"/>
      <c r="R250" s="30"/>
      <c r="S250" s="30"/>
      <c r="T250" s="30"/>
      <c r="U250" s="30"/>
      <c r="V250" s="30"/>
      <c r="W250" s="30"/>
      <c r="AB250" s="30"/>
      <c r="AH250" s="50"/>
      <c r="AI250" s="50"/>
      <c r="AJ250" s="50"/>
      <c r="AK250" s="50"/>
    </row>
    <row r="251" spans="1:37" s="31" customFormat="1">
      <c r="A251" s="46" t="str">
        <f t="shared" si="4"/>
        <v/>
      </c>
      <c r="H251" s="30"/>
      <c r="I251" s="39"/>
      <c r="J251" s="39"/>
      <c r="K251" s="30"/>
      <c r="L251" s="39"/>
      <c r="M251" s="39"/>
      <c r="N251" s="39"/>
      <c r="O251" s="30"/>
      <c r="P251" s="30"/>
      <c r="Q251" s="30"/>
      <c r="R251" s="30"/>
      <c r="S251" s="30"/>
      <c r="T251" s="30"/>
      <c r="U251" s="30"/>
      <c r="V251" s="30"/>
      <c r="W251" s="30"/>
      <c r="AB251" s="30"/>
      <c r="AH251" s="50"/>
      <c r="AI251" s="50"/>
      <c r="AJ251" s="50"/>
      <c r="AK251" s="50"/>
    </row>
    <row r="252" spans="1:37" s="31" customFormat="1">
      <c r="A252" s="46" t="str">
        <f t="shared" si="4"/>
        <v/>
      </c>
      <c r="H252" s="30"/>
      <c r="I252" s="39"/>
      <c r="J252" s="39"/>
      <c r="K252" s="30"/>
      <c r="L252" s="39"/>
      <c r="M252" s="39"/>
      <c r="N252" s="39"/>
      <c r="O252" s="30"/>
      <c r="P252" s="30"/>
      <c r="Q252" s="30"/>
      <c r="R252" s="30"/>
      <c r="S252" s="30"/>
      <c r="T252" s="30"/>
      <c r="U252" s="30"/>
      <c r="V252" s="30"/>
      <c r="W252" s="30"/>
      <c r="AB252" s="30"/>
      <c r="AH252" s="50"/>
      <c r="AI252" s="50"/>
      <c r="AJ252" s="50"/>
      <c r="AK252" s="50"/>
    </row>
    <row r="253" spans="1:37" s="31" customFormat="1">
      <c r="A253" s="46" t="str">
        <f t="shared" si="4"/>
        <v/>
      </c>
      <c r="H253" s="30"/>
      <c r="I253" s="39"/>
      <c r="J253" s="39"/>
      <c r="K253" s="30"/>
      <c r="L253" s="39"/>
      <c r="M253" s="39"/>
      <c r="N253" s="39"/>
      <c r="O253" s="30"/>
      <c r="P253" s="30"/>
      <c r="Q253" s="30"/>
      <c r="R253" s="30"/>
      <c r="S253" s="30"/>
      <c r="T253" s="30"/>
      <c r="U253" s="30"/>
      <c r="V253" s="30"/>
      <c r="W253" s="30"/>
      <c r="AB253" s="30"/>
      <c r="AH253" s="50"/>
      <c r="AI253" s="50"/>
      <c r="AJ253" s="50"/>
      <c r="AK253" s="50"/>
    </row>
    <row r="254" spans="1:37" s="31" customFormat="1">
      <c r="A254" s="46" t="str">
        <f t="shared" si="4"/>
        <v/>
      </c>
      <c r="H254" s="30"/>
      <c r="I254" s="39"/>
      <c r="J254" s="39"/>
      <c r="K254" s="30"/>
      <c r="L254" s="39"/>
      <c r="M254" s="39"/>
      <c r="N254" s="39"/>
      <c r="O254" s="30"/>
      <c r="P254" s="30"/>
      <c r="Q254" s="30"/>
      <c r="R254" s="30"/>
      <c r="S254" s="30"/>
      <c r="T254" s="30"/>
      <c r="U254" s="30"/>
      <c r="V254" s="30"/>
      <c r="W254" s="30"/>
      <c r="AB254" s="30"/>
      <c r="AH254" s="50"/>
      <c r="AI254" s="50"/>
      <c r="AJ254" s="50"/>
      <c r="AK254" s="50"/>
    </row>
    <row r="255" spans="1:37" s="31" customFormat="1">
      <c r="A255" s="46" t="str">
        <f t="shared" si="4"/>
        <v/>
      </c>
      <c r="H255" s="30"/>
      <c r="I255" s="39"/>
      <c r="J255" s="39"/>
      <c r="K255" s="30"/>
      <c r="L255" s="39"/>
      <c r="M255" s="39"/>
      <c r="N255" s="39"/>
      <c r="O255" s="30"/>
      <c r="P255" s="30"/>
      <c r="Q255" s="30"/>
      <c r="R255" s="30"/>
      <c r="S255" s="30"/>
      <c r="T255" s="30"/>
      <c r="U255" s="30"/>
      <c r="V255" s="30"/>
      <c r="W255" s="30"/>
      <c r="AB255" s="30"/>
      <c r="AH255" s="50"/>
      <c r="AI255" s="50"/>
      <c r="AJ255" s="50"/>
      <c r="AK255" s="50"/>
    </row>
    <row r="256" spans="1:37" s="31" customFormat="1">
      <c r="A256" s="46" t="str">
        <f t="shared" si="4"/>
        <v/>
      </c>
      <c r="H256" s="30"/>
      <c r="I256" s="39"/>
      <c r="J256" s="39"/>
      <c r="K256" s="30"/>
      <c r="L256" s="39"/>
      <c r="M256" s="39"/>
      <c r="N256" s="39"/>
      <c r="O256" s="30"/>
      <c r="P256" s="30"/>
      <c r="Q256" s="30"/>
      <c r="R256" s="30"/>
      <c r="S256" s="30"/>
      <c r="T256" s="30"/>
      <c r="U256" s="30"/>
      <c r="V256" s="30"/>
      <c r="W256" s="30"/>
      <c r="AB256" s="30"/>
      <c r="AH256" s="50"/>
      <c r="AI256" s="50"/>
      <c r="AJ256" s="50"/>
      <c r="AK256" s="50"/>
    </row>
    <row r="257" spans="1:37" s="31" customFormat="1">
      <c r="A257" s="46" t="str">
        <f t="shared" si="4"/>
        <v/>
      </c>
      <c r="H257" s="30"/>
      <c r="I257" s="39"/>
      <c r="J257" s="39"/>
      <c r="K257" s="30"/>
      <c r="L257" s="39"/>
      <c r="M257" s="39"/>
      <c r="N257" s="39"/>
      <c r="O257" s="30"/>
      <c r="P257" s="30"/>
      <c r="Q257" s="30"/>
      <c r="R257" s="30"/>
      <c r="S257" s="30"/>
      <c r="T257" s="30"/>
      <c r="U257" s="30"/>
      <c r="V257" s="30"/>
      <c r="W257" s="30"/>
      <c r="AB257" s="30"/>
      <c r="AH257" s="50"/>
      <c r="AI257" s="50"/>
      <c r="AJ257" s="50"/>
      <c r="AK257" s="50"/>
    </row>
    <row r="258" spans="1:37" s="31" customFormat="1">
      <c r="A258" s="46" t="str">
        <f t="shared" si="4"/>
        <v/>
      </c>
      <c r="H258" s="30"/>
      <c r="I258" s="39"/>
      <c r="J258" s="39"/>
      <c r="K258" s="30"/>
      <c r="L258" s="39"/>
      <c r="M258" s="39"/>
      <c r="N258" s="39"/>
      <c r="O258" s="30"/>
      <c r="P258" s="30"/>
      <c r="Q258" s="30"/>
      <c r="R258" s="30"/>
      <c r="S258" s="30"/>
      <c r="T258" s="30"/>
      <c r="U258" s="30"/>
      <c r="V258" s="30"/>
      <c r="W258" s="30"/>
      <c r="AB258" s="30"/>
      <c r="AH258" s="50"/>
      <c r="AI258" s="50"/>
      <c r="AJ258" s="50"/>
      <c r="AK258" s="50"/>
    </row>
    <row r="259" spans="1:37" s="31" customFormat="1">
      <c r="A259" s="46" t="str">
        <f t="shared" ref="A259:A287" si="5">IF(C259="","",B259&amp;" &gt;&gt; "&amp;C259)</f>
        <v/>
      </c>
      <c r="H259" s="30"/>
      <c r="I259" s="39"/>
      <c r="J259" s="39"/>
      <c r="K259" s="30"/>
      <c r="L259" s="39"/>
      <c r="M259" s="39"/>
      <c r="N259" s="39"/>
      <c r="O259" s="30"/>
      <c r="P259" s="30"/>
      <c r="Q259" s="30"/>
      <c r="R259" s="30"/>
      <c r="S259" s="30"/>
      <c r="T259" s="30"/>
      <c r="U259" s="30"/>
      <c r="V259" s="30"/>
      <c r="W259" s="30"/>
      <c r="AB259" s="30"/>
      <c r="AH259" s="50"/>
      <c r="AI259" s="50"/>
      <c r="AJ259" s="50"/>
      <c r="AK259" s="50"/>
    </row>
    <row r="260" spans="1:37" s="31" customFormat="1">
      <c r="A260" s="46" t="str">
        <f t="shared" si="5"/>
        <v/>
      </c>
      <c r="H260" s="30"/>
      <c r="I260" s="39"/>
      <c r="J260" s="39"/>
      <c r="K260" s="30"/>
      <c r="L260" s="39"/>
      <c r="M260" s="39"/>
      <c r="N260" s="39"/>
      <c r="O260" s="30"/>
      <c r="P260" s="30"/>
      <c r="Q260" s="30"/>
      <c r="R260" s="30"/>
      <c r="S260" s="30"/>
      <c r="T260" s="30"/>
      <c r="U260" s="30"/>
      <c r="V260" s="30"/>
      <c r="W260" s="30"/>
      <c r="AB260" s="30"/>
      <c r="AH260" s="50"/>
      <c r="AI260" s="50"/>
      <c r="AJ260" s="50"/>
      <c r="AK260" s="50"/>
    </row>
    <row r="261" spans="1:37" s="31" customFormat="1">
      <c r="A261" s="46" t="str">
        <f t="shared" si="5"/>
        <v/>
      </c>
      <c r="H261" s="30"/>
      <c r="I261" s="39"/>
      <c r="J261" s="39"/>
      <c r="K261" s="30"/>
      <c r="L261" s="39"/>
      <c r="M261" s="39"/>
      <c r="N261" s="39"/>
      <c r="O261" s="30"/>
      <c r="P261" s="30"/>
      <c r="Q261" s="30"/>
      <c r="R261" s="30"/>
      <c r="S261" s="30"/>
      <c r="T261" s="30"/>
      <c r="U261" s="30"/>
      <c r="V261" s="30"/>
      <c r="W261" s="30"/>
      <c r="AB261" s="30"/>
      <c r="AH261" s="50"/>
      <c r="AI261" s="50"/>
      <c r="AJ261" s="50"/>
      <c r="AK261" s="50"/>
    </row>
    <row r="262" spans="1:37" s="31" customFormat="1">
      <c r="A262" s="46" t="str">
        <f t="shared" si="5"/>
        <v/>
      </c>
      <c r="H262" s="30"/>
      <c r="I262" s="39"/>
      <c r="J262" s="39"/>
      <c r="K262" s="30"/>
      <c r="L262" s="39"/>
      <c r="M262" s="39"/>
      <c r="N262" s="39"/>
      <c r="O262" s="30"/>
      <c r="P262" s="30"/>
      <c r="Q262" s="30"/>
      <c r="R262" s="30"/>
      <c r="S262" s="30"/>
      <c r="T262" s="30"/>
      <c r="U262" s="30"/>
      <c r="V262" s="30"/>
      <c r="W262" s="30"/>
      <c r="AB262" s="30"/>
      <c r="AH262" s="50"/>
      <c r="AI262" s="50"/>
      <c r="AJ262" s="50"/>
      <c r="AK262" s="50"/>
    </row>
    <row r="263" spans="1:37" s="31" customFormat="1">
      <c r="A263" s="46" t="str">
        <f t="shared" si="5"/>
        <v/>
      </c>
      <c r="H263" s="30"/>
      <c r="I263" s="39"/>
      <c r="J263" s="39"/>
      <c r="K263" s="30"/>
      <c r="L263" s="39"/>
      <c r="M263" s="39"/>
      <c r="N263" s="39"/>
      <c r="O263" s="30"/>
      <c r="P263" s="30"/>
      <c r="Q263" s="30"/>
      <c r="R263" s="30"/>
      <c r="S263" s="30"/>
      <c r="T263" s="30"/>
      <c r="U263" s="30"/>
      <c r="V263" s="30"/>
      <c r="W263" s="30"/>
      <c r="AB263" s="30"/>
      <c r="AH263" s="50"/>
      <c r="AI263" s="50"/>
      <c r="AJ263" s="50"/>
      <c r="AK263" s="50"/>
    </row>
    <row r="264" spans="1:37" s="31" customFormat="1">
      <c r="A264" s="46" t="str">
        <f t="shared" si="5"/>
        <v/>
      </c>
      <c r="H264" s="30"/>
      <c r="I264" s="39"/>
      <c r="J264" s="39"/>
      <c r="K264" s="30"/>
      <c r="L264" s="39"/>
      <c r="M264" s="39"/>
      <c r="N264" s="39"/>
      <c r="O264" s="30"/>
      <c r="P264" s="30"/>
      <c r="Q264" s="30"/>
      <c r="R264" s="30"/>
      <c r="S264" s="30"/>
      <c r="T264" s="30"/>
      <c r="U264" s="30"/>
      <c r="V264" s="30"/>
      <c r="W264" s="30"/>
      <c r="AB264" s="30"/>
      <c r="AH264" s="50"/>
      <c r="AI264" s="50"/>
      <c r="AJ264" s="50"/>
      <c r="AK264" s="50"/>
    </row>
    <row r="265" spans="1:37" s="31" customFormat="1">
      <c r="A265" s="46" t="str">
        <f t="shared" si="5"/>
        <v/>
      </c>
      <c r="H265" s="30"/>
      <c r="I265" s="39"/>
      <c r="J265" s="39"/>
      <c r="K265" s="30"/>
      <c r="L265" s="39"/>
      <c r="M265" s="39"/>
      <c r="N265" s="39"/>
      <c r="O265" s="30"/>
      <c r="P265" s="30"/>
      <c r="Q265" s="30"/>
      <c r="R265" s="30"/>
      <c r="S265" s="30"/>
      <c r="T265" s="30"/>
      <c r="U265" s="30"/>
      <c r="V265" s="30"/>
      <c r="W265" s="30"/>
      <c r="AB265" s="30"/>
      <c r="AH265" s="50"/>
      <c r="AI265" s="50"/>
      <c r="AJ265" s="50"/>
      <c r="AK265" s="50"/>
    </row>
    <row r="266" spans="1:37" s="31" customFormat="1">
      <c r="A266" s="46" t="str">
        <f t="shared" si="5"/>
        <v/>
      </c>
      <c r="H266" s="30"/>
      <c r="I266" s="39"/>
      <c r="J266" s="39"/>
      <c r="K266" s="30"/>
      <c r="L266" s="39"/>
      <c r="M266" s="39"/>
      <c r="N266" s="39"/>
      <c r="O266" s="30"/>
      <c r="P266" s="30"/>
      <c r="Q266" s="30"/>
      <c r="R266" s="30"/>
      <c r="S266" s="30"/>
      <c r="T266" s="30"/>
      <c r="U266" s="30"/>
      <c r="V266" s="30"/>
      <c r="W266" s="30"/>
      <c r="AB266" s="30"/>
      <c r="AH266" s="50"/>
      <c r="AI266" s="50"/>
      <c r="AJ266" s="50"/>
      <c r="AK266" s="50"/>
    </row>
    <row r="267" spans="1:37" s="31" customFormat="1">
      <c r="A267" s="46" t="str">
        <f t="shared" si="5"/>
        <v/>
      </c>
      <c r="H267" s="30"/>
      <c r="I267" s="39"/>
      <c r="J267" s="39"/>
      <c r="K267" s="30"/>
      <c r="L267" s="39"/>
      <c r="M267" s="39"/>
      <c r="N267" s="39"/>
      <c r="O267" s="30"/>
      <c r="P267" s="30"/>
      <c r="Q267" s="30"/>
      <c r="R267" s="30"/>
      <c r="S267" s="30"/>
      <c r="T267" s="30"/>
      <c r="U267" s="30"/>
      <c r="V267" s="30"/>
      <c r="W267" s="30"/>
      <c r="AB267" s="30"/>
      <c r="AH267" s="50"/>
      <c r="AI267" s="50"/>
      <c r="AJ267" s="50"/>
      <c r="AK267" s="50"/>
    </row>
    <row r="268" spans="1:37" s="31" customFormat="1">
      <c r="A268" s="46" t="str">
        <f t="shared" si="5"/>
        <v/>
      </c>
      <c r="H268" s="30"/>
      <c r="I268" s="39"/>
      <c r="J268" s="39"/>
      <c r="K268" s="30"/>
      <c r="L268" s="39"/>
      <c r="M268" s="39"/>
      <c r="N268" s="39"/>
      <c r="O268" s="30"/>
      <c r="P268" s="30"/>
      <c r="Q268" s="30"/>
      <c r="R268" s="30"/>
      <c r="S268" s="30"/>
      <c r="T268" s="30"/>
      <c r="U268" s="30"/>
      <c r="V268" s="30"/>
      <c r="W268" s="30"/>
      <c r="AB268" s="30"/>
      <c r="AH268" s="50"/>
      <c r="AI268" s="50"/>
      <c r="AJ268" s="50"/>
      <c r="AK268" s="50"/>
    </row>
    <row r="269" spans="1:37" s="31" customFormat="1">
      <c r="A269" s="46" t="str">
        <f t="shared" si="5"/>
        <v/>
      </c>
      <c r="H269" s="30"/>
      <c r="I269" s="39"/>
      <c r="J269" s="39"/>
      <c r="K269" s="30"/>
      <c r="L269" s="39"/>
      <c r="M269" s="39"/>
      <c r="N269" s="39"/>
      <c r="O269" s="30"/>
      <c r="P269" s="30"/>
      <c r="Q269" s="30"/>
      <c r="R269" s="30"/>
      <c r="S269" s="30"/>
      <c r="T269" s="30"/>
      <c r="U269" s="30"/>
      <c r="V269" s="30"/>
      <c r="W269" s="30"/>
      <c r="AB269" s="30"/>
      <c r="AH269" s="50"/>
      <c r="AI269" s="50"/>
      <c r="AJ269" s="50"/>
      <c r="AK269" s="50"/>
    </row>
    <row r="270" spans="1:37" s="31" customFormat="1">
      <c r="A270" s="46" t="str">
        <f t="shared" si="5"/>
        <v/>
      </c>
      <c r="H270" s="30"/>
      <c r="I270" s="39"/>
      <c r="J270" s="39"/>
      <c r="K270" s="30"/>
      <c r="L270" s="39"/>
      <c r="M270" s="39"/>
      <c r="N270" s="39"/>
      <c r="O270" s="30"/>
      <c r="P270" s="30"/>
      <c r="Q270" s="30"/>
      <c r="R270" s="30"/>
      <c r="S270" s="30"/>
      <c r="T270" s="30"/>
      <c r="U270" s="30"/>
      <c r="V270" s="30"/>
      <c r="W270" s="30"/>
      <c r="AB270" s="30"/>
      <c r="AH270" s="50"/>
      <c r="AI270" s="50"/>
      <c r="AJ270" s="50"/>
      <c r="AK270" s="50"/>
    </row>
    <row r="271" spans="1:37" s="31" customFormat="1">
      <c r="A271" s="46" t="str">
        <f t="shared" si="5"/>
        <v/>
      </c>
      <c r="H271" s="30"/>
      <c r="I271" s="39"/>
      <c r="J271" s="39"/>
      <c r="K271" s="30"/>
      <c r="L271" s="39"/>
      <c r="M271" s="39"/>
      <c r="N271" s="39"/>
      <c r="O271" s="30"/>
      <c r="P271" s="30"/>
      <c r="Q271" s="30"/>
      <c r="R271" s="30"/>
      <c r="S271" s="30"/>
      <c r="T271" s="30"/>
      <c r="U271" s="30"/>
      <c r="V271" s="30"/>
      <c r="W271" s="30"/>
      <c r="AB271" s="30"/>
      <c r="AH271" s="50"/>
      <c r="AI271" s="50"/>
      <c r="AJ271" s="50"/>
      <c r="AK271" s="50"/>
    </row>
    <row r="272" spans="1:37" s="31" customFormat="1">
      <c r="A272" s="46" t="str">
        <f t="shared" si="5"/>
        <v/>
      </c>
      <c r="H272" s="30"/>
      <c r="I272" s="39"/>
      <c r="J272" s="39"/>
      <c r="K272" s="30"/>
      <c r="L272" s="39"/>
      <c r="M272" s="39"/>
      <c r="N272" s="39"/>
      <c r="O272" s="30"/>
      <c r="P272" s="30"/>
      <c r="Q272" s="30"/>
      <c r="R272" s="30"/>
      <c r="S272" s="30"/>
      <c r="T272" s="30"/>
      <c r="U272" s="30"/>
      <c r="V272" s="30"/>
      <c r="W272" s="30"/>
      <c r="AB272" s="30"/>
      <c r="AH272" s="50"/>
      <c r="AI272" s="50"/>
      <c r="AJ272" s="50"/>
      <c r="AK272" s="50"/>
    </row>
    <row r="273" spans="1:37" s="31" customFormat="1">
      <c r="A273" s="46" t="str">
        <f t="shared" si="5"/>
        <v/>
      </c>
      <c r="H273" s="30"/>
      <c r="I273" s="39"/>
      <c r="J273" s="39"/>
      <c r="K273" s="30"/>
      <c r="L273" s="39"/>
      <c r="M273" s="39"/>
      <c r="N273" s="39"/>
      <c r="O273" s="30"/>
      <c r="P273" s="30"/>
      <c r="Q273" s="30"/>
      <c r="R273" s="30"/>
      <c r="S273" s="30"/>
      <c r="T273" s="30"/>
      <c r="U273" s="30"/>
      <c r="V273" s="30"/>
      <c r="W273" s="30"/>
      <c r="AB273" s="30"/>
      <c r="AH273" s="50"/>
      <c r="AI273" s="50"/>
      <c r="AJ273" s="50"/>
      <c r="AK273" s="50"/>
    </row>
    <row r="274" spans="1:37" s="31" customFormat="1">
      <c r="A274" s="46" t="str">
        <f t="shared" si="5"/>
        <v/>
      </c>
      <c r="H274" s="30"/>
      <c r="I274" s="39"/>
      <c r="J274" s="39"/>
      <c r="K274" s="30"/>
      <c r="L274" s="39"/>
      <c r="M274" s="39"/>
      <c r="N274" s="39"/>
      <c r="O274" s="30"/>
      <c r="P274" s="30"/>
      <c r="Q274" s="30"/>
      <c r="R274" s="30"/>
      <c r="S274" s="30"/>
      <c r="T274" s="30"/>
      <c r="U274" s="30"/>
      <c r="V274" s="30"/>
      <c r="W274" s="30"/>
      <c r="AB274" s="30"/>
      <c r="AH274" s="50"/>
      <c r="AI274" s="50"/>
      <c r="AJ274" s="50"/>
      <c r="AK274" s="50"/>
    </row>
    <row r="275" spans="1:37" s="31" customFormat="1">
      <c r="A275" s="46" t="str">
        <f t="shared" si="5"/>
        <v/>
      </c>
      <c r="H275" s="30"/>
      <c r="I275" s="39"/>
      <c r="J275" s="39"/>
      <c r="K275" s="30"/>
      <c r="L275" s="39"/>
      <c r="M275" s="39"/>
      <c r="N275" s="39"/>
      <c r="O275" s="30"/>
      <c r="P275" s="30"/>
      <c r="Q275" s="30"/>
      <c r="R275" s="30"/>
      <c r="S275" s="30"/>
      <c r="T275" s="30"/>
      <c r="U275" s="30"/>
      <c r="V275" s="30"/>
      <c r="W275" s="30"/>
      <c r="AB275" s="30"/>
      <c r="AH275" s="50"/>
      <c r="AI275" s="50"/>
      <c r="AJ275" s="50"/>
      <c r="AK275" s="50"/>
    </row>
    <row r="276" spans="1:37" s="31" customFormat="1">
      <c r="A276" s="46" t="str">
        <f t="shared" si="5"/>
        <v/>
      </c>
      <c r="H276" s="30"/>
      <c r="I276" s="39"/>
      <c r="J276" s="39"/>
      <c r="K276" s="30"/>
      <c r="L276" s="39"/>
      <c r="M276" s="39"/>
      <c r="N276" s="39"/>
      <c r="O276" s="30"/>
      <c r="P276" s="30"/>
      <c r="Q276" s="30"/>
      <c r="R276" s="30"/>
      <c r="S276" s="30"/>
      <c r="T276" s="30"/>
      <c r="U276" s="30"/>
      <c r="V276" s="30"/>
      <c r="W276" s="30"/>
      <c r="AB276" s="30"/>
      <c r="AH276" s="50"/>
      <c r="AI276" s="50"/>
      <c r="AJ276" s="50"/>
      <c r="AK276" s="50"/>
    </row>
    <row r="277" spans="1:37" s="31" customFormat="1">
      <c r="A277" s="46" t="str">
        <f t="shared" si="5"/>
        <v/>
      </c>
      <c r="H277" s="30"/>
      <c r="I277" s="39"/>
      <c r="J277" s="39"/>
      <c r="K277" s="30"/>
      <c r="L277" s="39"/>
      <c r="M277" s="39"/>
      <c r="N277" s="39"/>
      <c r="O277" s="30"/>
      <c r="P277" s="30"/>
      <c r="Q277" s="30"/>
      <c r="R277" s="30"/>
      <c r="S277" s="30"/>
      <c r="T277" s="30"/>
      <c r="U277" s="30"/>
      <c r="V277" s="30"/>
      <c r="W277" s="30"/>
      <c r="AB277" s="30"/>
      <c r="AH277" s="50"/>
      <c r="AI277" s="50"/>
      <c r="AJ277" s="50"/>
      <c r="AK277" s="50"/>
    </row>
    <row r="278" spans="1:37" s="31" customFormat="1">
      <c r="A278" s="46" t="str">
        <f t="shared" si="5"/>
        <v/>
      </c>
      <c r="H278" s="30"/>
      <c r="I278" s="39"/>
      <c r="J278" s="39"/>
      <c r="K278" s="30"/>
      <c r="L278" s="39"/>
      <c r="M278" s="39"/>
      <c r="N278" s="39"/>
      <c r="O278" s="30"/>
      <c r="P278" s="30"/>
      <c r="Q278" s="30"/>
      <c r="R278" s="30"/>
      <c r="S278" s="30"/>
      <c r="T278" s="30"/>
      <c r="U278" s="30"/>
      <c r="V278" s="30"/>
      <c r="W278" s="30"/>
      <c r="AB278" s="30"/>
      <c r="AH278" s="50"/>
      <c r="AI278" s="50"/>
      <c r="AJ278" s="50"/>
      <c r="AK278" s="50"/>
    </row>
    <row r="279" spans="1:37" s="31" customFormat="1">
      <c r="A279" s="46" t="str">
        <f t="shared" si="5"/>
        <v/>
      </c>
      <c r="H279" s="30"/>
      <c r="I279" s="39"/>
      <c r="J279" s="39"/>
      <c r="K279" s="30"/>
      <c r="L279" s="39"/>
      <c r="M279" s="39"/>
      <c r="N279" s="39"/>
      <c r="O279" s="30"/>
      <c r="P279" s="30"/>
      <c r="Q279" s="30"/>
      <c r="R279" s="30"/>
      <c r="S279" s="30"/>
      <c r="T279" s="30"/>
      <c r="U279" s="30"/>
      <c r="V279" s="30"/>
      <c r="W279" s="30"/>
      <c r="AB279" s="30"/>
      <c r="AH279" s="50"/>
      <c r="AI279" s="50"/>
      <c r="AJ279" s="50"/>
      <c r="AK279" s="50"/>
    </row>
    <row r="280" spans="1:37" s="31" customFormat="1">
      <c r="A280" s="46" t="str">
        <f t="shared" si="5"/>
        <v/>
      </c>
      <c r="H280" s="30"/>
      <c r="I280" s="39"/>
      <c r="J280" s="39"/>
      <c r="K280" s="30"/>
      <c r="L280" s="39"/>
      <c r="M280" s="39"/>
      <c r="N280" s="39"/>
      <c r="O280" s="30"/>
      <c r="P280" s="30"/>
      <c r="Q280" s="30"/>
      <c r="R280" s="30"/>
      <c r="S280" s="30"/>
      <c r="T280" s="30"/>
      <c r="U280" s="30"/>
      <c r="V280" s="30"/>
      <c r="W280" s="30"/>
      <c r="AB280" s="30"/>
      <c r="AH280" s="50"/>
      <c r="AI280" s="50"/>
      <c r="AJ280" s="50"/>
      <c r="AK280" s="50"/>
    </row>
    <row r="281" spans="1:37" s="31" customFormat="1">
      <c r="A281" s="46" t="str">
        <f t="shared" si="5"/>
        <v/>
      </c>
      <c r="H281" s="30"/>
      <c r="I281" s="39"/>
      <c r="J281" s="39"/>
      <c r="K281" s="30"/>
      <c r="L281" s="39"/>
      <c r="M281" s="39"/>
      <c r="N281" s="39"/>
      <c r="O281" s="30"/>
      <c r="P281" s="30"/>
      <c r="Q281" s="30"/>
      <c r="R281" s="30"/>
      <c r="S281" s="30"/>
      <c r="T281" s="30"/>
      <c r="U281" s="30"/>
      <c r="V281" s="30"/>
      <c r="W281" s="30"/>
      <c r="AB281" s="30"/>
      <c r="AH281" s="50"/>
      <c r="AI281" s="50"/>
      <c r="AJ281" s="50"/>
      <c r="AK281" s="50"/>
    </row>
    <row r="282" spans="1:37" s="31" customFormat="1">
      <c r="A282" s="46" t="str">
        <f t="shared" si="5"/>
        <v/>
      </c>
      <c r="H282" s="30"/>
      <c r="I282" s="39"/>
      <c r="J282" s="39"/>
      <c r="K282" s="30"/>
      <c r="L282" s="39"/>
      <c r="M282" s="39"/>
      <c r="N282" s="39"/>
      <c r="O282" s="30"/>
      <c r="P282" s="30"/>
      <c r="Q282" s="30"/>
      <c r="R282" s="30"/>
      <c r="S282" s="30"/>
      <c r="T282" s="30"/>
      <c r="U282" s="30"/>
      <c r="V282" s="30"/>
      <c r="W282" s="30"/>
      <c r="AB282" s="30"/>
      <c r="AH282" s="50"/>
      <c r="AI282" s="50"/>
      <c r="AJ282" s="50"/>
      <c r="AK282" s="50"/>
    </row>
    <row r="283" spans="1:37" s="31" customFormat="1">
      <c r="A283" s="46" t="str">
        <f t="shared" si="5"/>
        <v/>
      </c>
      <c r="H283" s="30"/>
      <c r="I283" s="39"/>
      <c r="J283" s="39"/>
      <c r="K283" s="30"/>
      <c r="L283" s="39"/>
      <c r="M283" s="39"/>
      <c r="N283" s="39"/>
      <c r="O283" s="30"/>
      <c r="P283" s="30"/>
      <c r="Q283" s="30"/>
      <c r="R283" s="30"/>
      <c r="S283" s="30"/>
      <c r="T283" s="30"/>
      <c r="U283" s="30"/>
      <c r="V283" s="30"/>
      <c r="W283" s="30"/>
      <c r="AB283" s="30"/>
      <c r="AH283" s="50"/>
      <c r="AI283" s="50"/>
      <c r="AJ283" s="50"/>
      <c r="AK283" s="50"/>
    </row>
    <row r="284" spans="1:37" s="31" customFormat="1">
      <c r="A284" s="46" t="str">
        <f t="shared" si="5"/>
        <v/>
      </c>
      <c r="H284" s="30"/>
      <c r="I284" s="39"/>
      <c r="J284" s="39"/>
      <c r="K284" s="30"/>
      <c r="L284" s="39"/>
      <c r="M284" s="39"/>
      <c r="N284" s="39"/>
      <c r="O284" s="30"/>
      <c r="P284" s="30"/>
      <c r="Q284" s="30"/>
      <c r="R284" s="30"/>
      <c r="S284" s="30"/>
      <c r="T284" s="30"/>
      <c r="U284" s="30"/>
      <c r="V284" s="30"/>
      <c r="W284" s="30"/>
      <c r="AB284" s="30"/>
      <c r="AH284" s="50"/>
      <c r="AI284" s="50"/>
      <c r="AJ284" s="50"/>
      <c r="AK284" s="50"/>
    </row>
    <row r="285" spans="1:37" s="31" customFormat="1">
      <c r="A285" s="46" t="str">
        <f t="shared" si="5"/>
        <v/>
      </c>
      <c r="H285" s="30"/>
      <c r="I285" s="39"/>
      <c r="J285" s="39"/>
      <c r="K285" s="30"/>
      <c r="L285" s="39"/>
      <c r="M285" s="39"/>
      <c r="N285" s="39"/>
      <c r="O285" s="30"/>
      <c r="P285" s="30"/>
      <c r="Q285" s="30"/>
      <c r="R285" s="30"/>
      <c r="S285" s="30"/>
      <c r="T285" s="30"/>
      <c r="U285" s="30"/>
      <c r="V285" s="30"/>
      <c r="W285" s="30"/>
      <c r="AB285" s="30"/>
      <c r="AH285" s="50"/>
      <c r="AI285" s="50"/>
      <c r="AJ285" s="50"/>
      <c r="AK285" s="50"/>
    </row>
    <row r="286" spans="1:37" s="31" customFormat="1">
      <c r="A286" s="46" t="str">
        <f t="shared" si="5"/>
        <v/>
      </c>
      <c r="H286" s="30"/>
      <c r="I286" s="39"/>
      <c r="J286" s="39"/>
      <c r="K286" s="30"/>
      <c r="L286" s="39"/>
      <c r="M286" s="39"/>
      <c r="N286" s="39"/>
      <c r="O286" s="30"/>
      <c r="P286" s="30"/>
      <c r="Q286" s="30"/>
      <c r="R286" s="30"/>
      <c r="S286" s="30"/>
      <c r="T286" s="30"/>
      <c r="U286" s="30"/>
      <c r="V286" s="30"/>
      <c r="W286" s="30"/>
      <c r="AB286" s="30"/>
      <c r="AH286" s="50"/>
      <c r="AI286" s="50"/>
      <c r="AJ286" s="50"/>
      <c r="AK286" s="50"/>
    </row>
    <row r="287" spans="1:37" s="31" customFormat="1">
      <c r="A287" s="46" t="str">
        <f t="shared" si="5"/>
        <v/>
      </c>
      <c r="H287" s="30"/>
      <c r="I287" s="39"/>
      <c r="J287" s="39"/>
      <c r="K287" s="30"/>
      <c r="L287" s="39"/>
      <c r="M287" s="39"/>
      <c r="N287" s="39"/>
      <c r="O287" s="30"/>
      <c r="P287" s="30"/>
      <c r="Q287" s="30"/>
      <c r="R287" s="30"/>
      <c r="S287" s="30"/>
      <c r="T287" s="30"/>
      <c r="U287" s="30"/>
      <c r="V287" s="30"/>
      <c r="W287" s="30"/>
      <c r="AB287" s="30"/>
      <c r="AH287" s="50"/>
      <c r="AI287" s="50"/>
      <c r="AJ287" s="50"/>
      <c r="AK287" s="50"/>
    </row>
  </sheetData>
  <phoneticPr fontId="4" type="noConversion"/>
  <dataValidations disablePrompts="1" count="4">
    <dataValidation type="list" allowBlank="1" showInputMessage="1" showErrorMessage="1" sqref="G2" xr:uid="{00000000-0002-0000-1500-000000000000}">
      <formula1>"ListedValue,RefData,Data_RegEx,NoAuto,Column_RegEx"</formula1>
    </dataValidation>
    <dataValidation type="whole" allowBlank="1" showInputMessage="1" showErrorMessage="1" sqref="U2:V121" xr:uid="{00000000-0002-0000-1500-000001000000}">
      <formula1>0</formula1>
      <formula2>100</formula2>
    </dataValidation>
    <dataValidation type="list" allowBlank="1" showInputMessage="1" showErrorMessage="1" sqref="I11:I121 J2:J121 L2:N121 P2:T121" xr:uid="{00000000-0002-0000-1500-000002000000}">
      <formula1>"V"</formula1>
    </dataValidation>
    <dataValidation type="list" allowBlank="1" showInputMessage="1" showErrorMessage="1" sqref="X2:AA121" xr:uid="{00000000-0002-0000-1500-000003000000}">
      <formula1>OFFSET($A$1,1,0,COUNTA($A:$A)-1)</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19">
    <tabColor rgb="FF00B0F0"/>
  </sheetPr>
  <dimension ref="A1:M107"/>
  <sheetViews>
    <sheetView zoomScale="85" zoomScaleNormal="85" workbookViewId="0">
      <selection activeCell="G124" sqref="G124"/>
    </sheetView>
  </sheetViews>
  <sheetFormatPr defaultColWidth="8.5546875" defaultRowHeight="15.75"/>
  <cols>
    <col min="1" max="1" width="22" customWidth="1"/>
    <col min="2" max="2" width="12.44140625" customWidth="1"/>
    <col min="3" max="3" width="9.44140625" customWidth="1"/>
    <col min="4" max="4" width="50.5546875" customWidth="1"/>
    <col min="6" max="6" width="13.5546875" customWidth="1"/>
    <col min="7" max="7" width="9.44140625" customWidth="1"/>
    <col min="8" max="8" width="13.5546875" customWidth="1"/>
    <col min="9" max="9" width="14.5546875" bestFit="1" customWidth="1"/>
    <col min="10" max="10" width="12.5546875" customWidth="1"/>
    <col min="11" max="11" width="14.109375" customWidth="1"/>
    <col min="12" max="12" width="14.5546875" customWidth="1"/>
    <col min="13" max="13" width="8.5546875" bestFit="1" customWidth="1"/>
  </cols>
  <sheetData>
    <row r="1" spans="1:13">
      <c r="A1" t="s">
        <v>937</v>
      </c>
      <c r="B1" t="s">
        <v>1136</v>
      </c>
      <c r="C1" t="s">
        <v>938</v>
      </c>
      <c r="D1" t="s">
        <v>939</v>
      </c>
      <c r="E1" t="s">
        <v>940</v>
      </c>
      <c r="F1" t="s">
        <v>941</v>
      </c>
      <c r="G1" t="s">
        <v>853</v>
      </c>
      <c r="H1" t="s">
        <v>833</v>
      </c>
      <c r="I1" t="s">
        <v>1915</v>
      </c>
      <c r="J1" t="s">
        <v>1916</v>
      </c>
      <c r="K1" t="s">
        <v>1917</v>
      </c>
      <c r="L1" t="s">
        <v>1918</v>
      </c>
      <c r="M1" t="s">
        <v>1919</v>
      </c>
    </row>
    <row r="2" spans="1:13" hidden="1">
      <c r="A2" s="109" t="s">
        <v>1920</v>
      </c>
      <c r="B2" s="109" t="s">
        <v>1816</v>
      </c>
      <c r="C2" s="109"/>
      <c r="D2" s="109" t="s">
        <v>1921</v>
      </c>
      <c r="E2" s="109"/>
      <c r="F2" s="109"/>
      <c r="G2" s="109"/>
      <c r="H2" s="109"/>
      <c r="I2" s="109"/>
      <c r="J2" s="109"/>
      <c r="K2" s="109"/>
      <c r="L2" s="109"/>
      <c r="M2" s="109"/>
    </row>
    <row r="3" spans="1:13" hidden="1">
      <c r="A3" s="109" t="s">
        <v>1922</v>
      </c>
      <c r="B3" s="109" t="s">
        <v>1816</v>
      </c>
      <c r="C3" s="109"/>
      <c r="D3" s="109" t="s">
        <v>1923</v>
      </c>
      <c r="E3" s="109"/>
      <c r="F3" s="109"/>
      <c r="G3" s="109"/>
      <c r="H3" s="109"/>
      <c r="I3" s="109"/>
      <c r="J3" s="109"/>
      <c r="K3" s="109"/>
      <c r="L3" s="109"/>
      <c r="M3" s="109"/>
    </row>
    <row r="4" spans="1:13" hidden="1">
      <c r="A4" s="109" t="s">
        <v>1924</v>
      </c>
      <c r="B4" s="109" t="s">
        <v>1816</v>
      </c>
      <c r="C4" s="109"/>
      <c r="D4" s="109" t="s">
        <v>1925</v>
      </c>
      <c r="E4" s="109"/>
      <c r="F4" s="109"/>
      <c r="G4" s="109"/>
      <c r="H4" s="109"/>
      <c r="I4" s="109"/>
      <c r="J4" s="109"/>
      <c r="K4" s="109"/>
      <c r="L4" s="109"/>
      <c r="M4" s="109"/>
    </row>
    <row r="5" spans="1:13" hidden="1">
      <c r="A5" s="109" t="s">
        <v>1926</v>
      </c>
      <c r="B5" s="109" t="s">
        <v>1816</v>
      </c>
      <c r="C5" s="109"/>
      <c r="D5" s="109" t="s">
        <v>1927</v>
      </c>
      <c r="E5" s="109"/>
      <c r="F5" s="109"/>
      <c r="G5" s="109"/>
      <c r="H5" s="109"/>
      <c r="I5" s="109"/>
      <c r="J5" s="109"/>
      <c r="K5" s="109"/>
      <c r="L5" s="109"/>
      <c r="M5" s="109"/>
    </row>
    <row r="6" spans="1:13" hidden="1">
      <c r="A6" s="109" t="s">
        <v>1928</v>
      </c>
      <c r="B6" s="109" t="s">
        <v>1816</v>
      </c>
      <c r="C6" s="109"/>
      <c r="D6" s="109" t="s">
        <v>1929</v>
      </c>
      <c r="E6" s="109"/>
      <c r="F6" s="109"/>
      <c r="G6" s="109"/>
      <c r="H6" s="109"/>
      <c r="I6" s="241">
        <v>44282.576319444444</v>
      </c>
      <c r="J6" s="109"/>
      <c r="K6" s="109"/>
      <c r="L6" s="109"/>
      <c r="M6" s="109"/>
    </row>
    <row r="7" spans="1:13" ht="31.5" hidden="1">
      <c r="A7" s="109" t="s">
        <v>1930</v>
      </c>
      <c r="B7" s="109" t="s">
        <v>1816</v>
      </c>
      <c r="C7" s="109"/>
      <c r="D7" s="109" t="s">
        <v>1931</v>
      </c>
      <c r="E7" s="109"/>
      <c r="F7" s="109"/>
      <c r="G7" s="109"/>
      <c r="H7" s="109"/>
      <c r="I7" s="109"/>
      <c r="J7" s="109"/>
      <c r="K7" s="109"/>
      <c r="L7" s="109" t="s">
        <v>1932</v>
      </c>
      <c r="M7" s="109"/>
    </row>
    <row r="8" spans="1:13" hidden="1">
      <c r="A8" s="109" t="s">
        <v>1933</v>
      </c>
      <c r="B8" s="109" t="s">
        <v>1816</v>
      </c>
      <c r="C8" s="109"/>
      <c r="D8" s="109" t="s">
        <v>1934</v>
      </c>
      <c r="E8" s="109"/>
      <c r="F8" s="109"/>
      <c r="G8" s="109"/>
      <c r="H8" s="109"/>
      <c r="I8" s="109"/>
      <c r="J8" s="109"/>
      <c r="K8" s="109"/>
      <c r="L8" s="109"/>
      <c r="M8" s="109"/>
    </row>
    <row r="9" spans="1:13" ht="31.5" hidden="1">
      <c r="A9" s="109" t="s">
        <v>1935</v>
      </c>
      <c r="B9" s="109" t="s">
        <v>1816</v>
      </c>
      <c r="C9" s="109"/>
      <c r="D9" s="109" t="s">
        <v>1936</v>
      </c>
      <c r="E9" s="109"/>
      <c r="F9" s="109"/>
      <c r="G9" s="109"/>
      <c r="H9" s="109"/>
      <c r="I9" s="109"/>
      <c r="J9" s="109"/>
      <c r="K9" s="109"/>
      <c r="L9" s="109"/>
      <c r="M9" s="109"/>
    </row>
    <row r="10" spans="1:13" hidden="1">
      <c r="A10" s="109" t="s">
        <v>1937</v>
      </c>
      <c r="B10" s="109" t="s">
        <v>1816</v>
      </c>
      <c r="C10" s="109"/>
      <c r="D10" s="109" t="s">
        <v>1938</v>
      </c>
      <c r="E10" s="109"/>
      <c r="F10" s="109"/>
      <c r="G10" s="109"/>
      <c r="H10" s="109"/>
      <c r="I10" s="109"/>
      <c r="J10" s="109"/>
      <c r="K10" s="109"/>
      <c r="L10" s="109"/>
      <c r="M10" s="109"/>
    </row>
    <row r="11" spans="1:13" ht="31.5" hidden="1">
      <c r="A11" s="109" t="s">
        <v>1939</v>
      </c>
      <c r="B11" s="109" t="s">
        <v>1816</v>
      </c>
      <c r="C11" s="109"/>
      <c r="D11" s="109" t="s">
        <v>1940</v>
      </c>
      <c r="E11" s="109"/>
      <c r="F11" s="109"/>
      <c r="G11" s="109"/>
      <c r="H11" s="109"/>
      <c r="I11" s="109"/>
      <c r="J11" s="109"/>
      <c r="K11" s="109"/>
      <c r="L11" s="109"/>
      <c r="M11" s="109"/>
    </row>
    <row r="12" spans="1:13" hidden="1">
      <c r="A12" s="109" t="s">
        <v>1941</v>
      </c>
      <c r="B12" s="109" t="s">
        <v>1816</v>
      </c>
      <c r="C12" s="109"/>
      <c r="D12" s="109" t="s">
        <v>1942</v>
      </c>
      <c r="E12" s="109"/>
      <c r="F12" s="109"/>
      <c r="G12" s="109"/>
      <c r="H12" s="109"/>
      <c r="I12" s="109"/>
      <c r="J12" s="109"/>
      <c r="K12" s="109"/>
      <c r="L12" s="109"/>
      <c r="M12" s="109"/>
    </row>
    <row r="13" spans="1:13" ht="31.5" hidden="1">
      <c r="A13" s="109" t="s">
        <v>1943</v>
      </c>
      <c r="B13" s="109" t="s">
        <v>1816</v>
      </c>
      <c r="C13" s="109"/>
      <c r="D13" s="109" t="s">
        <v>1944</v>
      </c>
      <c r="E13" s="109"/>
      <c r="F13" s="109"/>
      <c r="G13" s="109"/>
      <c r="H13" s="109"/>
      <c r="I13" s="109"/>
      <c r="J13" s="109"/>
      <c r="K13" s="109"/>
      <c r="L13" s="109"/>
      <c r="M13" s="109"/>
    </row>
    <row r="14" spans="1:13" hidden="1">
      <c r="A14" s="109" t="s">
        <v>1945</v>
      </c>
      <c r="B14" s="109" t="s">
        <v>1816</v>
      </c>
      <c r="C14" s="109"/>
      <c r="D14" s="109" t="s">
        <v>1946</v>
      </c>
      <c r="E14" s="109"/>
      <c r="F14" s="109"/>
      <c r="G14" s="109"/>
      <c r="H14" s="109"/>
      <c r="I14" s="109"/>
      <c r="J14" s="109"/>
      <c r="K14" s="109"/>
      <c r="L14" s="109"/>
      <c r="M14" s="109"/>
    </row>
    <row r="15" spans="1:13" ht="47.25" hidden="1">
      <c r="A15" s="109" t="s">
        <v>1947</v>
      </c>
      <c r="B15" s="109" t="s">
        <v>1816</v>
      </c>
      <c r="C15" s="109"/>
      <c r="D15" s="109" t="s">
        <v>1948</v>
      </c>
      <c r="E15" s="109"/>
      <c r="F15" s="109"/>
      <c r="G15" s="109"/>
      <c r="H15" s="109"/>
      <c r="I15" s="241">
        <v>44282.575891203705</v>
      </c>
      <c r="J15" s="109"/>
      <c r="K15" s="109"/>
      <c r="L15" s="109"/>
      <c r="M15" s="109"/>
    </row>
    <row r="16" spans="1:13" hidden="1">
      <c r="A16" s="109" t="s">
        <v>1949</v>
      </c>
      <c r="B16" s="109" t="s">
        <v>1816</v>
      </c>
      <c r="C16" s="109"/>
      <c r="D16" s="109" t="s">
        <v>1950</v>
      </c>
      <c r="E16" s="109"/>
      <c r="F16" s="109"/>
      <c r="G16" s="109"/>
      <c r="H16" s="109"/>
      <c r="I16" s="109"/>
      <c r="J16" s="109"/>
      <c r="K16" s="109"/>
      <c r="L16" s="109"/>
      <c r="M16" s="109"/>
    </row>
    <row r="17" spans="1:13" ht="31.5" hidden="1">
      <c r="A17" s="109" t="s">
        <v>1951</v>
      </c>
      <c r="B17" s="109" t="s">
        <v>1816</v>
      </c>
      <c r="C17" s="109"/>
      <c r="D17" s="109" t="s">
        <v>1952</v>
      </c>
      <c r="E17" s="109"/>
      <c r="F17" s="109"/>
      <c r="G17" s="109"/>
      <c r="H17" s="109"/>
      <c r="I17" s="109"/>
      <c r="J17" s="109"/>
      <c r="K17" s="109"/>
      <c r="L17" s="109"/>
      <c r="M17" s="109"/>
    </row>
    <row r="18" spans="1:13" ht="31.5" hidden="1">
      <c r="A18" s="109" t="s">
        <v>1953</v>
      </c>
      <c r="B18" s="109" t="s">
        <v>1816</v>
      </c>
      <c r="C18" s="109"/>
      <c r="D18" s="109" t="s">
        <v>1954</v>
      </c>
      <c r="E18" s="109"/>
      <c r="F18" s="109"/>
      <c r="G18" s="109"/>
      <c r="H18" s="109"/>
      <c r="I18" s="109"/>
      <c r="J18" s="109"/>
      <c r="K18" s="109"/>
      <c r="L18" s="109"/>
      <c r="M18" s="109"/>
    </row>
    <row r="19" spans="1:13" ht="31.5" hidden="1">
      <c r="A19" s="109" t="s">
        <v>1955</v>
      </c>
      <c r="B19" s="109" t="s">
        <v>1816</v>
      </c>
      <c r="C19" s="109"/>
      <c r="D19" s="109" t="s">
        <v>1956</v>
      </c>
      <c r="E19" s="109"/>
      <c r="F19" s="109"/>
      <c r="G19" s="109"/>
      <c r="H19" s="109"/>
      <c r="I19" s="241">
        <v>44282.57671296296</v>
      </c>
      <c r="J19" s="109"/>
      <c r="K19" s="109"/>
      <c r="L19" s="109"/>
      <c r="M19" s="109"/>
    </row>
    <row r="20" spans="1:13" hidden="1">
      <c r="A20" s="109" t="s">
        <v>1957</v>
      </c>
      <c r="B20" s="109" t="s">
        <v>1816</v>
      </c>
      <c r="C20" s="109"/>
      <c r="D20" s="109" t="s">
        <v>1958</v>
      </c>
      <c r="E20" s="109"/>
      <c r="F20" s="109"/>
      <c r="G20" s="109"/>
      <c r="H20" s="109"/>
      <c r="I20" s="109"/>
      <c r="J20" s="109"/>
      <c r="K20" s="109"/>
      <c r="L20" s="109"/>
      <c r="M20" s="109"/>
    </row>
    <row r="21" spans="1:13" ht="31.5" hidden="1">
      <c r="A21" s="109" t="s">
        <v>1959</v>
      </c>
      <c r="B21" s="109" t="s">
        <v>1816</v>
      </c>
      <c r="C21" s="109"/>
      <c r="D21" s="109" t="s">
        <v>1960</v>
      </c>
      <c r="E21" s="109"/>
      <c r="F21" s="109"/>
      <c r="G21" s="109"/>
      <c r="H21" s="109"/>
      <c r="I21" s="109"/>
      <c r="J21" s="109"/>
      <c r="K21" s="109"/>
      <c r="L21" s="109"/>
      <c r="M21" s="109"/>
    </row>
    <row r="22" spans="1:13" hidden="1">
      <c r="A22" s="109" t="s">
        <v>1932</v>
      </c>
      <c r="B22" s="109" t="s">
        <v>1816</v>
      </c>
      <c r="C22" s="109"/>
      <c r="D22" s="109" t="s">
        <v>1961</v>
      </c>
      <c r="E22" s="109"/>
      <c r="F22" s="109"/>
      <c r="G22" s="109"/>
      <c r="H22" s="109"/>
      <c r="I22" s="109"/>
      <c r="J22" s="109"/>
      <c r="K22" s="109"/>
      <c r="L22" s="109"/>
      <c r="M22" s="109" t="s">
        <v>1962</v>
      </c>
    </row>
    <row r="23" spans="1:13" ht="31.5" hidden="1">
      <c r="A23" s="109" t="s">
        <v>1963</v>
      </c>
      <c r="B23" s="109" t="s">
        <v>1816</v>
      </c>
      <c r="C23" s="109"/>
      <c r="D23" s="109" t="s">
        <v>1964</v>
      </c>
      <c r="E23" s="109"/>
      <c r="F23" s="109"/>
      <c r="G23" s="109"/>
      <c r="H23" s="109"/>
      <c r="I23" s="109"/>
      <c r="J23" s="109"/>
      <c r="K23" s="109"/>
      <c r="L23" s="109"/>
      <c r="M23" s="109"/>
    </row>
    <row r="24" spans="1:13">
      <c r="A24" s="109" t="s">
        <v>1723</v>
      </c>
      <c r="B24" s="109" t="s">
        <v>1816</v>
      </c>
      <c r="C24" s="109"/>
      <c r="D24" s="109" t="s">
        <v>1965</v>
      </c>
      <c r="E24" s="109"/>
      <c r="F24" s="109"/>
      <c r="G24" s="109"/>
      <c r="H24" s="109"/>
      <c r="I24" s="109"/>
      <c r="J24" s="109"/>
      <c r="K24" s="109"/>
      <c r="L24" s="109"/>
      <c r="M24" s="109" t="s">
        <v>1966</v>
      </c>
    </row>
    <row r="25" spans="1:13" ht="31.5" hidden="1">
      <c r="A25" s="109" t="s">
        <v>1967</v>
      </c>
      <c r="B25" s="109" t="s">
        <v>1816</v>
      </c>
      <c r="C25" s="109"/>
      <c r="D25" s="109" t="s">
        <v>1968</v>
      </c>
      <c r="E25" s="109"/>
      <c r="F25" s="109"/>
      <c r="G25" s="109"/>
      <c r="H25" s="109"/>
      <c r="I25" s="109"/>
      <c r="J25" s="109"/>
      <c r="K25" s="109"/>
      <c r="L25" s="109"/>
      <c r="M25" s="109"/>
    </row>
    <row r="26" spans="1:13" hidden="1">
      <c r="A26" s="109" t="s">
        <v>1969</v>
      </c>
      <c r="B26" s="109" t="s">
        <v>1816</v>
      </c>
      <c r="C26" s="109"/>
      <c r="D26" s="109" t="s">
        <v>1970</v>
      </c>
      <c r="E26" s="109"/>
      <c r="F26" s="109"/>
      <c r="G26" s="109"/>
      <c r="H26" s="109"/>
      <c r="I26" s="109"/>
      <c r="J26" s="109"/>
      <c r="K26" s="109"/>
      <c r="L26" s="109"/>
      <c r="M26" s="109"/>
    </row>
    <row r="27" spans="1:13" hidden="1">
      <c r="A27" s="109" t="s">
        <v>1971</v>
      </c>
      <c r="B27" s="109" t="s">
        <v>1816</v>
      </c>
      <c r="C27" s="109"/>
      <c r="D27" s="109"/>
      <c r="E27" s="109"/>
      <c r="F27" s="109"/>
      <c r="G27" s="109"/>
      <c r="H27" s="109" t="s">
        <v>1972</v>
      </c>
      <c r="I27" s="241">
        <v>44285.428402777776</v>
      </c>
      <c r="J27" s="109"/>
      <c r="K27" s="109"/>
      <c r="L27" s="109"/>
      <c r="M27" s="109"/>
    </row>
    <row r="28" spans="1:13" ht="31.5">
      <c r="A28" s="109" t="s">
        <v>1818</v>
      </c>
      <c r="B28" s="109" t="s">
        <v>1816</v>
      </c>
      <c r="C28" s="109"/>
      <c r="D28" s="109" t="s">
        <v>1973</v>
      </c>
      <c r="E28" s="109"/>
      <c r="F28" s="109"/>
      <c r="G28" s="109"/>
      <c r="H28" s="109"/>
      <c r="I28" s="109"/>
      <c r="J28" s="109"/>
      <c r="K28" s="109"/>
      <c r="L28" s="109"/>
      <c r="M28" s="109" t="s">
        <v>1966</v>
      </c>
    </row>
    <row r="29" spans="1:13" ht="31.5" hidden="1">
      <c r="A29" s="109" t="s">
        <v>1974</v>
      </c>
      <c r="B29" s="109" t="s">
        <v>1816</v>
      </c>
      <c r="C29" s="109"/>
      <c r="D29" s="109" t="s">
        <v>1975</v>
      </c>
      <c r="E29" s="109"/>
      <c r="F29" s="109"/>
      <c r="G29" s="109"/>
      <c r="H29" s="109"/>
      <c r="I29" s="109"/>
      <c r="J29" s="109"/>
      <c r="K29" s="109"/>
      <c r="L29" s="109" t="s">
        <v>1818</v>
      </c>
      <c r="M29" s="109" t="s">
        <v>1962</v>
      </c>
    </row>
    <row r="30" spans="1:13" ht="31.5" hidden="1">
      <c r="A30" s="109" t="s">
        <v>1976</v>
      </c>
      <c r="B30" s="109" t="s">
        <v>1816</v>
      </c>
      <c r="C30" s="109"/>
      <c r="D30" s="109" t="s">
        <v>1977</v>
      </c>
      <c r="E30" s="109"/>
      <c r="F30" s="109"/>
      <c r="G30" s="109"/>
      <c r="H30" s="109"/>
      <c r="I30" s="109"/>
      <c r="J30" s="109"/>
      <c r="K30" s="109"/>
      <c r="L30" s="109" t="s">
        <v>1932</v>
      </c>
      <c r="M30" s="109"/>
    </row>
    <row r="31" spans="1:13" ht="31.5" hidden="1">
      <c r="A31" s="109" t="s">
        <v>1978</v>
      </c>
      <c r="B31" s="109" t="s">
        <v>1816</v>
      </c>
      <c r="C31" s="109"/>
      <c r="D31" s="109" t="s">
        <v>1979</v>
      </c>
      <c r="E31" s="109"/>
      <c r="F31" s="109"/>
      <c r="G31" s="109"/>
      <c r="H31" s="109"/>
      <c r="I31" s="109"/>
      <c r="J31" s="109"/>
      <c r="K31" s="109"/>
      <c r="L31" s="109" t="s">
        <v>1932</v>
      </c>
      <c r="M31" s="109"/>
    </row>
    <row r="32" spans="1:13" hidden="1">
      <c r="A32" s="109" t="s">
        <v>1980</v>
      </c>
      <c r="B32" s="109" t="s">
        <v>1816</v>
      </c>
      <c r="C32" s="109"/>
      <c r="D32" s="109" t="s">
        <v>1981</v>
      </c>
      <c r="E32" s="109"/>
      <c r="F32" s="109"/>
      <c r="G32" s="109"/>
      <c r="H32" s="109"/>
      <c r="I32" s="109"/>
      <c r="J32" s="109"/>
      <c r="K32" s="109"/>
      <c r="L32" s="109"/>
      <c r="M32" s="109"/>
    </row>
    <row r="33" spans="1:13" ht="31.5" hidden="1">
      <c r="A33" s="109" t="s">
        <v>1982</v>
      </c>
      <c r="B33" s="109" t="s">
        <v>1816</v>
      </c>
      <c r="C33" s="109"/>
      <c r="D33" s="109" t="s">
        <v>1983</v>
      </c>
      <c r="E33" s="109"/>
      <c r="F33" s="109"/>
      <c r="G33" s="109"/>
      <c r="H33" s="109"/>
      <c r="I33" s="109"/>
      <c r="J33" s="109"/>
      <c r="K33" s="109"/>
      <c r="L33" s="109"/>
      <c r="M33" s="109"/>
    </row>
    <row r="34" spans="1:13" ht="31.5">
      <c r="A34" s="109" t="s">
        <v>1285</v>
      </c>
      <c r="B34" s="109" t="s">
        <v>1816</v>
      </c>
      <c r="C34" s="109"/>
      <c r="D34" s="109" t="s">
        <v>1984</v>
      </c>
      <c r="E34" s="109"/>
      <c r="F34" s="109"/>
      <c r="G34" s="109"/>
      <c r="H34" s="109"/>
      <c r="I34" s="109"/>
      <c r="J34" s="109"/>
      <c r="K34" s="109"/>
      <c r="L34" s="109"/>
      <c r="M34" s="109" t="s">
        <v>1966</v>
      </c>
    </row>
    <row r="35" spans="1:13" hidden="1">
      <c r="A35" s="109" t="s">
        <v>1985</v>
      </c>
      <c r="B35" s="109" t="s">
        <v>1816</v>
      </c>
      <c r="C35" s="109"/>
      <c r="D35" s="109" t="s">
        <v>1986</v>
      </c>
      <c r="E35" s="109"/>
      <c r="F35" s="109"/>
      <c r="G35" s="109"/>
      <c r="H35" s="109"/>
      <c r="I35" s="109"/>
      <c r="J35" s="109"/>
      <c r="K35" s="109"/>
      <c r="L35" s="109"/>
      <c r="M35" s="109"/>
    </row>
    <row r="36" spans="1:13" hidden="1">
      <c r="A36" s="109" t="s">
        <v>1987</v>
      </c>
      <c r="B36" s="109" t="s">
        <v>1816</v>
      </c>
      <c r="C36" s="109"/>
      <c r="D36" s="109" t="s">
        <v>1988</v>
      </c>
      <c r="E36" s="109"/>
      <c r="F36" s="109"/>
      <c r="G36" s="109"/>
      <c r="H36" s="109"/>
      <c r="I36" s="109"/>
      <c r="J36" s="109"/>
      <c r="K36" s="109"/>
      <c r="L36" s="109"/>
      <c r="M36" s="109"/>
    </row>
    <row r="37" spans="1:13" hidden="1">
      <c r="A37" s="109" t="s">
        <v>1989</v>
      </c>
      <c r="B37" s="109" t="s">
        <v>1816</v>
      </c>
      <c r="C37" s="109"/>
      <c r="D37" s="109" t="s">
        <v>1990</v>
      </c>
      <c r="E37" s="109"/>
      <c r="F37" s="109"/>
      <c r="G37" s="109"/>
      <c r="H37" s="109"/>
      <c r="I37" s="109"/>
      <c r="J37" s="109"/>
      <c r="K37" s="109"/>
      <c r="L37" s="109" t="s">
        <v>1949</v>
      </c>
      <c r="M37" s="109"/>
    </row>
    <row r="38" spans="1:13" hidden="1">
      <c r="A38" s="109" t="s">
        <v>1298</v>
      </c>
      <c r="B38" s="109" t="s">
        <v>1816</v>
      </c>
      <c r="C38" s="109"/>
      <c r="D38" s="109" t="s">
        <v>1991</v>
      </c>
      <c r="E38" s="109"/>
      <c r="F38" s="109"/>
      <c r="G38" s="109"/>
      <c r="H38" s="109"/>
      <c r="I38" s="109"/>
      <c r="J38" s="109"/>
      <c r="K38" s="109"/>
      <c r="L38" s="109"/>
      <c r="M38" s="109"/>
    </row>
    <row r="39" spans="1:13" ht="31.5" hidden="1">
      <c r="A39" s="109" t="s">
        <v>1992</v>
      </c>
      <c r="B39" s="109" t="s">
        <v>1816</v>
      </c>
      <c r="C39" s="109"/>
      <c r="D39" s="109" t="s">
        <v>1993</v>
      </c>
      <c r="E39" s="109"/>
      <c r="F39" s="109"/>
      <c r="G39" s="109"/>
      <c r="H39" s="109"/>
      <c r="I39" s="109"/>
      <c r="J39" s="109"/>
      <c r="K39" s="109"/>
      <c r="L39" s="109" t="s">
        <v>1994</v>
      </c>
      <c r="M39" s="109"/>
    </row>
    <row r="40" spans="1:13" ht="63" hidden="1">
      <c r="A40" s="109" t="s">
        <v>1995</v>
      </c>
      <c r="B40" s="109" t="s">
        <v>1816</v>
      </c>
      <c r="C40" s="109"/>
      <c r="D40" s="109" t="s">
        <v>1996</v>
      </c>
      <c r="E40" s="109"/>
      <c r="F40" s="109"/>
      <c r="G40" s="109"/>
      <c r="H40" s="109"/>
      <c r="I40" s="109"/>
      <c r="J40" s="109"/>
      <c r="K40" s="109"/>
      <c r="L40" s="109"/>
      <c r="M40" s="109"/>
    </row>
    <row r="41" spans="1:13" ht="31.5" hidden="1">
      <c r="A41" s="109" t="s">
        <v>1301</v>
      </c>
      <c r="B41" s="109" t="s">
        <v>1816</v>
      </c>
      <c r="C41" s="109"/>
      <c r="D41" s="109" t="s">
        <v>1997</v>
      </c>
      <c r="E41" s="109"/>
      <c r="F41" s="109"/>
      <c r="G41" s="109"/>
      <c r="H41" s="109"/>
      <c r="I41" s="109"/>
      <c r="J41" s="109"/>
      <c r="K41" s="109"/>
      <c r="L41" s="109"/>
      <c r="M41" s="109"/>
    </row>
    <row r="42" spans="1:13" ht="31.5" hidden="1">
      <c r="A42" s="109" t="s">
        <v>1998</v>
      </c>
      <c r="B42" s="109" t="s">
        <v>1816</v>
      </c>
      <c r="C42" s="109"/>
      <c r="D42" s="109" t="s">
        <v>1999</v>
      </c>
      <c r="E42" s="109"/>
      <c r="F42" s="109"/>
      <c r="G42" s="109"/>
      <c r="H42" s="109"/>
      <c r="I42" s="109"/>
      <c r="J42" s="109"/>
      <c r="K42" s="109"/>
      <c r="L42" s="109"/>
      <c r="M42" s="109"/>
    </row>
    <row r="43" spans="1:13" ht="31.5" hidden="1">
      <c r="A43" s="109" t="s">
        <v>2000</v>
      </c>
      <c r="B43" s="109" t="s">
        <v>1816</v>
      </c>
      <c r="C43" s="109"/>
      <c r="D43" s="109" t="s">
        <v>2001</v>
      </c>
      <c r="E43" s="109"/>
      <c r="F43" s="109"/>
      <c r="G43" s="109"/>
      <c r="H43" s="109"/>
      <c r="I43" s="241">
        <v>44282.904421296298</v>
      </c>
      <c r="J43" s="109"/>
      <c r="K43" s="109"/>
      <c r="L43" s="109"/>
      <c r="M43" s="109"/>
    </row>
    <row r="44" spans="1:13" hidden="1">
      <c r="A44" s="109" t="s">
        <v>2002</v>
      </c>
      <c r="B44" s="109" t="s">
        <v>1816</v>
      </c>
      <c r="C44" s="109"/>
      <c r="D44" s="109" t="s">
        <v>2003</v>
      </c>
      <c r="E44" s="109"/>
      <c r="F44" s="109"/>
      <c r="G44" s="109"/>
      <c r="H44" s="109"/>
      <c r="I44" s="109"/>
      <c r="J44" s="109"/>
      <c r="K44" s="109"/>
      <c r="L44" s="109" t="s">
        <v>1949</v>
      </c>
      <c r="M44" s="109"/>
    </row>
    <row r="45" spans="1:13" ht="47.25" hidden="1">
      <c r="A45" s="109" t="s">
        <v>2004</v>
      </c>
      <c r="B45" s="109" t="s">
        <v>1816</v>
      </c>
      <c r="C45" s="109"/>
      <c r="D45" s="109" t="s">
        <v>2005</v>
      </c>
      <c r="E45" s="109"/>
      <c r="F45" s="109"/>
      <c r="G45" s="109"/>
      <c r="H45" s="109"/>
      <c r="I45" s="109"/>
      <c r="J45" s="109"/>
      <c r="K45" s="109"/>
      <c r="L45" s="109"/>
      <c r="M45" s="109"/>
    </row>
    <row r="46" spans="1:13" ht="31.5" hidden="1">
      <c r="A46" s="109" t="s">
        <v>2006</v>
      </c>
      <c r="B46" s="109" t="s">
        <v>1816</v>
      </c>
      <c r="C46" s="109"/>
      <c r="D46" s="109" t="s">
        <v>2007</v>
      </c>
      <c r="E46" s="109"/>
      <c r="F46" s="109"/>
      <c r="G46" s="109"/>
      <c r="H46" s="109"/>
      <c r="I46" s="109"/>
      <c r="J46" s="109"/>
      <c r="K46" s="109"/>
      <c r="L46" s="109"/>
      <c r="M46" s="109"/>
    </row>
    <row r="47" spans="1:13" ht="31.5" hidden="1">
      <c r="A47" s="109" t="s">
        <v>2008</v>
      </c>
      <c r="B47" s="109" t="s">
        <v>1816</v>
      </c>
      <c r="C47" s="109"/>
      <c r="D47" s="109" t="s">
        <v>2009</v>
      </c>
      <c r="E47" s="109"/>
      <c r="F47" s="109"/>
      <c r="G47" s="109"/>
      <c r="H47" s="109"/>
      <c r="I47" s="109"/>
      <c r="J47" s="109"/>
      <c r="K47" s="109"/>
      <c r="L47" s="109"/>
      <c r="M47" s="109"/>
    </row>
    <row r="48" spans="1:13" ht="31.5" hidden="1">
      <c r="A48" s="109" t="s">
        <v>2010</v>
      </c>
      <c r="B48" s="109" t="s">
        <v>1816</v>
      </c>
      <c r="C48" s="109"/>
      <c r="D48" s="109" t="s">
        <v>2011</v>
      </c>
      <c r="E48" s="109"/>
      <c r="F48" s="109"/>
      <c r="G48" s="109"/>
      <c r="H48" s="109"/>
      <c r="I48" s="109"/>
      <c r="J48" s="109"/>
      <c r="K48" s="109"/>
      <c r="L48" s="109"/>
      <c r="M48" s="109"/>
    </row>
    <row r="49" spans="1:13" ht="63" hidden="1">
      <c r="A49" s="109" t="s">
        <v>2012</v>
      </c>
      <c r="B49" s="109" t="s">
        <v>1816</v>
      </c>
      <c r="C49" s="109"/>
      <c r="D49" s="109" t="s">
        <v>2013</v>
      </c>
      <c r="E49" s="109"/>
      <c r="F49" s="109"/>
      <c r="G49" s="109"/>
      <c r="H49" s="109"/>
      <c r="I49" s="109"/>
      <c r="J49" s="109"/>
      <c r="K49" s="109"/>
      <c r="L49" s="109"/>
      <c r="M49" s="109"/>
    </row>
    <row r="50" spans="1:13" ht="47.25">
      <c r="A50" s="109" t="s">
        <v>1908</v>
      </c>
      <c r="B50" s="109" t="s">
        <v>1816</v>
      </c>
      <c r="C50" s="109"/>
      <c r="D50" s="109" t="s">
        <v>2014</v>
      </c>
      <c r="E50" s="109"/>
      <c r="F50" s="109"/>
      <c r="G50" s="109"/>
      <c r="H50" s="109"/>
      <c r="I50" s="241">
        <v>44282.628067129626</v>
      </c>
      <c r="J50" s="109"/>
      <c r="K50" s="109"/>
      <c r="L50" s="109"/>
      <c r="M50" s="109" t="s">
        <v>1966</v>
      </c>
    </row>
    <row r="51" spans="1:13" ht="47.25" hidden="1">
      <c r="A51" s="109" t="s">
        <v>2015</v>
      </c>
      <c r="B51" s="109" t="s">
        <v>1816</v>
      </c>
      <c r="C51" s="109"/>
      <c r="D51" s="109" t="s">
        <v>2016</v>
      </c>
      <c r="E51" s="109"/>
      <c r="F51" s="109"/>
      <c r="G51" s="109"/>
      <c r="H51" s="109"/>
      <c r="I51" s="109"/>
      <c r="J51" s="109"/>
      <c r="K51" s="109"/>
      <c r="L51" s="109"/>
      <c r="M51" s="109"/>
    </row>
    <row r="52" spans="1:13" ht="47.25">
      <c r="A52" s="109" t="s">
        <v>1910</v>
      </c>
      <c r="B52" s="109" t="s">
        <v>1816</v>
      </c>
      <c r="C52" s="109"/>
      <c r="D52" s="109" t="s">
        <v>2017</v>
      </c>
      <c r="E52" s="109"/>
      <c r="F52" s="109"/>
      <c r="G52" s="109"/>
      <c r="H52" s="109"/>
      <c r="I52" s="241">
        <v>44282.632175925923</v>
      </c>
      <c r="J52" s="109"/>
      <c r="K52" s="109"/>
      <c r="L52" s="109"/>
      <c r="M52" s="109" t="s">
        <v>1966</v>
      </c>
    </row>
    <row r="53" spans="1:13" ht="63" hidden="1">
      <c r="A53" s="109" t="s">
        <v>2018</v>
      </c>
      <c r="B53" s="109" t="s">
        <v>1816</v>
      </c>
      <c r="C53" s="109"/>
      <c r="D53" s="109" t="s">
        <v>2019</v>
      </c>
      <c r="E53" s="109"/>
      <c r="F53" s="109"/>
      <c r="G53" s="109"/>
      <c r="H53" s="109"/>
      <c r="I53" s="109"/>
      <c r="J53" s="109"/>
      <c r="K53" s="109"/>
      <c r="L53" s="109"/>
      <c r="M53" s="109"/>
    </row>
    <row r="54" spans="1:13" ht="63" hidden="1">
      <c r="A54" s="109" t="s">
        <v>2020</v>
      </c>
      <c r="B54" s="109" t="s">
        <v>1816</v>
      </c>
      <c r="C54" s="109"/>
      <c r="D54" s="109" t="s">
        <v>2021</v>
      </c>
      <c r="E54" s="109"/>
      <c r="F54" s="109"/>
      <c r="G54" s="109"/>
      <c r="H54" s="109"/>
      <c r="I54" s="109"/>
      <c r="J54" s="109"/>
      <c r="K54" s="109"/>
      <c r="L54" s="109"/>
      <c r="M54" s="109"/>
    </row>
    <row r="55" spans="1:13" ht="47.25" hidden="1">
      <c r="A55" s="109" t="s">
        <v>2022</v>
      </c>
      <c r="B55" s="109" t="s">
        <v>1816</v>
      </c>
      <c r="C55" s="109"/>
      <c r="D55" s="109" t="s">
        <v>2023</v>
      </c>
      <c r="E55" s="109"/>
      <c r="F55" s="109"/>
      <c r="G55" s="109"/>
      <c r="H55" s="109"/>
      <c r="I55" s="109"/>
      <c r="J55" s="109"/>
      <c r="K55" s="109"/>
      <c r="L55" s="109"/>
      <c r="M55" s="109"/>
    </row>
    <row r="56" spans="1:13" ht="63" hidden="1">
      <c r="A56" s="109" t="s">
        <v>2024</v>
      </c>
      <c r="B56" s="109" t="s">
        <v>1816</v>
      </c>
      <c r="C56" s="109"/>
      <c r="D56" s="109" t="s">
        <v>2025</v>
      </c>
      <c r="E56" s="109"/>
      <c r="F56" s="109"/>
      <c r="G56" s="109"/>
      <c r="H56" s="109"/>
      <c r="I56" s="109"/>
      <c r="J56" s="109"/>
      <c r="K56" s="109"/>
      <c r="L56" s="109"/>
      <c r="M56" s="109"/>
    </row>
    <row r="57" spans="1:13" ht="31.5" hidden="1">
      <c r="A57" s="109" t="s">
        <v>2026</v>
      </c>
      <c r="B57" s="109" t="s">
        <v>1816</v>
      </c>
      <c r="C57" s="109"/>
      <c r="D57" s="109" t="s">
        <v>2027</v>
      </c>
      <c r="E57" s="109"/>
      <c r="F57" s="109"/>
      <c r="G57" s="109"/>
      <c r="H57" s="109"/>
      <c r="I57" s="109"/>
      <c r="J57" s="109"/>
      <c r="K57" s="109"/>
      <c r="L57" s="109"/>
      <c r="M57" s="109"/>
    </row>
    <row r="58" spans="1:13" ht="63" hidden="1">
      <c r="A58" s="109" t="s">
        <v>2028</v>
      </c>
      <c r="B58" s="109" t="s">
        <v>1816</v>
      </c>
      <c r="C58" s="109"/>
      <c r="D58" s="109" t="s">
        <v>2029</v>
      </c>
      <c r="E58" s="109"/>
      <c r="F58" s="109"/>
      <c r="G58" s="109"/>
      <c r="H58" s="109"/>
      <c r="I58" s="109"/>
      <c r="J58" s="109"/>
      <c r="K58" s="109"/>
      <c r="L58" s="109"/>
      <c r="M58" s="109" t="s">
        <v>1962</v>
      </c>
    </row>
    <row r="59" spans="1:13" ht="31.5" hidden="1">
      <c r="A59" s="109" t="s">
        <v>2030</v>
      </c>
      <c r="B59" s="109" t="s">
        <v>1816</v>
      </c>
      <c r="C59" s="109"/>
      <c r="D59" s="109" t="s">
        <v>2031</v>
      </c>
      <c r="E59" s="109"/>
      <c r="F59" s="109"/>
      <c r="G59" s="109"/>
      <c r="H59" s="109"/>
      <c r="I59" s="109"/>
      <c r="J59" s="109"/>
      <c r="K59" s="109"/>
      <c r="L59" s="109"/>
      <c r="M59" s="109" t="s">
        <v>1962</v>
      </c>
    </row>
    <row r="60" spans="1:13" ht="31.5" hidden="1">
      <c r="A60" s="109" t="s">
        <v>2032</v>
      </c>
      <c r="B60" s="109" t="s">
        <v>1816</v>
      </c>
      <c r="C60" s="109"/>
      <c r="D60" s="109" t="s">
        <v>2033</v>
      </c>
      <c r="E60" s="109"/>
      <c r="F60" s="109"/>
      <c r="G60" s="109"/>
      <c r="H60" s="109"/>
      <c r="I60" s="109"/>
      <c r="J60" s="109"/>
      <c r="K60" s="109"/>
      <c r="L60" s="109"/>
      <c r="M60" s="109"/>
    </row>
    <row r="61" spans="1:13" ht="31.5" hidden="1">
      <c r="A61" s="109" t="s">
        <v>2034</v>
      </c>
      <c r="B61" s="109" t="s">
        <v>1816</v>
      </c>
      <c r="C61" s="109"/>
      <c r="D61" s="109" t="s">
        <v>2035</v>
      </c>
      <c r="E61" s="109"/>
      <c r="F61" s="109"/>
      <c r="G61" s="109"/>
      <c r="H61" s="109"/>
      <c r="I61" s="109"/>
      <c r="J61" s="109"/>
      <c r="K61" s="109"/>
      <c r="L61" s="109"/>
      <c r="M61" s="109"/>
    </row>
    <row r="62" spans="1:13" ht="31.5" hidden="1">
      <c r="A62" s="109" t="s">
        <v>2036</v>
      </c>
      <c r="B62" s="109" t="s">
        <v>1816</v>
      </c>
      <c r="C62" s="109"/>
      <c r="D62" s="109" t="s">
        <v>2037</v>
      </c>
      <c r="E62" s="109"/>
      <c r="F62" s="109"/>
      <c r="G62" s="109"/>
      <c r="H62" s="109"/>
      <c r="I62" s="109"/>
      <c r="J62" s="109"/>
      <c r="K62" s="109"/>
      <c r="L62" s="109"/>
      <c r="M62" s="109"/>
    </row>
    <row r="63" spans="1:13" ht="31.5" hidden="1">
      <c r="A63" s="109" t="s">
        <v>2038</v>
      </c>
      <c r="B63" s="109" t="s">
        <v>1816</v>
      </c>
      <c r="C63" s="109"/>
      <c r="D63" s="109" t="s">
        <v>2039</v>
      </c>
      <c r="E63" s="109"/>
      <c r="F63" s="109"/>
      <c r="G63" s="109"/>
      <c r="H63" s="109"/>
      <c r="I63" s="109"/>
      <c r="J63" s="109"/>
      <c r="K63" s="109"/>
      <c r="L63" s="109" t="s">
        <v>1932</v>
      </c>
      <c r="M63" s="109"/>
    </row>
    <row r="64" spans="1:13" ht="31.5">
      <c r="A64" s="109" t="s">
        <v>2040</v>
      </c>
      <c r="B64" s="109" t="s">
        <v>1816</v>
      </c>
      <c r="C64" s="109"/>
      <c r="D64" s="109" t="s">
        <v>2041</v>
      </c>
      <c r="E64" s="109"/>
      <c r="F64" s="109"/>
      <c r="G64" s="109"/>
      <c r="H64" s="109"/>
      <c r="I64" s="109"/>
      <c r="J64" s="109"/>
      <c r="K64" s="109"/>
      <c r="L64" s="109"/>
      <c r="M64" s="109" t="s">
        <v>1966</v>
      </c>
    </row>
    <row r="65" spans="1:13" hidden="1">
      <c r="A65" s="109" t="s">
        <v>1337</v>
      </c>
      <c r="B65" s="109" t="s">
        <v>1816</v>
      </c>
      <c r="C65" s="109"/>
      <c r="D65" s="109" t="s">
        <v>2042</v>
      </c>
      <c r="E65" s="109"/>
      <c r="F65" s="109"/>
      <c r="G65" s="109"/>
      <c r="H65" s="109"/>
      <c r="I65" s="109"/>
      <c r="J65" s="109"/>
      <c r="K65" s="109"/>
      <c r="L65" s="109"/>
      <c r="M65" s="109"/>
    </row>
    <row r="66" spans="1:13" ht="31.5" hidden="1">
      <c r="A66" s="109" t="s">
        <v>2043</v>
      </c>
      <c r="B66" s="109" t="s">
        <v>1816</v>
      </c>
      <c r="C66" s="109"/>
      <c r="D66" s="109" t="s">
        <v>2044</v>
      </c>
      <c r="E66" s="109"/>
      <c r="F66" s="109"/>
      <c r="G66" s="109"/>
      <c r="H66" s="109"/>
      <c r="I66" s="109"/>
      <c r="J66" s="109"/>
      <c r="K66" s="109"/>
      <c r="L66" s="109"/>
      <c r="M66" s="109" t="s">
        <v>1962</v>
      </c>
    </row>
    <row r="67" spans="1:13" ht="31.5" hidden="1">
      <c r="A67" s="109" t="s">
        <v>2045</v>
      </c>
      <c r="B67" s="109" t="s">
        <v>1816</v>
      </c>
      <c r="C67" s="109"/>
      <c r="D67" s="109" t="s">
        <v>2046</v>
      </c>
      <c r="E67" s="109"/>
      <c r="F67" s="109"/>
      <c r="G67" s="109"/>
      <c r="H67" s="109"/>
      <c r="I67" s="109"/>
      <c r="J67" s="109"/>
      <c r="K67" s="109"/>
      <c r="L67" s="109"/>
      <c r="M67" s="109"/>
    </row>
    <row r="68" spans="1:13" ht="31.5" hidden="1">
      <c r="A68" s="109" t="s">
        <v>2047</v>
      </c>
      <c r="B68" s="109" t="s">
        <v>1816</v>
      </c>
      <c r="C68" s="109"/>
      <c r="D68" s="109" t="s">
        <v>2048</v>
      </c>
      <c r="E68" s="109"/>
      <c r="F68" s="109"/>
      <c r="G68" s="109"/>
      <c r="H68" s="109"/>
      <c r="I68" s="109"/>
      <c r="J68" s="109"/>
      <c r="K68" s="109"/>
      <c r="L68" s="109"/>
      <c r="M68" s="109" t="s">
        <v>1962</v>
      </c>
    </row>
    <row r="69" spans="1:13" ht="47.25" hidden="1">
      <c r="A69" s="109" t="s">
        <v>2049</v>
      </c>
      <c r="B69" s="109" t="s">
        <v>1816</v>
      </c>
      <c r="C69" s="109"/>
      <c r="D69" s="109" t="s">
        <v>2050</v>
      </c>
      <c r="E69" s="109"/>
      <c r="F69" s="109"/>
      <c r="G69" s="109"/>
      <c r="H69" s="109"/>
      <c r="I69" s="109"/>
      <c r="J69" s="109"/>
      <c r="K69" s="109"/>
      <c r="L69" s="109"/>
      <c r="M69" s="109" t="s">
        <v>1962</v>
      </c>
    </row>
    <row r="70" spans="1:13" ht="31.5" hidden="1">
      <c r="A70" s="109" t="s">
        <v>2051</v>
      </c>
      <c r="B70" s="109" t="s">
        <v>1816</v>
      </c>
      <c r="C70" s="109"/>
      <c r="D70" s="109" t="s">
        <v>2052</v>
      </c>
      <c r="E70" s="109"/>
      <c r="F70" s="109"/>
      <c r="G70" s="109"/>
      <c r="H70" s="109"/>
      <c r="I70" s="109"/>
      <c r="J70" s="109"/>
      <c r="K70" s="109"/>
      <c r="L70" s="109" t="s">
        <v>1932</v>
      </c>
      <c r="M70" s="109" t="s">
        <v>1962</v>
      </c>
    </row>
    <row r="71" spans="1:13" hidden="1">
      <c r="A71" s="109" t="s">
        <v>2053</v>
      </c>
      <c r="B71" s="109" t="s">
        <v>1816</v>
      </c>
      <c r="C71" s="109"/>
      <c r="D71" s="109" t="s">
        <v>2054</v>
      </c>
      <c r="E71" s="109"/>
      <c r="F71" s="109"/>
      <c r="G71" s="109"/>
      <c r="H71" s="109"/>
      <c r="I71" s="109"/>
      <c r="J71" s="109"/>
      <c r="K71" s="109"/>
      <c r="L71" s="109"/>
      <c r="M71" s="109"/>
    </row>
    <row r="72" spans="1:13" hidden="1">
      <c r="A72" s="109" t="s">
        <v>1857</v>
      </c>
      <c r="B72" s="109" t="s">
        <v>1816</v>
      </c>
      <c r="C72" s="109"/>
      <c r="D72" s="109" t="s">
        <v>2055</v>
      </c>
      <c r="E72" s="109"/>
      <c r="F72" s="109"/>
      <c r="G72" s="109"/>
      <c r="H72" s="109"/>
      <c r="I72" s="109"/>
      <c r="J72" s="109"/>
      <c r="K72" s="109"/>
      <c r="L72" s="109"/>
      <c r="M72" s="109"/>
    </row>
    <row r="73" spans="1:13" hidden="1">
      <c r="A73" s="109" t="s">
        <v>2056</v>
      </c>
      <c r="B73" s="109" t="s">
        <v>1816</v>
      </c>
      <c r="C73" s="109"/>
      <c r="D73" s="109" t="s">
        <v>2057</v>
      </c>
      <c r="E73" s="109"/>
      <c r="F73" s="109"/>
      <c r="G73" s="109"/>
      <c r="H73" s="109"/>
      <c r="I73" s="109"/>
      <c r="J73" s="109"/>
      <c r="K73" s="109"/>
      <c r="L73" s="109"/>
      <c r="M73" s="109"/>
    </row>
    <row r="74" spans="1:13" ht="31.5" hidden="1">
      <c r="A74" s="109" t="s">
        <v>2058</v>
      </c>
      <c r="B74" s="109" t="s">
        <v>1816</v>
      </c>
      <c r="C74" s="109"/>
      <c r="D74" s="109" t="s">
        <v>2059</v>
      </c>
      <c r="E74" s="109"/>
      <c r="F74" s="109"/>
      <c r="G74" s="109"/>
      <c r="H74" s="109"/>
      <c r="I74" s="109"/>
      <c r="J74" s="109"/>
      <c r="K74" s="109"/>
      <c r="L74" s="109"/>
      <c r="M74" s="109"/>
    </row>
    <row r="75" spans="1:13" hidden="1">
      <c r="A75" s="109" t="s">
        <v>1994</v>
      </c>
      <c r="B75" s="109" t="s">
        <v>1816</v>
      </c>
      <c r="C75" s="109"/>
      <c r="D75" s="109" t="s">
        <v>2060</v>
      </c>
      <c r="E75" s="109"/>
      <c r="F75" s="109"/>
      <c r="G75" s="109"/>
      <c r="H75" s="109"/>
      <c r="I75" s="109"/>
      <c r="J75" s="109"/>
      <c r="K75" s="109"/>
      <c r="L75" s="109"/>
      <c r="M75" s="109"/>
    </row>
    <row r="76" spans="1:13" ht="63" hidden="1">
      <c r="A76" s="109" t="s">
        <v>2061</v>
      </c>
      <c r="B76" s="109" t="s">
        <v>1816</v>
      </c>
      <c r="C76" s="109"/>
      <c r="D76" s="109" t="s">
        <v>2062</v>
      </c>
      <c r="E76" s="109"/>
      <c r="F76" s="109"/>
      <c r="G76" s="109"/>
      <c r="H76" s="109"/>
      <c r="I76" s="109"/>
      <c r="J76" s="109"/>
      <c r="K76" s="109"/>
      <c r="L76" s="109"/>
      <c r="M76" s="109"/>
    </row>
    <row r="77" spans="1:13">
      <c r="A77" s="109" t="s">
        <v>1911</v>
      </c>
      <c r="B77" s="109" t="s">
        <v>1816</v>
      </c>
      <c r="C77" s="109"/>
      <c r="D77" s="109" t="s">
        <v>2063</v>
      </c>
      <c r="E77" s="109"/>
      <c r="F77" s="109"/>
      <c r="G77" s="109"/>
      <c r="H77" s="109"/>
      <c r="I77" s="109"/>
      <c r="J77" s="109"/>
      <c r="K77" s="109"/>
      <c r="L77" s="109"/>
      <c r="M77" s="109" t="s">
        <v>1966</v>
      </c>
    </row>
    <row r="78" spans="1:13" hidden="1">
      <c r="A78" s="109" t="s">
        <v>2064</v>
      </c>
      <c r="B78" s="109" t="s">
        <v>1816</v>
      </c>
      <c r="C78" s="109"/>
      <c r="D78" s="109" t="s">
        <v>2065</v>
      </c>
      <c r="E78" s="109"/>
      <c r="F78" s="109"/>
      <c r="G78" s="109"/>
      <c r="H78" s="109"/>
      <c r="I78" s="109"/>
      <c r="J78" s="109"/>
      <c r="K78" s="109"/>
      <c r="L78" s="109"/>
      <c r="M78" s="109"/>
    </row>
    <row r="79" spans="1:13" hidden="1">
      <c r="A79" s="109" t="s">
        <v>2066</v>
      </c>
      <c r="B79" s="109" t="s">
        <v>1816</v>
      </c>
      <c r="C79" s="109"/>
      <c r="D79" s="109" t="s">
        <v>2067</v>
      </c>
      <c r="E79" s="109"/>
      <c r="F79" s="109"/>
      <c r="G79" s="109"/>
      <c r="H79" s="109"/>
      <c r="I79" s="109"/>
      <c r="J79" s="109"/>
      <c r="K79" s="109"/>
      <c r="L79" s="109"/>
      <c r="M79" s="109"/>
    </row>
    <row r="80" spans="1:13" ht="31.5">
      <c r="A80" s="109" t="s">
        <v>1903</v>
      </c>
      <c r="B80" s="109" t="s">
        <v>1816</v>
      </c>
      <c r="C80" s="109"/>
      <c r="D80" s="109" t="s">
        <v>2068</v>
      </c>
      <c r="E80" s="109"/>
      <c r="F80" s="109"/>
      <c r="G80" s="109"/>
      <c r="H80" s="109"/>
      <c r="I80" s="109"/>
      <c r="J80" s="109"/>
      <c r="K80" s="109"/>
      <c r="L80" s="109"/>
      <c r="M80" s="109" t="s">
        <v>1966</v>
      </c>
    </row>
    <row r="81" spans="1:13" ht="31.5" hidden="1">
      <c r="A81" s="109" t="s">
        <v>1228</v>
      </c>
      <c r="B81" s="109" t="s">
        <v>1816</v>
      </c>
      <c r="C81" s="109"/>
      <c r="D81" s="109" t="s">
        <v>2069</v>
      </c>
      <c r="E81" s="109"/>
      <c r="F81" s="109"/>
      <c r="G81" s="109"/>
      <c r="H81" s="109"/>
      <c r="I81" s="109"/>
      <c r="J81" s="109"/>
      <c r="K81" s="109"/>
      <c r="L81" s="109"/>
      <c r="M81" s="109"/>
    </row>
    <row r="82" spans="1:13" hidden="1">
      <c r="A82" s="109" t="s">
        <v>2070</v>
      </c>
      <c r="B82" s="109" t="s">
        <v>1816</v>
      </c>
      <c r="C82" s="109"/>
      <c r="D82" s="109" t="s">
        <v>2071</v>
      </c>
      <c r="E82" s="109"/>
      <c r="F82" s="109"/>
      <c r="G82" s="109"/>
      <c r="H82" s="109"/>
      <c r="I82" s="109"/>
      <c r="J82" s="109"/>
      <c r="K82" s="109"/>
      <c r="L82" s="109"/>
      <c r="M82" s="109"/>
    </row>
    <row r="83" spans="1:13" ht="31.5" hidden="1">
      <c r="A83" s="109" t="s">
        <v>2072</v>
      </c>
      <c r="B83" s="109" t="s">
        <v>1816</v>
      </c>
      <c r="C83" s="109"/>
      <c r="D83" s="109" t="s">
        <v>2073</v>
      </c>
      <c r="E83" s="109"/>
      <c r="F83" s="109"/>
      <c r="G83" s="109"/>
      <c r="H83" s="109"/>
      <c r="I83" s="109"/>
      <c r="J83" s="109"/>
      <c r="K83" s="109"/>
      <c r="L83" s="109"/>
      <c r="M83" s="109"/>
    </row>
    <row r="84" spans="1:13" ht="31.5" hidden="1">
      <c r="A84" s="109" t="s">
        <v>2074</v>
      </c>
      <c r="B84" s="109" t="s">
        <v>1816</v>
      </c>
      <c r="C84" s="109"/>
      <c r="D84" s="109" t="s">
        <v>2075</v>
      </c>
      <c r="E84" s="109"/>
      <c r="F84" s="109"/>
      <c r="G84" s="109"/>
      <c r="H84" s="109"/>
      <c r="I84" s="109"/>
      <c r="J84" s="109"/>
      <c r="K84" s="109"/>
      <c r="L84" s="109"/>
      <c r="M84" s="109"/>
    </row>
    <row r="85" spans="1:13" hidden="1">
      <c r="A85" s="109" t="s">
        <v>2076</v>
      </c>
      <c r="B85" s="109" t="s">
        <v>1816</v>
      </c>
      <c r="C85" s="109"/>
      <c r="D85" s="109" t="s">
        <v>2077</v>
      </c>
      <c r="E85" s="109"/>
      <c r="F85" s="109"/>
      <c r="G85" s="109"/>
      <c r="H85" s="109"/>
      <c r="I85" s="109"/>
      <c r="J85" s="109"/>
      <c r="K85" s="109"/>
      <c r="L85" s="109"/>
      <c r="M85" s="109"/>
    </row>
    <row r="86" spans="1:13" hidden="1">
      <c r="A86" s="109" t="s">
        <v>2078</v>
      </c>
      <c r="B86" s="109" t="s">
        <v>1816</v>
      </c>
      <c r="C86" s="109"/>
      <c r="D86" s="109" t="s">
        <v>2079</v>
      </c>
      <c r="E86" s="109"/>
      <c r="F86" s="109"/>
      <c r="G86" s="109"/>
      <c r="H86" s="109"/>
      <c r="I86" s="109"/>
      <c r="J86" s="109"/>
      <c r="K86" s="109"/>
      <c r="L86" s="109"/>
      <c r="M86" s="109"/>
    </row>
    <row r="87" spans="1:13" ht="47.25" hidden="1">
      <c r="A87" s="109" t="s">
        <v>2080</v>
      </c>
      <c r="B87" s="109" t="s">
        <v>1816</v>
      </c>
      <c r="C87" s="109"/>
      <c r="D87" s="109" t="s">
        <v>2081</v>
      </c>
      <c r="E87" s="109"/>
      <c r="F87" s="109"/>
      <c r="G87" s="109"/>
      <c r="H87" s="109"/>
      <c r="I87" s="241">
        <v>44287.20584490741</v>
      </c>
      <c r="J87" s="109"/>
      <c r="K87" s="109"/>
      <c r="L87" s="109" t="s">
        <v>1971</v>
      </c>
      <c r="M87" s="109"/>
    </row>
    <row r="88" spans="1:13" ht="31.5">
      <c r="A88" s="109" t="s">
        <v>967</v>
      </c>
      <c r="B88" s="109" t="s">
        <v>1816</v>
      </c>
      <c r="C88" s="109"/>
      <c r="D88" s="109" t="s">
        <v>2082</v>
      </c>
      <c r="E88" s="109"/>
      <c r="F88" s="109"/>
      <c r="G88" s="109"/>
      <c r="H88" s="109"/>
      <c r="I88" s="109"/>
      <c r="J88" s="109"/>
      <c r="K88" s="109"/>
      <c r="L88" s="109"/>
      <c r="M88" s="109" t="s">
        <v>1966</v>
      </c>
    </row>
    <row r="89" spans="1:13" ht="47.25" hidden="1">
      <c r="A89" s="109" t="s">
        <v>2083</v>
      </c>
      <c r="B89" s="109" t="s">
        <v>1816</v>
      </c>
      <c r="C89" s="109"/>
      <c r="D89" s="109" t="s">
        <v>2084</v>
      </c>
      <c r="E89" s="109"/>
      <c r="F89" s="109"/>
      <c r="G89" s="109"/>
      <c r="H89" s="109"/>
      <c r="I89" s="109"/>
      <c r="J89" s="109"/>
      <c r="K89" s="109"/>
      <c r="L89" s="109"/>
      <c r="M89" s="109"/>
    </row>
    <row r="90" spans="1:13" hidden="1">
      <c r="A90" s="109" t="s">
        <v>2085</v>
      </c>
      <c r="B90" s="109" t="s">
        <v>1816</v>
      </c>
      <c r="C90" s="109"/>
      <c r="D90" s="109" t="s">
        <v>2086</v>
      </c>
      <c r="E90" s="109"/>
      <c r="F90" s="109"/>
      <c r="G90" s="109"/>
      <c r="H90" s="109"/>
      <c r="I90" s="109"/>
      <c r="J90" s="109"/>
      <c r="K90" s="109"/>
      <c r="L90" s="109"/>
      <c r="M90" s="109"/>
    </row>
    <row r="91" spans="1:13" ht="31.5" hidden="1">
      <c r="A91" s="109" t="s">
        <v>2087</v>
      </c>
      <c r="B91" s="109" t="s">
        <v>1816</v>
      </c>
      <c r="C91" s="109"/>
      <c r="D91" s="109" t="s">
        <v>2088</v>
      </c>
      <c r="E91" s="109"/>
      <c r="F91" s="109"/>
      <c r="G91" s="109"/>
      <c r="H91" s="109"/>
      <c r="I91" s="109"/>
      <c r="J91" s="109"/>
      <c r="K91" s="109"/>
      <c r="L91" s="109"/>
      <c r="M91" s="109"/>
    </row>
    <row r="92" spans="1:13" ht="47.25" hidden="1">
      <c r="A92" s="109" t="s">
        <v>2089</v>
      </c>
      <c r="B92" s="109" t="s">
        <v>1816</v>
      </c>
      <c r="C92" s="109"/>
      <c r="D92" s="109" t="s">
        <v>2090</v>
      </c>
      <c r="E92" s="109"/>
      <c r="F92" s="109"/>
      <c r="G92" s="109"/>
      <c r="H92" s="109"/>
      <c r="I92" s="109"/>
      <c r="J92" s="109"/>
      <c r="K92" s="109"/>
      <c r="L92" s="109"/>
      <c r="M92" s="109"/>
    </row>
    <row r="93" spans="1:13" ht="47.25" hidden="1">
      <c r="A93" s="109" t="s">
        <v>2091</v>
      </c>
      <c r="B93" s="109" t="s">
        <v>1816</v>
      </c>
      <c r="C93" s="109"/>
      <c r="D93" s="109" t="s">
        <v>2092</v>
      </c>
      <c r="E93" s="109"/>
      <c r="F93" s="109"/>
      <c r="G93" s="109"/>
      <c r="H93" s="109"/>
      <c r="I93" s="109"/>
      <c r="J93" s="109"/>
      <c r="K93" s="109"/>
      <c r="L93" s="109"/>
      <c r="M93" s="109"/>
    </row>
    <row r="94" spans="1:13" hidden="1">
      <c r="A94" s="109" t="s">
        <v>2093</v>
      </c>
      <c r="B94" s="109" t="s">
        <v>1816</v>
      </c>
      <c r="C94" s="109"/>
      <c r="D94" s="109" t="s">
        <v>2094</v>
      </c>
      <c r="E94" s="109"/>
      <c r="F94" s="109"/>
      <c r="G94" s="109"/>
      <c r="H94" s="109"/>
      <c r="I94" s="109"/>
      <c r="J94" s="109"/>
      <c r="K94" s="109"/>
      <c r="L94" s="109"/>
      <c r="M94" s="109"/>
    </row>
    <row r="95" spans="1:13" ht="47.25" hidden="1">
      <c r="A95" s="109" t="s">
        <v>2095</v>
      </c>
      <c r="B95" s="109" t="s">
        <v>1816</v>
      </c>
      <c r="C95" s="109"/>
      <c r="D95" s="109" t="s">
        <v>2096</v>
      </c>
      <c r="E95" s="109"/>
      <c r="F95" s="109"/>
      <c r="G95" s="109"/>
      <c r="H95" s="109"/>
      <c r="I95" s="109"/>
      <c r="J95" s="109"/>
      <c r="K95" s="109"/>
      <c r="L95" s="109"/>
      <c r="M95" s="109"/>
    </row>
    <row r="96" spans="1:13" ht="63" hidden="1">
      <c r="A96" s="109" t="s">
        <v>2097</v>
      </c>
      <c r="B96" s="109" t="s">
        <v>1816</v>
      </c>
      <c r="C96" s="109"/>
      <c r="D96" s="109" t="s">
        <v>2098</v>
      </c>
      <c r="E96" s="109"/>
      <c r="F96" s="109"/>
      <c r="G96" s="109"/>
      <c r="H96" s="109"/>
      <c r="I96" s="109"/>
      <c r="J96" s="109"/>
      <c r="K96" s="109"/>
      <c r="L96" s="109"/>
      <c r="M96" s="109"/>
    </row>
    <row r="97" spans="1:13" ht="47.25" hidden="1">
      <c r="A97" s="109" t="s">
        <v>2099</v>
      </c>
      <c r="B97" s="109" t="s">
        <v>1816</v>
      </c>
      <c r="C97" s="109"/>
      <c r="D97" s="109" t="s">
        <v>2100</v>
      </c>
      <c r="E97" s="109"/>
      <c r="F97" s="109"/>
      <c r="G97" s="109"/>
      <c r="H97" s="109"/>
      <c r="I97" s="109"/>
      <c r="J97" s="109"/>
      <c r="K97" s="109"/>
      <c r="L97" s="109"/>
      <c r="M97" s="109"/>
    </row>
    <row r="98" spans="1:13" ht="47.25" hidden="1">
      <c r="A98" s="109" t="s">
        <v>2101</v>
      </c>
      <c r="B98" s="109" t="s">
        <v>1816</v>
      </c>
      <c r="C98" s="109"/>
      <c r="D98" s="109" t="s">
        <v>2102</v>
      </c>
      <c r="E98" s="109"/>
      <c r="F98" s="109"/>
      <c r="G98" s="109"/>
      <c r="H98" s="109"/>
      <c r="I98" s="109"/>
      <c r="J98" s="109"/>
      <c r="K98" s="109"/>
      <c r="L98" s="109"/>
      <c r="M98" s="109"/>
    </row>
    <row r="99" spans="1:13" ht="31.5" hidden="1">
      <c r="A99" s="109" t="s">
        <v>2103</v>
      </c>
      <c r="B99" s="109" t="s">
        <v>1816</v>
      </c>
      <c r="C99" s="109"/>
      <c r="D99" s="109" t="s">
        <v>2104</v>
      </c>
      <c r="E99" s="109"/>
      <c r="F99" s="109"/>
      <c r="G99" s="109"/>
      <c r="H99" s="109"/>
      <c r="I99" s="109"/>
      <c r="J99" s="109"/>
      <c r="K99" s="109"/>
      <c r="L99" s="109"/>
      <c r="M99" s="109"/>
    </row>
    <row r="100" spans="1:13" ht="31.5" hidden="1">
      <c r="A100" s="109" t="s">
        <v>2105</v>
      </c>
      <c r="B100" s="109" t="s">
        <v>1816</v>
      </c>
      <c r="C100" s="109"/>
      <c r="D100" s="109" t="s">
        <v>2106</v>
      </c>
      <c r="E100" s="109"/>
      <c r="F100" s="109"/>
      <c r="G100" s="109"/>
      <c r="H100" s="109"/>
      <c r="I100" s="109"/>
      <c r="J100" s="109"/>
      <c r="K100" s="109"/>
      <c r="L100" s="109"/>
      <c r="M100" s="109"/>
    </row>
    <row r="101" spans="1:13" hidden="1">
      <c r="A101" s="109" t="s">
        <v>2107</v>
      </c>
      <c r="B101" s="109" t="s">
        <v>1816</v>
      </c>
      <c r="C101" s="109"/>
      <c r="D101" s="109" t="s">
        <v>2108</v>
      </c>
      <c r="E101" s="109"/>
      <c r="F101" s="109"/>
      <c r="G101" s="109"/>
      <c r="H101" s="109"/>
      <c r="I101" s="109"/>
      <c r="J101" s="109"/>
      <c r="K101" s="109"/>
      <c r="L101" s="109" t="s">
        <v>1945</v>
      </c>
      <c r="M101" s="109"/>
    </row>
    <row r="102" spans="1:13" ht="31.5" hidden="1">
      <c r="A102" s="109" t="s">
        <v>2109</v>
      </c>
      <c r="B102" s="109" t="s">
        <v>1816</v>
      </c>
      <c r="C102" s="109"/>
      <c r="D102" s="109" t="s">
        <v>2110</v>
      </c>
      <c r="E102" s="109"/>
      <c r="F102" s="109"/>
      <c r="G102" s="109"/>
      <c r="H102" s="109"/>
      <c r="I102" s="109"/>
      <c r="J102" s="109"/>
      <c r="K102" s="109"/>
      <c r="L102" s="109"/>
      <c r="M102" s="109"/>
    </row>
    <row r="103" spans="1:13" hidden="1">
      <c r="A103" s="109" t="s">
        <v>2111</v>
      </c>
      <c r="B103" s="109" t="s">
        <v>1816</v>
      </c>
      <c r="C103" s="109"/>
      <c r="D103" s="109" t="s">
        <v>2112</v>
      </c>
      <c r="E103" s="109"/>
      <c r="F103" s="109"/>
      <c r="G103" s="109"/>
      <c r="H103" s="109"/>
      <c r="I103" s="109"/>
      <c r="J103" s="109"/>
      <c r="K103" s="109"/>
      <c r="L103" s="109"/>
      <c r="M103" s="109"/>
    </row>
    <row r="104" spans="1:13" hidden="1">
      <c r="A104" s="109" t="s">
        <v>2113</v>
      </c>
      <c r="B104" s="109" t="s">
        <v>1816</v>
      </c>
      <c r="C104" s="109"/>
      <c r="D104" s="109" t="s">
        <v>2114</v>
      </c>
      <c r="E104" s="109"/>
      <c r="F104" s="109"/>
      <c r="G104" s="109"/>
      <c r="H104" s="109"/>
      <c r="I104" s="109"/>
      <c r="J104" s="109"/>
      <c r="K104" s="109"/>
      <c r="L104" s="109"/>
      <c r="M104" s="109"/>
    </row>
    <row r="105" spans="1:13" ht="31.5" hidden="1">
      <c r="A105" s="109" t="s">
        <v>2115</v>
      </c>
      <c r="B105" s="109" t="s">
        <v>1816</v>
      </c>
      <c r="C105" s="109"/>
      <c r="D105" s="109" t="s">
        <v>2116</v>
      </c>
      <c r="E105" s="109"/>
      <c r="F105" s="109"/>
      <c r="G105" s="109"/>
      <c r="H105" s="109"/>
      <c r="I105" s="109"/>
      <c r="J105" s="109"/>
      <c r="K105" s="109"/>
      <c r="L105" s="109"/>
      <c r="M105" s="109"/>
    </row>
    <row r="106" spans="1:13" ht="63" hidden="1">
      <c r="A106" s="109" t="s">
        <v>2117</v>
      </c>
      <c r="B106" s="109" t="s">
        <v>1816</v>
      </c>
      <c r="C106" s="109"/>
      <c r="D106" s="109" t="s">
        <v>2118</v>
      </c>
      <c r="E106" s="109"/>
      <c r="F106" s="109"/>
      <c r="G106" s="109"/>
      <c r="H106" s="109"/>
      <c r="I106" s="109"/>
      <c r="J106" s="109"/>
      <c r="K106" s="109"/>
      <c r="L106" s="109"/>
      <c r="M106" s="109"/>
    </row>
    <row r="107" spans="1:13" ht="31.5" hidden="1">
      <c r="A107" s="109" t="s">
        <v>2119</v>
      </c>
      <c r="B107" s="109" t="s">
        <v>1816</v>
      </c>
      <c r="C107" s="109"/>
      <c r="D107" s="109" t="s">
        <v>2120</v>
      </c>
      <c r="E107" s="109"/>
      <c r="F107" s="109"/>
      <c r="G107" s="109"/>
      <c r="H107" s="109"/>
      <c r="I107" s="109"/>
      <c r="J107" s="109"/>
      <c r="K107" s="109"/>
      <c r="L107" s="109" t="s">
        <v>1932</v>
      </c>
      <c r="M107" s="109"/>
    </row>
  </sheetData>
  <phoneticPr fontId="4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11">
    <tabColor rgb="FF00B0F0"/>
  </sheetPr>
  <dimension ref="A2:B40"/>
  <sheetViews>
    <sheetView zoomScale="55" zoomScaleNormal="55" workbookViewId="0">
      <selection activeCell="B20" sqref="B20"/>
    </sheetView>
  </sheetViews>
  <sheetFormatPr defaultColWidth="8.5546875" defaultRowHeight="15.75"/>
  <cols>
    <col min="1" max="1" width="47" bestFit="1" customWidth="1"/>
    <col min="2" max="2" width="9.77734375" bestFit="1" customWidth="1"/>
    <col min="3" max="3" width="5.5546875" bestFit="1" customWidth="1"/>
    <col min="4" max="12" width="5.109375" bestFit="1" customWidth="1"/>
  </cols>
  <sheetData>
    <row r="2" spans="1:2">
      <c r="A2" s="112" t="s">
        <v>957</v>
      </c>
      <c r="B2" t="s">
        <v>1154</v>
      </c>
    </row>
    <row r="3" spans="1:2">
      <c r="A3" s="112" t="s">
        <v>77</v>
      </c>
      <c r="B3" t="s">
        <v>2817</v>
      </c>
    </row>
    <row r="5" spans="1:2">
      <c r="A5" s="112" t="s">
        <v>1180</v>
      </c>
    </row>
    <row r="6" spans="1:2">
      <c r="A6" s="112" t="s">
        <v>953</v>
      </c>
      <c r="B6" t="s">
        <v>1142</v>
      </c>
    </row>
    <row r="7" spans="1:2">
      <c r="A7" t="s">
        <v>2820</v>
      </c>
      <c r="B7" s="469">
        <v>1</v>
      </c>
    </row>
    <row r="8" spans="1:2">
      <c r="A8" t="s">
        <v>2822</v>
      </c>
      <c r="B8" s="469">
        <v>1</v>
      </c>
    </row>
    <row r="9" spans="1:2">
      <c r="A9" t="s">
        <v>2824</v>
      </c>
      <c r="B9" s="469">
        <v>1</v>
      </c>
    </row>
    <row r="10" spans="1:2">
      <c r="A10" t="s">
        <v>2826</v>
      </c>
      <c r="B10" s="469">
        <v>1</v>
      </c>
    </row>
    <row r="11" spans="1:2">
      <c r="A11" t="s">
        <v>2828</v>
      </c>
      <c r="B11" s="469">
        <v>1</v>
      </c>
    </row>
    <row r="12" spans="1:2">
      <c r="A12" t="s">
        <v>2830</v>
      </c>
      <c r="B12" s="469">
        <v>1</v>
      </c>
    </row>
    <row r="13" spans="1:2">
      <c r="A13" t="s">
        <v>2832</v>
      </c>
      <c r="B13" s="469">
        <v>1</v>
      </c>
    </row>
    <row r="14" spans="1:2">
      <c r="A14" t="s">
        <v>2834</v>
      </c>
      <c r="B14" s="469">
        <v>1</v>
      </c>
    </row>
    <row r="15" spans="1:2">
      <c r="A15" t="s">
        <v>2836</v>
      </c>
      <c r="B15" s="469">
        <v>1</v>
      </c>
    </row>
    <row r="16" spans="1:2">
      <c r="A16" t="s">
        <v>2838</v>
      </c>
      <c r="B16" s="469">
        <v>1</v>
      </c>
    </row>
    <row r="17" spans="1:2">
      <c r="A17" t="s">
        <v>2841</v>
      </c>
      <c r="B17" s="469">
        <v>1</v>
      </c>
    </row>
    <row r="18" spans="1:2">
      <c r="A18" t="s">
        <v>2842</v>
      </c>
      <c r="B18" s="469">
        <v>1</v>
      </c>
    </row>
    <row r="19" spans="1:2">
      <c r="A19" t="s">
        <v>2844</v>
      </c>
      <c r="B19" s="469">
        <v>1</v>
      </c>
    </row>
    <row r="20" spans="1:2">
      <c r="A20" t="s">
        <v>2846</v>
      </c>
      <c r="B20" s="469">
        <v>1</v>
      </c>
    </row>
    <row r="21" spans="1:2">
      <c r="A21" t="s">
        <v>2849</v>
      </c>
      <c r="B21" s="469">
        <v>1</v>
      </c>
    </row>
    <row r="22" spans="1:2">
      <c r="A22" t="s">
        <v>2852</v>
      </c>
      <c r="B22" s="469">
        <v>1</v>
      </c>
    </row>
    <row r="23" spans="1:2">
      <c r="A23" t="s">
        <v>2854</v>
      </c>
      <c r="B23" s="469">
        <v>1</v>
      </c>
    </row>
    <row r="24" spans="1:2">
      <c r="A24" t="s">
        <v>2855</v>
      </c>
      <c r="B24" s="469">
        <v>1</v>
      </c>
    </row>
    <row r="25" spans="1:2">
      <c r="A25" t="s">
        <v>2858</v>
      </c>
      <c r="B25" s="469">
        <v>1</v>
      </c>
    </row>
    <row r="26" spans="1:2">
      <c r="A26" t="s">
        <v>2860</v>
      </c>
      <c r="B26" s="469">
        <v>1</v>
      </c>
    </row>
    <row r="27" spans="1:2">
      <c r="A27" t="s">
        <v>2862</v>
      </c>
      <c r="B27" s="469">
        <v>1</v>
      </c>
    </row>
    <row r="28" spans="1:2">
      <c r="A28" t="s">
        <v>2864</v>
      </c>
      <c r="B28" s="469">
        <v>1</v>
      </c>
    </row>
    <row r="29" spans="1:2">
      <c r="A29" t="s">
        <v>2866</v>
      </c>
      <c r="B29" s="469">
        <v>1</v>
      </c>
    </row>
    <row r="30" spans="1:2">
      <c r="A30" t="s">
        <v>2867</v>
      </c>
      <c r="B30" s="469">
        <v>1</v>
      </c>
    </row>
    <row r="31" spans="1:2">
      <c r="A31" t="s">
        <v>2870</v>
      </c>
      <c r="B31" s="469">
        <v>1</v>
      </c>
    </row>
    <row r="32" spans="1:2">
      <c r="A32" t="s">
        <v>2873</v>
      </c>
      <c r="B32" s="469">
        <v>1</v>
      </c>
    </row>
    <row r="33" spans="1:2">
      <c r="A33" t="s">
        <v>2876</v>
      </c>
      <c r="B33" s="469">
        <v>1</v>
      </c>
    </row>
    <row r="34" spans="1:2">
      <c r="A34" t="s">
        <v>2880</v>
      </c>
      <c r="B34" s="469">
        <v>1</v>
      </c>
    </row>
    <row r="35" spans="1:2">
      <c r="A35" t="s">
        <v>2882</v>
      </c>
      <c r="B35" s="469">
        <v>1</v>
      </c>
    </row>
    <row r="36" spans="1:2">
      <c r="A36" t="s">
        <v>2884</v>
      </c>
      <c r="B36" s="469">
        <v>1</v>
      </c>
    </row>
    <row r="37" spans="1:2">
      <c r="A37" t="s">
        <v>2885</v>
      </c>
      <c r="B37" s="469">
        <v>1</v>
      </c>
    </row>
    <row r="38" spans="1:2">
      <c r="A38" t="s">
        <v>2886</v>
      </c>
      <c r="B38" s="469">
        <v>1</v>
      </c>
    </row>
    <row r="39" spans="1:2">
      <c r="A39" t="s">
        <v>2887</v>
      </c>
      <c r="B39" s="469">
        <v>1</v>
      </c>
    </row>
    <row r="40" spans="1:2">
      <c r="A40" t="s">
        <v>2888</v>
      </c>
      <c r="B40" s="469">
        <v>1</v>
      </c>
    </row>
  </sheetData>
  <phoneticPr fontId="4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12">
    <tabColor rgb="FF00B0F0"/>
  </sheetPr>
  <dimension ref="A2:C40"/>
  <sheetViews>
    <sheetView zoomScale="70" zoomScaleNormal="70" workbookViewId="0">
      <selection activeCell="G23" sqref="G23"/>
    </sheetView>
  </sheetViews>
  <sheetFormatPr defaultColWidth="8.5546875" defaultRowHeight="15.75"/>
  <cols>
    <col min="1" max="1" width="28.33203125" bestFit="1" customWidth="1"/>
    <col min="2" max="2" width="15.21875" bestFit="1" customWidth="1"/>
    <col min="3" max="3" width="4.5546875" bestFit="1" customWidth="1"/>
    <col min="4" max="4" width="5.109375" bestFit="1" customWidth="1"/>
    <col min="5" max="5" width="4.5546875" bestFit="1" customWidth="1"/>
    <col min="6" max="12" width="5.109375" bestFit="1" customWidth="1"/>
  </cols>
  <sheetData>
    <row r="2" spans="1:3">
      <c r="A2" s="112" t="s">
        <v>957</v>
      </c>
      <c r="B2" t="s">
        <v>1154</v>
      </c>
    </row>
    <row r="3" spans="1:3">
      <c r="A3" s="112" t="s">
        <v>77</v>
      </c>
      <c r="B3" t="s">
        <v>2817</v>
      </c>
    </row>
    <row r="5" spans="1:3">
      <c r="A5" s="112" t="s">
        <v>1180</v>
      </c>
    </row>
    <row r="6" spans="1:3">
      <c r="A6" s="112" t="s">
        <v>953</v>
      </c>
      <c r="B6" s="112" t="s">
        <v>954</v>
      </c>
      <c r="C6" t="s">
        <v>1142</v>
      </c>
    </row>
    <row r="7" spans="1:3">
      <c r="A7" t="s">
        <v>2820</v>
      </c>
      <c r="C7" s="469">
        <v>1</v>
      </c>
    </row>
    <row r="8" spans="1:3">
      <c r="A8" t="s">
        <v>2822</v>
      </c>
      <c r="C8" s="469">
        <v>1</v>
      </c>
    </row>
    <row r="9" spans="1:3">
      <c r="A9" t="s">
        <v>2824</v>
      </c>
      <c r="C9" s="469">
        <v>1</v>
      </c>
    </row>
    <row r="10" spans="1:3">
      <c r="A10" t="s">
        <v>2826</v>
      </c>
      <c r="C10" s="469">
        <v>1</v>
      </c>
    </row>
    <row r="11" spans="1:3">
      <c r="A11" t="s">
        <v>2828</v>
      </c>
      <c r="C11" s="469">
        <v>1</v>
      </c>
    </row>
    <row r="12" spans="1:3">
      <c r="A12" t="s">
        <v>2830</v>
      </c>
      <c r="C12" s="469">
        <v>1</v>
      </c>
    </row>
    <row r="13" spans="1:3">
      <c r="A13" t="s">
        <v>2832</v>
      </c>
      <c r="C13" s="469">
        <v>1</v>
      </c>
    </row>
    <row r="14" spans="1:3">
      <c r="A14" t="s">
        <v>2834</v>
      </c>
      <c r="C14" s="469">
        <v>1</v>
      </c>
    </row>
    <row r="15" spans="1:3">
      <c r="A15" t="s">
        <v>2836</v>
      </c>
      <c r="C15" s="469">
        <v>1</v>
      </c>
    </row>
    <row r="16" spans="1:3">
      <c r="A16" t="s">
        <v>2838</v>
      </c>
      <c r="C16" s="469">
        <v>1</v>
      </c>
    </row>
    <row r="17" spans="1:3">
      <c r="A17" t="s">
        <v>2841</v>
      </c>
      <c r="C17" s="469">
        <v>1</v>
      </c>
    </row>
    <row r="18" spans="1:3">
      <c r="A18" t="s">
        <v>2842</v>
      </c>
      <c r="C18" s="469">
        <v>1</v>
      </c>
    </row>
    <row r="19" spans="1:3">
      <c r="A19" t="s">
        <v>2844</v>
      </c>
      <c r="C19" s="469">
        <v>1</v>
      </c>
    </row>
    <row r="20" spans="1:3">
      <c r="A20" t="s">
        <v>2846</v>
      </c>
      <c r="C20" s="469">
        <v>1</v>
      </c>
    </row>
    <row r="21" spans="1:3">
      <c r="A21" t="s">
        <v>2849</v>
      </c>
      <c r="C21" s="469">
        <v>1</v>
      </c>
    </row>
    <row r="22" spans="1:3">
      <c r="A22" t="s">
        <v>2852</v>
      </c>
      <c r="C22" s="469">
        <v>1</v>
      </c>
    </row>
    <row r="23" spans="1:3">
      <c r="A23" t="s">
        <v>2854</v>
      </c>
      <c r="C23" s="469">
        <v>1</v>
      </c>
    </row>
    <row r="24" spans="1:3">
      <c r="A24" t="s">
        <v>2855</v>
      </c>
      <c r="C24" s="469">
        <v>1</v>
      </c>
    </row>
    <row r="25" spans="1:3">
      <c r="A25" t="s">
        <v>2858</v>
      </c>
      <c r="C25" s="469">
        <v>1</v>
      </c>
    </row>
    <row r="26" spans="1:3">
      <c r="A26" t="s">
        <v>2860</v>
      </c>
      <c r="C26" s="469">
        <v>1</v>
      </c>
    </row>
    <row r="27" spans="1:3">
      <c r="A27" t="s">
        <v>2862</v>
      </c>
      <c r="C27" s="469">
        <v>1</v>
      </c>
    </row>
    <row r="28" spans="1:3">
      <c r="A28" t="s">
        <v>2864</v>
      </c>
      <c r="C28" s="469">
        <v>1</v>
      </c>
    </row>
    <row r="29" spans="1:3">
      <c r="A29" t="s">
        <v>2866</v>
      </c>
      <c r="C29" s="469">
        <v>1</v>
      </c>
    </row>
    <row r="30" spans="1:3">
      <c r="A30" t="s">
        <v>2867</v>
      </c>
      <c r="C30" s="469">
        <v>1</v>
      </c>
    </row>
    <row r="31" spans="1:3">
      <c r="A31" t="s">
        <v>2870</v>
      </c>
      <c r="C31" s="469">
        <v>1</v>
      </c>
    </row>
    <row r="32" spans="1:3">
      <c r="A32" t="s">
        <v>2873</v>
      </c>
      <c r="C32" s="469">
        <v>1</v>
      </c>
    </row>
    <row r="33" spans="1:3">
      <c r="A33" t="s">
        <v>2876</v>
      </c>
      <c r="C33" s="469">
        <v>1</v>
      </c>
    </row>
    <row r="34" spans="1:3">
      <c r="A34" t="s">
        <v>2880</v>
      </c>
      <c r="C34" s="469">
        <v>1</v>
      </c>
    </row>
    <row r="35" spans="1:3">
      <c r="A35" t="s">
        <v>2882</v>
      </c>
      <c r="C35" s="469">
        <v>1</v>
      </c>
    </row>
    <row r="36" spans="1:3">
      <c r="A36" t="s">
        <v>2884</v>
      </c>
      <c r="C36" s="469">
        <v>1</v>
      </c>
    </row>
    <row r="37" spans="1:3">
      <c r="A37" t="s">
        <v>2885</v>
      </c>
      <c r="C37" s="469">
        <v>1</v>
      </c>
    </row>
    <row r="38" spans="1:3">
      <c r="A38" t="s">
        <v>2886</v>
      </c>
      <c r="C38" s="469">
        <v>1</v>
      </c>
    </row>
    <row r="39" spans="1:3">
      <c r="A39" t="s">
        <v>2887</v>
      </c>
      <c r="C39" s="469">
        <v>1</v>
      </c>
    </row>
    <row r="40" spans="1:3">
      <c r="A40" t="s">
        <v>2888</v>
      </c>
      <c r="C40" s="469">
        <v>1</v>
      </c>
    </row>
  </sheetData>
  <phoneticPr fontId="4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3">
    <tabColor rgb="FF00B0F0"/>
  </sheetPr>
  <dimension ref="A1:G2"/>
  <sheetViews>
    <sheetView zoomScale="70" zoomScaleNormal="70" workbookViewId="0">
      <selection activeCell="C29" sqref="C29"/>
    </sheetView>
  </sheetViews>
  <sheetFormatPr defaultColWidth="8.5546875" defaultRowHeight="15.75"/>
  <cols>
    <col min="1" max="1" width="29.109375" customWidth="1"/>
    <col min="2" max="2" width="11.33203125" bestFit="1" customWidth="1"/>
    <col min="3" max="3" width="10.5546875" bestFit="1" customWidth="1"/>
    <col min="4" max="4" width="125.88671875" customWidth="1"/>
    <col min="5" max="5" width="5.109375" bestFit="1" customWidth="1"/>
    <col min="6" max="6" width="12.33203125" bestFit="1" customWidth="1"/>
    <col min="7" max="7" width="8.44140625" bestFit="1" customWidth="1"/>
  </cols>
  <sheetData>
    <row r="1" spans="1:7">
      <c r="A1" t="s">
        <v>937</v>
      </c>
      <c r="B1" t="s">
        <v>1136</v>
      </c>
      <c r="C1" t="s">
        <v>938</v>
      </c>
      <c r="D1" t="s">
        <v>939</v>
      </c>
      <c r="E1" t="s">
        <v>940</v>
      </c>
      <c r="F1" t="s">
        <v>941</v>
      </c>
      <c r="G1" t="s">
        <v>853</v>
      </c>
    </row>
    <row r="2" spans="1:7" ht="31.5">
      <c r="A2" t="s">
        <v>2121</v>
      </c>
      <c r="B2" t="s">
        <v>2122</v>
      </c>
      <c r="C2" t="s">
        <v>2123</v>
      </c>
      <c r="D2" s="109" t="s">
        <v>2124</v>
      </c>
    </row>
  </sheetData>
  <phoneticPr fontId="4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14">
    <tabColor theme="5" tint="0.39997558519241921"/>
  </sheetPr>
  <dimension ref="A1:Z25"/>
  <sheetViews>
    <sheetView zoomScale="70" zoomScaleNormal="70" workbookViewId="0">
      <selection activeCell="M39" sqref="A1:XFD1048576"/>
    </sheetView>
  </sheetViews>
  <sheetFormatPr defaultColWidth="8.5546875" defaultRowHeight="15.75"/>
  <cols>
    <col min="1" max="1" width="12.44140625" customWidth="1"/>
    <col min="2" max="2" width="20.44140625" bestFit="1" customWidth="1"/>
    <col min="7" max="7" width="10.5546875" bestFit="1" customWidth="1"/>
    <col min="8" max="8" width="10.77734375" bestFit="1" customWidth="1"/>
    <col min="9" max="9" width="13" bestFit="1" customWidth="1"/>
    <col min="12" max="12" width="10.5546875" bestFit="1" customWidth="1"/>
    <col min="13" max="13" width="10.77734375" bestFit="1" customWidth="1"/>
    <col min="14" max="14" width="13" bestFit="1" customWidth="1"/>
    <col min="17" max="17" width="19.6640625" bestFit="1" customWidth="1"/>
    <col min="18" max="18" width="8.6640625" bestFit="1" customWidth="1"/>
    <col min="19" max="19" width="14" customWidth="1"/>
    <col min="21" max="21" width="19.6640625" bestFit="1" customWidth="1"/>
    <col min="22" max="22" width="8.6640625" bestFit="1" customWidth="1"/>
    <col min="23" max="24" width="14" customWidth="1"/>
    <col min="25" max="25" width="12.33203125" bestFit="1" customWidth="1"/>
    <col min="26" max="26" width="17.88671875" customWidth="1"/>
  </cols>
  <sheetData>
    <row r="1" spans="1:26">
      <c r="A1" t="s">
        <v>1138</v>
      </c>
      <c r="B1" t="s">
        <v>2125</v>
      </c>
      <c r="G1" s="112" t="s">
        <v>957</v>
      </c>
      <c r="H1" t="s">
        <v>1154</v>
      </c>
      <c r="L1" s="112" t="s">
        <v>957</v>
      </c>
      <c r="M1" t="s">
        <v>1154</v>
      </c>
      <c r="Q1" s="112" t="s">
        <v>957</v>
      </c>
      <c r="R1" t="s">
        <v>1154</v>
      </c>
      <c r="U1" s="112" t="s">
        <v>957</v>
      </c>
      <c r="V1" t="s">
        <v>1154</v>
      </c>
      <c r="X1" t="s">
        <v>2126</v>
      </c>
      <c r="Y1" s="132" t="s">
        <v>952</v>
      </c>
      <c r="Z1" s="132" t="s">
        <v>937</v>
      </c>
    </row>
    <row r="2" spans="1:26">
      <c r="A2" t="s">
        <v>2127</v>
      </c>
      <c r="B2" t="s">
        <v>2128</v>
      </c>
      <c r="G2" s="112" t="s">
        <v>77</v>
      </c>
      <c r="H2" t="s">
        <v>2817</v>
      </c>
      <c r="L2" s="112" t="s">
        <v>77</v>
      </c>
      <c r="M2" t="s">
        <v>2817</v>
      </c>
      <c r="P2" t="s">
        <v>2126</v>
      </c>
      <c r="Q2" s="112" t="s">
        <v>77</v>
      </c>
      <c r="R2" t="s">
        <v>2817</v>
      </c>
      <c r="T2" t="s">
        <v>2126</v>
      </c>
      <c r="U2" s="112" t="s">
        <v>77</v>
      </c>
      <c r="V2" t="s">
        <v>2817</v>
      </c>
      <c r="X2" t="s">
        <v>2129</v>
      </c>
      <c r="Y2" s="133" t="s">
        <v>2130</v>
      </c>
      <c r="Z2" s="134"/>
    </row>
    <row r="3" spans="1:26">
      <c r="F3" t="s">
        <v>2127</v>
      </c>
      <c r="K3" t="s">
        <v>2127</v>
      </c>
      <c r="P3" t="s">
        <v>2131</v>
      </c>
      <c r="T3" t="s">
        <v>2132</v>
      </c>
      <c r="X3" t="s">
        <v>2129</v>
      </c>
      <c r="Y3" s="133" t="s">
        <v>2130</v>
      </c>
      <c r="Z3" s="134"/>
    </row>
    <row r="4" spans="1:26" ht="16.5">
      <c r="G4" s="112" t="s">
        <v>983</v>
      </c>
      <c r="H4" s="126" t="s">
        <v>2127</v>
      </c>
      <c r="L4" s="112" t="s">
        <v>983</v>
      </c>
      <c r="M4" s="126" t="s">
        <v>2127</v>
      </c>
      <c r="Q4" s="112" t="s">
        <v>1199</v>
      </c>
      <c r="R4" s="129" t="s">
        <v>2133</v>
      </c>
      <c r="S4" t="s">
        <v>2126</v>
      </c>
      <c r="U4" s="112" t="s">
        <v>2134</v>
      </c>
      <c r="V4" s="129" t="s">
        <v>2133</v>
      </c>
      <c r="X4" t="s">
        <v>2129</v>
      </c>
      <c r="Y4" s="133" t="s">
        <v>2135</v>
      </c>
      <c r="Z4" s="134"/>
    </row>
    <row r="5" spans="1:26">
      <c r="G5" t="s">
        <v>1173</v>
      </c>
      <c r="H5" s="127" t="s">
        <v>2136</v>
      </c>
      <c r="L5" t="s">
        <v>1173</v>
      </c>
      <c r="M5" s="127" t="s">
        <v>2136</v>
      </c>
      <c r="Q5" t="s">
        <v>2819</v>
      </c>
      <c r="U5" t="s">
        <v>2819</v>
      </c>
      <c r="X5" t="s">
        <v>2129</v>
      </c>
      <c r="Y5" s="133" t="s">
        <v>2135</v>
      </c>
      <c r="Z5" s="134"/>
    </row>
    <row r="6" spans="1:26">
      <c r="H6" s="128" t="s">
        <v>2136</v>
      </c>
      <c r="M6" s="128" t="s">
        <v>2136</v>
      </c>
      <c r="X6" t="s">
        <v>2129</v>
      </c>
      <c r="Y6" s="133" t="s">
        <v>2135</v>
      </c>
      <c r="Z6" s="134"/>
    </row>
    <row r="7" spans="1:26">
      <c r="H7" s="127" t="s">
        <v>2137</v>
      </c>
      <c r="M7" s="127" t="s">
        <v>2137</v>
      </c>
      <c r="X7" t="s">
        <v>2129</v>
      </c>
      <c r="Y7" s="133" t="s">
        <v>2135</v>
      </c>
      <c r="Z7" s="134"/>
    </row>
    <row r="8" spans="1:26">
      <c r="X8" t="s">
        <v>2129</v>
      </c>
      <c r="Y8" s="133" t="s">
        <v>2135</v>
      </c>
      <c r="Z8" s="134"/>
    </row>
    <row r="9" spans="1:26">
      <c r="X9" t="s">
        <v>2129</v>
      </c>
      <c r="Y9" s="133" t="s">
        <v>1239</v>
      </c>
      <c r="Z9" s="134"/>
    </row>
    <row r="10" spans="1:26">
      <c r="X10" t="s">
        <v>2129</v>
      </c>
      <c r="Y10" s="133" t="s">
        <v>1239</v>
      </c>
      <c r="Z10" s="134"/>
    </row>
    <row r="11" spans="1:26">
      <c r="X11" t="s">
        <v>2129</v>
      </c>
      <c r="Y11" s="133" t="s">
        <v>1239</v>
      </c>
      <c r="Z11" s="134"/>
    </row>
    <row r="12" spans="1:26">
      <c r="X12" t="s">
        <v>2129</v>
      </c>
      <c r="Y12" s="133" t="s">
        <v>1239</v>
      </c>
      <c r="Z12" s="134"/>
    </row>
    <row r="13" spans="1:26">
      <c r="X13" t="s">
        <v>2129</v>
      </c>
      <c r="Y13" s="133" t="s">
        <v>1239</v>
      </c>
      <c r="Z13" s="134"/>
    </row>
    <row r="14" spans="1:26">
      <c r="X14" t="s">
        <v>2129</v>
      </c>
      <c r="Y14" s="133" t="s">
        <v>1239</v>
      </c>
      <c r="Z14" s="134"/>
    </row>
    <row r="15" spans="1:26">
      <c r="X15" t="s">
        <v>2129</v>
      </c>
      <c r="Y15" s="134" t="s">
        <v>2138</v>
      </c>
      <c r="Z15" s="134"/>
    </row>
    <row r="16" spans="1:26">
      <c r="X16" t="s">
        <v>2129</v>
      </c>
      <c r="Y16" s="134" t="s">
        <v>2138</v>
      </c>
      <c r="Z16" s="134"/>
    </row>
    <row r="17" spans="24:26">
      <c r="X17" t="s">
        <v>2129</v>
      </c>
      <c r="Y17" s="134" t="s">
        <v>2138</v>
      </c>
      <c r="Z17" s="134"/>
    </row>
    <row r="18" spans="24:26">
      <c r="X18" t="s">
        <v>2129</v>
      </c>
      <c r="Y18" s="133" t="s">
        <v>2138</v>
      </c>
      <c r="Z18" s="134"/>
    </row>
    <row r="19" spans="24:26">
      <c r="X19" t="s">
        <v>2129</v>
      </c>
      <c r="Y19" s="133" t="s">
        <v>2138</v>
      </c>
      <c r="Z19" s="134"/>
    </row>
    <row r="20" spans="24:26">
      <c r="X20" t="s">
        <v>2129</v>
      </c>
      <c r="Y20" s="133" t="s">
        <v>2138</v>
      </c>
      <c r="Z20" s="134"/>
    </row>
    <row r="21" spans="24:26">
      <c r="X21" t="s">
        <v>2129</v>
      </c>
      <c r="Y21" s="133" t="s">
        <v>2138</v>
      </c>
      <c r="Z21" s="134"/>
    </row>
    <row r="22" spans="24:26">
      <c r="X22" t="s">
        <v>2129</v>
      </c>
      <c r="Y22" s="134" t="s">
        <v>2139</v>
      </c>
      <c r="Z22" s="135"/>
    </row>
    <row r="23" spans="24:26">
      <c r="X23" t="s">
        <v>2129</v>
      </c>
      <c r="Y23" s="134" t="s">
        <v>2139</v>
      </c>
      <c r="Z23" s="134"/>
    </row>
    <row r="24" spans="24:26">
      <c r="X24" t="s">
        <v>2131</v>
      </c>
      <c r="Y24" s="133" t="s">
        <v>2140</v>
      </c>
      <c r="Z24" s="136"/>
    </row>
    <row r="25" spans="24:26">
      <c r="X25" t="s">
        <v>2132</v>
      </c>
      <c r="Y25" s="133" t="s">
        <v>2140</v>
      </c>
    </row>
  </sheetData>
  <phoneticPr fontId="40" type="noConversion"/>
  <pageMargins left="0.7" right="0.7" top="0.75" bottom="0.75" header="0.3" footer="0.3"/>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23">
    <tabColor theme="5" tint="0.39997558519241921"/>
  </sheetPr>
  <dimension ref="A1:Z25"/>
  <sheetViews>
    <sheetView workbookViewId="0">
      <selection activeCell="G13" sqref="G13"/>
    </sheetView>
  </sheetViews>
  <sheetFormatPr defaultColWidth="8.5546875" defaultRowHeight="15.75"/>
  <cols>
    <col min="1" max="1" width="12.44140625" customWidth="1"/>
    <col min="2" max="2" width="20.44140625" bestFit="1" customWidth="1"/>
    <col min="7" max="7" width="9.88671875" bestFit="1" customWidth="1"/>
    <col min="8" max="8" width="10.77734375" bestFit="1" customWidth="1"/>
    <col min="9" max="9" width="13" bestFit="1" customWidth="1"/>
    <col min="12" max="12" width="9.88671875" bestFit="1" customWidth="1"/>
    <col min="13" max="13" width="10.77734375" bestFit="1" customWidth="1"/>
    <col min="14" max="14" width="13" bestFit="1" customWidth="1"/>
    <col min="17" max="17" width="19.6640625" bestFit="1" customWidth="1"/>
    <col min="18" max="18" width="7.77734375" bestFit="1" customWidth="1"/>
    <col min="19" max="19" width="14" customWidth="1"/>
    <col min="21" max="21" width="19.6640625" bestFit="1" customWidth="1"/>
    <col min="22" max="22" width="7.77734375" bestFit="1" customWidth="1"/>
    <col min="23" max="24" width="14" customWidth="1"/>
    <col min="25" max="25" width="12.33203125" bestFit="1" customWidth="1"/>
    <col min="26" max="26" width="17.88671875" customWidth="1"/>
  </cols>
  <sheetData>
    <row r="1" spans="1:26">
      <c r="A1" t="s">
        <v>1138</v>
      </c>
      <c r="B1" t="s">
        <v>2125</v>
      </c>
      <c r="G1" s="112" t="s">
        <v>957</v>
      </c>
      <c r="H1" t="s">
        <v>1154</v>
      </c>
      <c r="L1" s="112" t="s">
        <v>957</v>
      </c>
      <c r="M1" t="s">
        <v>1154</v>
      </c>
      <c r="Q1" s="112" t="s">
        <v>957</v>
      </c>
      <c r="R1" t="s">
        <v>1154</v>
      </c>
      <c r="U1" s="112" t="s">
        <v>957</v>
      </c>
      <c r="V1" t="s">
        <v>1154</v>
      </c>
      <c r="X1" t="s">
        <v>2126</v>
      </c>
      <c r="Y1" s="132" t="s">
        <v>952</v>
      </c>
      <c r="Z1" s="132" t="s">
        <v>937</v>
      </c>
    </row>
    <row r="2" spans="1:26">
      <c r="A2" t="s">
        <v>2127</v>
      </c>
      <c r="B2" t="s">
        <v>2128</v>
      </c>
      <c r="G2" s="112" t="s">
        <v>77</v>
      </c>
      <c r="H2" t="s">
        <v>2817</v>
      </c>
      <c r="L2" s="112" t="s">
        <v>77</v>
      </c>
      <c r="M2" t="s">
        <v>2817</v>
      </c>
      <c r="P2" t="s">
        <v>2126</v>
      </c>
      <c r="Q2" s="112" t="s">
        <v>77</v>
      </c>
      <c r="R2" t="s">
        <v>2817</v>
      </c>
      <c r="T2" t="s">
        <v>2126</v>
      </c>
      <c r="U2" s="112" t="s">
        <v>77</v>
      </c>
      <c r="V2" t="s">
        <v>2817</v>
      </c>
      <c r="X2" t="s">
        <v>2129</v>
      </c>
      <c r="Y2" s="133" t="s">
        <v>2130</v>
      </c>
      <c r="Z2" s="134"/>
    </row>
    <row r="3" spans="1:26">
      <c r="F3" t="s">
        <v>2127</v>
      </c>
      <c r="K3" t="s">
        <v>2127</v>
      </c>
      <c r="P3" t="s">
        <v>2131</v>
      </c>
      <c r="T3" t="s">
        <v>2132</v>
      </c>
      <c r="X3" t="s">
        <v>2129</v>
      </c>
      <c r="Y3" s="133" t="s">
        <v>2130</v>
      </c>
      <c r="Z3" s="134"/>
    </row>
    <row r="4" spans="1:26" ht="16.5">
      <c r="G4" s="112" t="s">
        <v>983</v>
      </c>
      <c r="H4" s="126" t="s">
        <v>2127</v>
      </c>
      <c r="L4" s="112" t="s">
        <v>983</v>
      </c>
      <c r="M4" s="126" t="s">
        <v>2127</v>
      </c>
      <c r="Q4" s="112" t="s">
        <v>1199</v>
      </c>
      <c r="R4" s="129" t="s">
        <v>2133</v>
      </c>
      <c r="S4" t="s">
        <v>2126</v>
      </c>
      <c r="U4" s="112" t="s">
        <v>2134</v>
      </c>
      <c r="V4" s="129" t="s">
        <v>2133</v>
      </c>
      <c r="X4" t="s">
        <v>2129</v>
      </c>
      <c r="Y4" s="133" t="s">
        <v>2135</v>
      </c>
      <c r="Z4" s="134"/>
    </row>
    <row r="5" spans="1:26">
      <c r="G5" t="s">
        <v>1173</v>
      </c>
      <c r="H5" s="127" t="s">
        <v>2136</v>
      </c>
      <c r="L5" t="s">
        <v>1173</v>
      </c>
      <c r="M5" s="127" t="s">
        <v>2136</v>
      </c>
      <c r="Q5" t="s">
        <v>2819</v>
      </c>
      <c r="U5" t="s">
        <v>2819</v>
      </c>
      <c r="X5" t="s">
        <v>2129</v>
      </c>
      <c r="Y5" s="133" t="s">
        <v>2135</v>
      </c>
      <c r="Z5" s="134"/>
    </row>
    <row r="6" spans="1:26">
      <c r="H6" s="128" t="s">
        <v>2136</v>
      </c>
      <c r="M6" s="128" t="s">
        <v>2136</v>
      </c>
      <c r="X6" t="s">
        <v>2129</v>
      </c>
      <c r="Y6" s="133" t="s">
        <v>2135</v>
      </c>
      <c r="Z6" s="134"/>
    </row>
    <row r="7" spans="1:26">
      <c r="H7" s="127" t="s">
        <v>2137</v>
      </c>
      <c r="M7" s="127" t="s">
        <v>2137</v>
      </c>
      <c r="X7" t="s">
        <v>2129</v>
      </c>
      <c r="Y7" s="133" t="s">
        <v>2135</v>
      </c>
      <c r="Z7" s="134"/>
    </row>
    <row r="8" spans="1:26">
      <c r="X8" t="s">
        <v>2129</v>
      </c>
      <c r="Y8" s="133" t="s">
        <v>2135</v>
      </c>
      <c r="Z8" s="134"/>
    </row>
    <row r="9" spans="1:26">
      <c r="X9" t="s">
        <v>2129</v>
      </c>
      <c r="Y9" s="133" t="s">
        <v>1239</v>
      </c>
      <c r="Z9" s="134"/>
    </row>
    <row r="10" spans="1:26">
      <c r="X10" t="s">
        <v>2129</v>
      </c>
      <c r="Y10" s="133" t="s">
        <v>1239</v>
      </c>
      <c r="Z10" s="134"/>
    </row>
    <row r="11" spans="1:26">
      <c r="X11" t="s">
        <v>2129</v>
      </c>
      <c r="Y11" s="133" t="s">
        <v>1239</v>
      </c>
      <c r="Z11" s="134"/>
    </row>
    <row r="12" spans="1:26">
      <c r="X12" t="s">
        <v>2129</v>
      </c>
      <c r="Y12" s="133" t="s">
        <v>1239</v>
      </c>
      <c r="Z12" s="134"/>
    </row>
    <row r="13" spans="1:26">
      <c r="X13" t="s">
        <v>2129</v>
      </c>
      <c r="Y13" s="133" t="s">
        <v>1239</v>
      </c>
      <c r="Z13" s="134"/>
    </row>
    <row r="14" spans="1:26">
      <c r="X14" t="s">
        <v>2129</v>
      </c>
      <c r="Y14" s="133" t="s">
        <v>1239</v>
      </c>
      <c r="Z14" s="134"/>
    </row>
    <row r="15" spans="1:26">
      <c r="X15" t="s">
        <v>2129</v>
      </c>
      <c r="Y15" s="134" t="s">
        <v>2138</v>
      </c>
      <c r="Z15" s="134"/>
    </row>
    <row r="16" spans="1:26">
      <c r="X16" t="s">
        <v>2129</v>
      </c>
      <c r="Y16" s="134" t="s">
        <v>2138</v>
      </c>
      <c r="Z16" s="134"/>
    </row>
    <row r="17" spans="24:26">
      <c r="X17" t="s">
        <v>2129</v>
      </c>
      <c r="Y17" s="134" t="s">
        <v>2138</v>
      </c>
      <c r="Z17" s="134"/>
    </row>
    <row r="18" spans="24:26">
      <c r="X18" t="s">
        <v>2129</v>
      </c>
      <c r="Y18" s="133" t="s">
        <v>2138</v>
      </c>
      <c r="Z18" s="134"/>
    </row>
    <row r="19" spans="24:26">
      <c r="X19" t="s">
        <v>2129</v>
      </c>
      <c r="Y19" s="133" t="s">
        <v>2138</v>
      </c>
      <c r="Z19" s="134"/>
    </row>
    <row r="20" spans="24:26">
      <c r="X20" t="s">
        <v>2129</v>
      </c>
      <c r="Y20" s="133" t="s">
        <v>2138</v>
      </c>
      <c r="Z20" s="134"/>
    </row>
    <row r="21" spans="24:26">
      <c r="X21" t="s">
        <v>2129</v>
      </c>
      <c r="Y21" s="133" t="s">
        <v>2138</v>
      </c>
      <c r="Z21" s="134"/>
    </row>
    <row r="22" spans="24:26">
      <c r="X22" t="s">
        <v>2129</v>
      </c>
      <c r="Y22" s="134" t="s">
        <v>2139</v>
      </c>
      <c r="Z22" s="135"/>
    </row>
    <row r="23" spans="24:26">
      <c r="X23" t="s">
        <v>2129</v>
      </c>
      <c r="Y23" s="134" t="s">
        <v>2139</v>
      </c>
      <c r="Z23" s="134"/>
    </row>
    <row r="24" spans="24:26">
      <c r="X24" t="s">
        <v>2131</v>
      </c>
      <c r="Y24" s="133" t="s">
        <v>2140</v>
      </c>
      <c r="Z24" s="136"/>
    </row>
    <row r="25" spans="24:26">
      <c r="X25" t="s">
        <v>2132</v>
      </c>
      <c r="Y25" s="133" t="s">
        <v>2140</v>
      </c>
    </row>
  </sheetData>
  <phoneticPr fontId="40" type="noConversion"/>
  <pageMargins left="0.7" right="0.7" top="0.75" bottom="0.75" header="0.3" footer="0.3"/>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A1:AC914"/>
  <sheetViews>
    <sheetView zoomScale="85" zoomScaleNormal="85" zoomScalePageLayoutView="85" workbookViewId="0">
      <pane ySplit="1" topLeftCell="A107" activePane="bottomLeft" state="frozen"/>
      <selection pane="bottomLeft" activeCell="K20" sqref="K20"/>
    </sheetView>
  </sheetViews>
  <sheetFormatPr defaultColWidth="9.5546875" defaultRowHeight="15" customHeight="1"/>
  <cols>
    <col min="1" max="1" width="4.109375" style="138" bestFit="1" customWidth="1"/>
    <col min="2" max="2" width="15.5546875" style="138" customWidth="1"/>
    <col min="3" max="3" width="16.44140625" style="138" customWidth="1"/>
    <col min="4" max="4" width="8.109375" style="138" customWidth="1"/>
    <col min="5" max="5" width="10.5546875" style="138" customWidth="1"/>
    <col min="6" max="6" width="16.44140625" style="138" customWidth="1"/>
    <col min="7" max="7" width="15.109375" style="139" customWidth="1"/>
    <col min="8" max="8" width="8.44140625" style="137" customWidth="1"/>
    <col min="9" max="9" width="8.109375" style="138" customWidth="1"/>
    <col min="10" max="10" width="10.33203125" style="138" customWidth="1"/>
    <col min="11" max="11" width="22.5546875" style="139" customWidth="1"/>
    <col min="12" max="12" width="15.88671875" style="138" customWidth="1"/>
    <col min="13" max="13" width="9.33203125" style="138" bestFit="1" customWidth="1"/>
    <col min="14" max="14" width="11.5546875" style="147" bestFit="1" customWidth="1"/>
    <col min="15" max="15" width="9.33203125" style="138" customWidth="1"/>
    <col min="16" max="16" width="10.88671875" style="138" customWidth="1"/>
    <col min="17" max="17" width="11" style="138" customWidth="1"/>
    <col min="18" max="18" width="7.5546875" style="138" customWidth="1"/>
    <col min="19" max="19" width="6" style="138" bestFit="1" customWidth="1"/>
    <col min="20" max="20" width="30.109375" style="138" bestFit="1" customWidth="1"/>
    <col min="21" max="25" width="6" style="138" bestFit="1" customWidth="1"/>
    <col min="26" max="26" width="7.33203125" style="138" bestFit="1" customWidth="1"/>
    <col min="27" max="16384" width="9.5546875" style="138"/>
  </cols>
  <sheetData>
    <row r="1" spans="1:29" s="140" customFormat="1" ht="15.75" customHeight="1">
      <c r="A1" s="298" t="s">
        <v>2141</v>
      </c>
      <c r="B1" s="299" t="s">
        <v>1293</v>
      </c>
      <c r="C1" s="299" t="s">
        <v>2142</v>
      </c>
      <c r="D1" s="298" t="s">
        <v>2143</v>
      </c>
      <c r="E1" s="298" t="s">
        <v>2144</v>
      </c>
      <c r="F1" s="298" t="s">
        <v>2145</v>
      </c>
      <c r="G1" s="299" t="s">
        <v>2146</v>
      </c>
      <c r="H1" s="298" t="s">
        <v>2147</v>
      </c>
      <c r="I1" s="298" t="s">
        <v>2148</v>
      </c>
      <c r="J1" s="300" t="s">
        <v>2149</v>
      </c>
      <c r="K1" s="60" t="s">
        <v>2150</v>
      </c>
      <c r="L1" s="137" t="s">
        <v>2151</v>
      </c>
      <c r="M1" s="137" t="s">
        <v>957</v>
      </c>
      <c r="N1" s="137" t="s">
        <v>2152</v>
      </c>
      <c r="O1" s="137" t="s">
        <v>2153</v>
      </c>
      <c r="P1" s="137" t="s">
        <v>2154</v>
      </c>
      <c r="Q1" s="137" t="s">
        <v>2155</v>
      </c>
      <c r="R1" s="137" t="s">
        <v>1859</v>
      </c>
      <c r="S1" s="137" t="s">
        <v>2156</v>
      </c>
      <c r="T1" s="301" t="s">
        <v>2157</v>
      </c>
      <c r="U1" s="301" t="s">
        <v>2158</v>
      </c>
      <c r="V1" s="301" t="s">
        <v>2159</v>
      </c>
      <c r="W1" s="301" t="s">
        <v>2160</v>
      </c>
      <c r="X1" s="301" t="s">
        <v>43</v>
      </c>
      <c r="Y1" s="301" t="s">
        <v>1635</v>
      </c>
      <c r="Z1" s="301" t="s">
        <v>2161</v>
      </c>
      <c r="AA1" s="301" t="s">
        <v>2162</v>
      </c>
      <c r="AB1" s="301" t="s">
        <v>1020</v>
      </c>
      <c r="AC1" s="301" t="s">
        <v>1021</v>
      </c>
    </row>
    <row r="2" spans="1:29" ht="15.75" customHeight="1">
      <c r="A2" s="298">
        <f t="shared" ref="A2:A29" si="0">ROW()-1</f>
        <v>1</v>
      </c>
      <c r="B2" s="302" t="s">
        <v>2163</v>
      </c>
      <c r="C2" s="302" t="s">
        <v>2164</v>
      </c>
      <c r="D2" s="303" t="s">
        <v>2165</v>
      </c>
      <c r="E2" s="303" t="s">
        <v>2166</v>
      </c>
      <c r="F2" s="303" t="s">
        <v>2167</v>
      </c>
      <c r="G2" s="299" t="s">
        <v>2168</v>
      </c>
      <c r="H2" s="298"/>
      <c r="I2" s="298"/>
      <c r="J2" s="300"/>
      <c r="K2" s="304" t="s">
        <v>2169</v>
      </c>
      <c r="L2" s="30"/>
      <c r="M2" s="30"/>
      <c r="N2" s="30"/>
      <c r="O2" s="30"/>
      <c r="P2" s="30"/>
      <c r="Q2" s="30"/>
      <c r="R2" s="30">
        <v>101</v>
      </c>
      <c r="S2" s="30"/>
      <c r="T2" s="305"/>
      <c r="U2" s="305"/>
      <c r="V2" s="306"/>
      <c r="W2" s="306"/>
      <c r="X2" s="306"/>
      <c r="Y2" s="306"/>
      <c r="Z2" s="306"/>
      <c r="AA2" s="307"/>
      <c r="AB2" s="307"/>
      <c r="AC2" s="307"/>
    </row>
    <row r="3" spans="1:29" s="142" customFormat="1" ht="15.75" customHeight="1">
      <c r="A3" s="298">
        <f t="shared" si="0"/>
        <v>2</v>
      </c>
      <c r="B3" s="302" t="s">
        <v>2170</v>
      </c>
      <c r="C3" s="302" t="s">
        <v>2171</v>
      </c>
      <c r="D3" s="303" t="s">
        <v>2165</v>
      </c>
      <c r="E3" s="303" t="s">
        <v>2172</v>
      </c>
      <c r="F3" s="303" t="s">
        <v>2173</v>
      </c>
      <c r="G3" s="299" t="s">
        <v>2174</v>
      </c>
      <c r="H3" s="298"/>
      <c r="I3" s="298"/>
      <c r="J3" s="300"/>
      <c r="K3" s="304" t="s">
        <v>2175</v>
      </c>
      <c r="L3" s="138"/>
      <c r="M3" s="138"/>
      <c r="N3" s="143"/>
      <c r="O3" s="138"/>
      <c r="P3" s="138"/>
      <c r="Q3" s="138"/>
      <c r="R3" s="138">
        <v>38</v>
      </c>
      <c r="S3" s="138"/>
      <c r="T3" s="254"/>
      <c r="U3" s="254"/>
      <c r="V3" s="146"/>
      <c r="W3" s="146"/>
      <c r="X3" s="146"/>
      <c r="Y3" s="146"/>
      <c r="Z3" s="146"/>
    </row>
    <row r="4" spans="1:29" ht="15.75" customHeight="1">
      <c r="A4" s="298">
        <f t="shared" si="0"/>
        <v>3</v>
      </c>
      <c r="B4" s="302" t="s">
        <v>2176</v>
      </c>
      <c r="C4" s="302" t="s">
        <v>2177</v>
      </c>
      <c r="D4" s="303" t="s">
        <v>2165</v>
      </c>
      <c r="E4" s="308" t="s">
        <v>2178</v>
      </c>
      <c r="F4" s="309" t="s">
        <v>2178</v>
      </c>
      <c r="G4" s="33" t="s">
        <v>2179</v>
      </c>
      <c r="H4" s="33"/>
      <c r="I4" s="33"/>
      <c r="J4" s="33"/>
      <c r="K4" s="310" t="s">
        <v>2180</v>
      </c>
      <c r="L4" s="30"/>
      <c r="M4" s="30"/>
      <c r="N4" s="30"/>
      <c r="O4" s="30"/>
      <c r="P4" s="30"/>
      <c r="Q4" s="30"/>
      <c r="R4" s="30">
        <v>109</v>
      </c>
      <c r="S4" s="30"/>
      <c r="T4" s="311"/>
      <c r="U4" s="305"/>
      <c r="V4" s="306"/>
      <c r="W4" s="306"/>
      <c r="X4" s="306"/>
      <c r="Y4" s="306"/>
      <c r="Z4" s="306"/>
      <c r="AA4" s="307"/>
      <c r="AB4" s="307"/>
      <c r="AC4" s="307"/>
    </row>
    <row r="5" spans="1:29" s="142" customFormat="1" ht="15.75" customHeight="1">
      <c r="A5" s="298">
        <f t="shared" si="0"/>
        <v>4</v>
      </c>
      <c r="B5" s="302" t="s">
        <v>2181</v>
      </c>
      <c r="C5" s="302" t="s">
        <v>2182</v>
      </c>
      <c r="D5" s="303" t="s">
        <v>2165</v>
      </c>
      <c r="E5" s="303" t="s">
        <v>2183</v>
      </c>
      <c r="F5" s="303" t="s">
        <v>2178</v>
      </c>
      <c r="G5" s="299" t="s">
        <v>2184</v>
      </c>
      <c r="H5" s="298"/>
      <c r="I5" s="298"/>
      <c r="J5" s="300"/>
      <c r="K5" s="304" t="s">
        <v>2185</v>
      </c>
      <c r="L5" s="141"/>
      <c r="N5" s="143"/>
      <c r="O5" s="141"/>
      <c r="P5" s="141"/>
      <c r="Q5" s="138"/>
      <c r="R5" s="141">
        <v>40</v>
      </c>
      <c r="S5" s="137"/>
      <c r="T5" s="141"/>
      <c r="U5" s="141"/>
      <c r="V5" s="141"/>
      <c r="W5" s="141"/>
      <c r="X5" s="141"/>
      <c r="Y5" s="141"/>
      <c r="Z5" s="141"/>
      <c r="AA5" s="141"/>
      <c r="AB5" s="141"/>
      <c r="AC5" s="141"/>
    </row>
    <row r="6" spans="1:29" s="142" customFormat="1" ht="15.75" customHeight="1">
      <c r="A6" s="298">
        <f t="shared" si="0"/>
        <v>5</v>
      </c>
      <c r="B6" s="312" t="s">
        <v>2186</v>
      </c>
      <c r="C6" s="253"/>
      <c r="D6" s="303" t="s">
        <v>2165</v>
      </c>
      <c r="E6" s="253" t="s">
        <v>2187</v>
      </c>
      <c r="F6" s="303" t="s">
        <v>2188</v>
      </c>
      <c r="G6" s="312" t="s">
        <v>2189</v>
      </c>
      <c r="H6" s="253"/>
      <c r="I6" s="253"/>
      <c r="J6" s="253"/>
      <c r="K6" s="313" t="s">
        <v>2190</v>
      </c>
      <c r="L6"/>
      <c r="M6"/>
      <c r="N6"/>
      <c r="O6"/>
      <c r="P6"/>
      <c r="Q6"/>
      <c r="R6">
        <v>54</v>
      </c>
      <c r="S6"/>
      <c r="T6"/>
      <c r="U6"/>
      <c r="V6"/>
      <c r="W6"/>
      <c r="X6"/>
      <c r="Y6"/>
      <c r="Z6"/>
      <c r="AA6"/>
      <c r="AB6"/>
      <c r="AC6"/>
    </row>
    <row r="7" spans="1:29" s="142" customFormat="1" ht="15.75" customHeight="1">
      <c r="A7" s="298">
        <f t="shared" si="0"/>
        <v>6</v>
      </c>
      <c r="B7" s="303" t="s">
        <v>2191</v>
      </c>
      <c r="C7" s="303"/>
      <c r="D7" s="303" t="s">
        <v>2192</v>
      </c>
      <c r="E7" s="303" t="s">
        <v>2193</v>
      </c>
      <c r="F7" s="303" t="s">
        <v>2193</v>
      </c>
      <c r="G7" s="299" t="s">
        <v>2194</v>
      </c>
      <c r="H7" s="298"/>
      <c r="I7" s="298"/>
      <c r="J7" s="300"/>
      <c r="K7" s="314" t="s">
        <v>2195</v>
      </c>
      <c r="L7" s="141" t="s">
        <v>2196</v>
      </c>
      <c r="M7" s="137" t="s">
        <v>2197</v>
      </c>
      <c r="N7" s="138"/>
      <c r="O7" s="137"/>
      <c r="P7" s="137"/>
      <c r="Q7" s="138" t="b">
        <v>0</v>
      </c>
      <c r="R7" s="137">
        <v>26</v>
      </c>
      <c r="S7" s="138" t="s">
        <v>2198</v>
      </c>
      <c r="T7" s="137"/>
      <c r="U7" s="137"/>
      <c r="V7" s="137"/>
      <c r="W7" s="137"/>
      <c r="X7" s="137"/>
      <c r="Y7" s="137"/>
      <c r="Z7" s="137"/>
      <c r="AA7" s="137"/>
      <c r="AB7" s="137"/>
      <c r="AC7" s="137"/>
    </row>
    <row r="8" spans="1:29" s="137" customFormat="1" ht="15.75" customHeight="1">
      <c r="A8" s="298">
        <f t="shared" si="0"/>
        <v>7</v>
      </c>
      <c r="B8" s="303" t="s">
        <v>2199</v>
      </c>
      <c r="C8" s="303"/>
      <c r="D8" s="303" t="s">
        <v>2200</v>
      </c>
      <c r="E8" s="303" t="s">
        <v>2201</v>
      </c>
      <c r="F8" s="303" t="s">
        <v>2201</v>
      </c>
      <c r="G8" s="299" t="s">
        <v>2202</v>
      </c>
      <c r="H8" s="298"/>
      <c r="I8" s="298"/>
      <c r="J8" s="300"/>
      <c r="K8" s="314" t="s">
        <v>2203</v>
      </c>
      <c r="L8" s="141" t="s">
        <v>2204</v>
      </c>
      <c r="M8" s="137" t="s">
        <v>2197</v>
      </c>
      <c r="N8" s="138"/>
      <c r="Q8" s="138" t="b">
        <v>0</v>
      </c>
      <c r="R8" s="137">
        <v>13</v>
      </c>
      <c r="S8" s="138" t="s">
        <v>2205</v>
      </c>
    </row>
    <row r="9" spans="1:29" s="137" customFormat="1" ht="15.75" customHeight="1">
      <c r="A9" s="298">
        <f t="shared" si="0"/>
        <v>8</v>
      </c>
      <c r="B9" s="312" t="s">
        <v>2206</v>
      </c>
      <c r="C9" s="315"/>
      <c r="D9" s="303" t="s">
        <v>2165</v>
      </c>
      <c r="E9" s="303" t="s">
        <v>2207</v>
      </c>
      <c r="F9" s="303" t="s">
        <v>2173</v>
      </c>
      <c r="G9" s="312" t="s">
        <v>2208</v>
      </c>
      <c r="H9" s="315"/>
      <c r="I9" s="315"/>
      <c r="J9" s="303"/>
      <c r="K9" s="310" t="s">
        <v>2209</v>
      </c>
      <c r="L9" s="30"/>
      <c r="M9" s="30"/>
      <c r="N9" s="30"/>
      <c r="O9" s="30"/>
      <c r="P9" s="30"/>
      <c r="Q9" s="30"/>
      <c r="R9" s="30">
        <v>93</v>
      </c>
      <c r="S9" s="30"/>
      <c r="T9" s="305"/>
      <c r="U9" s="305"/>
      <c r="V9" s="306"/>
      <c r="W9" s="306"/>
      <c r="X9" s="306"/>
      <c r="Y9" s="306"/>
      <c r="Z9" s="306"/>
      <c r="AA9" s="307"/>
      <c r="AB9" s="307"/>
      <c r="AC9" s="307"/>
    </row>
    <row r="10" spans="1:29" s="137" customFormat="1" ht="16.5" customHeight="1">
      <c r="A10" s="298">
        <f t="shared" si="0"/>
        <v>9</v>
      </c>
      <c r="B10" s="303" t="s">
        <v>2210</v>
      </c>
      <c r="C10" s="303"/>
      <c r="D10" s="303" t="s">
        <v>2200</v>
      </c>
      <c r="E10" s="303" t="s">
        <v>2211</v>
      </c>
      <c r="F10" s="303" t="s">
        <v>2211</v>
      </c>
      <c r="G10" s="299" t="s">
        <v>2212</v>
      </c>
      <c r="H10" s="298"/>
      <c r="I10" s="298"/>
      <c r="J10" s="300"/>
      <c r="K10" s="314" t="s">
        <v>2213</v>
      </c>
      <c r="L10" s="141" t="s">
        <v>2214</v>
      </c>
      <c r="M10" s="137" t="s">
        <v>2197</v>
      </c>
      <c r="N10" s="138"/>
      <c r="O10" s="138"/>
      <c r="P10" s="138"/>
      <c r="Q10" s="138" t="b">
        <v>0</v>
      </c>
      <c r="R10" s="138">
        <v>10</v>
      </c>
      <c r="S10" s="138" t="s">
        <v>2215</v>
      </c>
      <c r="T10" s="138"/>
      <c r="U10" s="138"/>
      <c r="V10" s="138"/>
      <c r="W10" s="138"/>
      <c r="X10" s="138"/>
      <c r="Y10" s="138"/>
      <c r="Z10" s="138"/>
      <c r="AA10" s="138"/>
      <c r="AB10" s="138"/>
      <c r="AC10" s="138"/>
    </row>
    <row r="11" spans="1:29" s="142" customFormat="1" ht="21" customHeight="1">
      <c r="A11" s="298">
        <f t="shared" si="0"/>
        <v>10</v>
      </c>
      <c r="B11" s="303" t="s">
        <v>2216</v>
      </c>
      <c r="C11" s="303"/>
      <c r="D11" s="303" t="s">
        <v>2200</v>
      </c>
      <c r="E11" s="303" t="s">
        <v>2201</v>
      </c>
      <c r="F11" s="303" t="s">
        <v>2201</v>
      </c>
      <c r="G11" s="299" t="s">
        <v>2202</v>
      </c>
      <c r="H11" s="298"/>
      <c r="I11" s="298"/>
      <c r="J11" s="300"/>
      <c r="K11" s="314" t="s">
        <v>2217</v>
      </c>
      <c r="L11" s="141" t="s">
        <v>2204</v>
      </c>
      <c r="M11" s="137" t="s">
        <v>2197</v>
      </c>
      <c r="N11" s="138"/>
      <c r="O11" s="137"/>
      <c r="P11" s="137"/>
      <c r="Q11" s="138" t="b">
        <v>0</v>
      </c>
      <c r="R11" s="137">
        <v>17</v>
      </c>
      <c r="S11" s="138" t="s">
        <v>2205</v>
      </c>
      <c r="T11" s="137"/>
      <c r="U11" s="137"/>
      <c r="V11" s="137"/>
      <c r="W11" s="137"/>
      <c r="X11" s="137"/>
      <c r="Y11" s="137"/>
      <c r="Z11" s="137"/>
      <c r="AA11" s="137"/>
      <c r="AB11" s="137"/>
      <c r="AC11" s="137"/>
    </row>
    <row r="12" spans="1:29" s="137" customFormat="1" ht="15.75" customHeight="1">
      <c r="A12" s="298">
        <f t="shared" si="0"/>
        <v>11</v>
      </c>
      <c r="B12" s="303" t="s">
        <v>2218</v>
      </c>
      <c r="C12" s="303"/>
      <c r="D12" s="303" t="s">
        <v>2200</v>
      </c>
      <c r="E12" s="303" t="s">
        <v>2219</v>
      </c>
      <c r="F12" s="303" t="s">
        <v>2219</v>
      </c>
      <c r="G12" s="299" t="s">
        <v>2194</v>
      </c>
      <c r="H12" s="298"/>
      <c r="I12" s="298"/>
      <c r="J12" s="300"/>
      <c r="K12" s="314" t="s">
        <v>2220</v>
      </c>
      <c r="L12" s="141" t="s">
        <v>2196</v>
      </c>
      <c r="M12" s="137" t="s">
        <v>2197</v>
      </c>
      <c r="N12" s="138"/>
      <c r="Q12" s="138" t="b">
        <v>0</v>
      </c>
      <c r="R12" s="137">
        <v>20</v>
      </c>
      <c r="S12" s="138" t="s">
        <v>2198</v>
      </c>
    </row>
    <row r="13" spans="1:29" s="137" customFormat="1" ht="15.75" customHeight="1">
      <c r="A13" s="298">
        <f t="shared" si="0"/>
        <v>12</v>
      </c>
      <c r="B13" s="302" t="s">
        <v>2221</v>
      </c>
      <c r="C13" s="302" t="s">
        <v>2222</v>
      </c>
      <c r="D13" s="303" t="s">
        <v>2165</v>
      </c>
      <c r="E13" s="303" t="s">
        <v>2167</v>
      </c>
      <c r="F13" s="303" t="s">
        <v>2167</v>
      </c>
      <c r="G13" s="299" t="s">
        <v>2168</v>
      </c>
      <c r="H13" s="298"/>
      <c r="I13" s="298"/>
      <c r="J13" s="300"/>
      <c r="K13" s="304" t="s">
        <v>2223</v>
      </c>
      <c r="L13" s="30"/>
      <c r="M13" s="30"/>
      <c r="N13" s="30"/>
      <c r="O13" s="30"/>
      <c r="P13" s="30"/>
      <c r="Q13" s="30"/>
      <c r="R13" s="30">
        <v>104</v>
      </c>
      <c r="S13" s="30"/>
      <c r="T13" s="305"/>
      <c r="U13" s="305"/>
      <c r="V13" s="306"/>
      <c r="W13" s="306"/>
      <c r="X13" s="306"/>
      <c r="Y13" s="306"/>
      <c r="Z13" s="306"/>
      <c r="AA13" s="307"/>
      <c r="AB13" s="307"/>
      <c r="AC13" s="307"/>
    </row>
    <row r="14" spans="1:29" s="137" customFormat="1" ht="15.75" customHeight="1">
      <c r="A14" s="298">
        <f t="shared" si="0"/>
        <v>13</v>
      </c>
      <c r="B14" s="303" t="s">
        <v>2224</v>
      </c>
      <c r="C14" s="303"/>
      <c r="D14" s="303" t="s">
        <v>2200</v>
      </c>
      <c r="E14" s="303" t="s">
        <v>2225</v>
      </c>
      <c r="F14" s="303" t="s">
        <v>2211</v>
      </c>
      <c r="G14" s="299" t="s">
        <v>2212</v>
      </c>
      <c r="H14" s="298"/>
      <c r="I14" s="298"/>
      <c r="J14" s="300"/>
      <c r="K14" s="314" t="s">
        <v>2226</v>
      </c>
      <c r="L14" s="141" t="s">
        <v>2214</v>
      </c>
      <c r="M14" s="137" t="s">
        <v>2197</v>
      </c>
      <c r="N14" s="138"/>
      <c r="O14" s="138"/>
      <c r="P14" s="138"/>
      <c r="Q14" s="138" t="b">
        <v>0</v>
      </c>
      <c r="R14" s="138">
        <v>11</v>
      </c>
      <c r="S14" s="138" t="s">
        <v>2215</v>
      </c>
      <c r="T14" s="138"/>
      <c r="U14" s="138"/>
      <c r="V14" s="138"/>
      <c r="W14" s="138"/>
      <c r="X14" s="138"/>
      <c r="Y14" s="138"/>
      <c r="Z14" s="138"/>
      <c r="AA14" s="138"/>
      <c r="AB14" s="138"/>
      <c r="AC14" s="138"/>
    </row>
    <row r="15" spans="1:29" s="137" customFormat="1" ht="15.75" customHeight="1">
      <c r="A15" s="298">
        <f t="shared" si="0"/>
        <v>14</v>
      </c>
      <c r="B15" s="312" t="s">
        <v>2227</v>
      </c>
      <c r="C15" s="315"/>
      <c r="D15" s="303" t="s">
        <v>2165</v>
      </c>
      <c r="E15" s="303" t="s">
        <v>2167</v>
      </c>
      <c r="F15" s="303" t="s">
        <v>2167</v>
      </c>
      <c r="G15" s="312" t="s">
        <v>2228</v>
      </c>
      <c r="H15" s="315"/>
      <c r="I15" s="315"/>
      <c r="J15" s="303"/>
      <c r="K15" s="310" t="s">
        <v>2229</v>
      </c>
      <c r="L15" s="30"/>
      <c r="M15" s="30"/>
      <c r="N15" s="30"/>
      <c r="O15" s="30"/>
      <c r="P15" s="30"/>
      <c r="Q15" s="30"/>
      <c r="R15" s="30">
        <v>100</v>
      </c>
      <c r="S15" s="30"/>
      <c r="T15" s="305"/>
      <c r="U15" s="305"/>
      <c r="V15" s="306"/>
      <c r="W15" s="306"/>
      <c r="X15" s="306"/>
      <c r="Y15" s="306"/>
      <c r="Z15" s="306"/>
      <c r="AA15" s="307"/>
      <c r="AB15" s="307"/>
      <c r="AC15" s="307"/>
    </row>
    <row r="16" spans="1:29" s="137" customFormat="1" ht="15.75" customHeight="1">
      <c r="A16" s="298">
        <f t="shared" si="0"/>
        <v>15</v>
      </c>
      <c r="B16" s="303" t="s">
        <v>2230</v>
      </c>
      <c r="C16" s="303"/>
      <c r="D16" s="303" t="s">
        <v>2200</v>
      </c>
      <c r="E16" s="303" t="s">
        <v>2211</v>
      </c>
      <c r="F16" s="303" t="s">
        <v>2211</v>
      </c>
      <c r="G16" s="299" t="s">
        <v>2212</v>
      </c>
      <c r="H16" s="298"/>
      <c r="I16" s="298"/>
      <c r="J16" s="300"/>
      <c r="K16" s="314" t="s">
        <v>2231</v>
      </c>
      <c r="L16" s="141" t="s">
        <v>2214</v>
      </c>
      <c r="M16" s="137" t="s">
        <v>2197</v>
      </c>
      <c r="N16" s="138"/>
      <c r="O16" s="138"/>
      <c r="P16" s="138"/>
      <c r="Q16" s="138" t="b">
        <v>0</v>
      </c>
      <c r="R16" s="138">
        <v>8</v>
      </c>
      <c r="S16" s="138" t="s">
        <v>2215</v>
      </c>
      <c r="T16" s="138"/>
      <c r="U16" s="138"/>
      <c r="V16" s="138"/>
      <c r="W16" s="138"/>
      <c r="X16" s="138"/>
      <c r="Y16" s="138"/>
      <c r="Z16" s="138"/>
      <c r="AA16" s="138"/>
      <c r="AB16" s="138"/>
      <c r="AC16" s="138"/>
    </row>
    <row r="17" spans="1:29" s="137" customFormat="1" ht="15.75" customHeight="1">
      <c r="A17" s="298">
        <f t="shared" si="0"/>
        <v>16</v>
      </c>
      <c r="B17" s="312" t="s">
        <v>2232</v>
      </c>
      <c r="C17" s="315"/>
      <c r="D17" s="303" t="s">
        <v>2165</v>
      </c>
      <c r="E17" s="303" t="s">
        <v>2207</v>
      </c>
      <c r="F17" s="303" t="s">
        <v>2173</v>
      </c>
      <c r="G17" s="312" t="s">
        <v>2233</v>
      </c>
      <c r="H17" s="315"/>
      <c r="I17" s="315"/>
      <c r="J17" s="303"/>
      <c r="K17" s="313" t="s">
        <v>2234</v>
      </c>
      <c r="L17" s="30"/>
      <c r="M17" s="30"/>
      <c r="N17" s="30"/>
      <c r="O17" s="30"/>
      <c r="P17" s="30"/>
      <c r="Q17" s="30"/>
      <c r="R17" s="30">
        <v>87</v>
      </c>
      <c r="S17" s="30"/>
      <c r="T17" s="305"/>
      <c r="U17" s="305"/>
      <c r="V17" s="306"/>
      <c r="W17" s="306"/>
      <c r="X17" s="306"/>
      <c r="Y17" s="306"/>
      <c r="Z17" s="306"/>
      <c r="AA17" s="307"/>
      <c r="AB17" s="307"/>
      <c r="AC17" s="307"/>
    </row>
    <row r="18" spans="1:29" s="137" customFormat="1" ht="15.75" customHeight="1">
      <c r="A18" s="298">
        <f t="shared" si="0"/>
        <v>17</v>
      </c>
      <c r="B18" s="312" t="s">
        <v>2235</v>
      </c>
      <c r="C18" s="315"/>
      <c r="D18" s="303" t="s">
        <v>2165</v>
      </c>
      <c r="E18" s="303" t="s">
        <v>2207</v>
      </c>
      <c r="F18" s="303" t="s">
        <v>2173</v>
      </c>
      <c r="G18" s="312" t="s">
        <v>2236</v>
      </c>
      <c r="H18" s="315"/>
      <c r="I18" s="315"/>
      <c r="J18" s="303"/>
      <c r="K18" s="313" t="s">
        <v>2237</v>
      </c>
      <c r="L18" s="30"/>
      <c r="M18" s="30"/>
      <c r="N18" s="30"/>
      <c r="O18" s="30"/>
      <c r="P18" s="30"/>
      <c r="Q18" s="30"/>
      <c r="R18" s="30">
        <v>82</v>
      </c>
      <c r="S18" s="30"/>
      <c r="T18" s="305"/>
      <c r="U18" s="305"/>
      <c r="V18" s="306"/>
      <c r="W18" s="306"/>
      <c r="X18" s="306"/>
      <c r="Y18" s="306"/>
      <c r="Z18" s="306"/>
      <c r="AA18" s="307"/>
      <c r="AB18" s="307"/>
      <c r="AC18" s="307"/>
    </row>
    <row r="19" spans="1:29" s="142" customFormat="1" ht="15.75" customHeight="1">
      <c r="A19" s="298">
        <f t="shared" si="0"/>
        <v>18</v>
      </c>
      <c r="B19" s="312" t="s">
        <v>2238</v>
      </c>
      <c r="C19" s="315" t="s">
        <v>2239</v>
      </c>
      <c r="D19" s="303" t="s">
        <v>2165</v>
      </c>
      <c r="E19" s="303" t="s">
        <v>2207</v>
      </c>
      <c r="F19" s="303" t="s">
        <v>2173</v>
      </c>
      <c r="G19" s="312" t="s">
        <v>2240</v>
      </c>
      <c r="H19" s="315"/>
      <c r="I19" s="315"/>
      <c r="J19" s="303"/>
      <c r="K19" s="313" t="s">
        <v>2241</v>
      </c>
      <c r="L19" s="30"/>
      <c r="M19" s="30"/>
      <c r="N19" s="30"/>
      <c r="O19" s="30"/>
      <c r="P19" s="30"/>
      <c r="Q19" s="30"/>
      <c r="R19" s="30">
        <v>88</v>
      </c>
      <c r="S19" s="30"/>
      <c r="T19" s="305"/>
      <c r="U19" s="305"/>
      <c r="V19" s="306"/>
      <c r="W19" s="306"/>
      <c r="X19" s="306"/>
      <c r="Y19" s="306"/>
      <c r="Z19" s="306"/>
      <c r="AA19" s="307"/>
      <c r="AB19" s="307"/>
      <c r="AC19" s="307"/>
    </row>
    <row r="20" spans="1:29" s="142" customFormat="1" ht="15.75" customHeight="1">
      <c r="A20" s="298">
        <f t="shared" si="0"/>
        <v>19</v>
      </c>
      <c r="B20" s="316" t="s">
        <v>2242</v>
      </c>
      <c r="C20" s="317" t="str">
        <f>B20</f>
        <v>Chen-I Huang</v>
      </c>
      <c r="D20" s="303" t="s">
        <v>2165</v>
      </c>
      <c r="E20" s="308" t="s">
        <v>2178</v>
      </c>
      <c r="F20" s="309" t="s">
        <v>2178</v>
      </c>
      <c r="G20" s="33" t="s">
        <v>2179</v>
      </c>
      <c r="H20" s="33"/>
      <c r="I20" s="33"/>
      <c r="J20" s="33"/>
      <c r="K20" s="313" t="s">
        <v>2243</v>
      </c>
      <c r="L20" s="30"/>
      <c r="M20" s="30"/>
      <c r="N20" s="30"/>
      <c r="O20" s="30"/>
      <c r="P20" s="30"/>
      <c r="Q20" s="30"/>
      <c r="R20" s="30">
        <v>111</v>
      </c>
      <c r="S20" s="30"/>
      <c r="T20" s="311"/>
      <c r="U20" s="305"/>
      <c r="V20" s="306"/>
      <c r="W20" s="306"/>
      <c r="X20" s="306"/>
      <c r="Y20" s="306"/>
      <c r="Z20" s="306"/>
      <c r="AA20" s="307"/>
      <c r="AB20" s="307"/>
      <c r="AC20" s="307"/>
    </row>
    <row r="21" spans="1:29" s="142" customFormat="1" ht="15.75" customHeight="1">
      <c r="A21" s="298">
        <f t="shared" si="0"/>
        <v>20</v>
      </c>
      <c r="B21" s="312" t="s">
        <v>2244</v>
      </c>
      <c r="C21" s="315"/>
      <c r="D21" s="303" t="s">
        <v>2165</v>
      </c>
      <c r="E21" s="303" t="s">
        <v>1533</v>
      </c>
      <c r="F21" s="303" t="s">
        <v>2173</v>
      </c>
      <c r="G21" s="312" t="s">
        <v>2245</v>
      </c>
      <c r="H21" s="315"/>
      <c r="I21" s="315"/>
      <c r="J21" s="303"/>
      <c r="K21" s="310" t="s">
        <v>2246</v>
      </c>
      <c r="L21" s="30"/>
      <c r="M21" s="30"/>
      <c r="N21" s="30"/>
      <c r="O21" s="30"/>
      <c r="P21" s="30"/>
      <c r="Q21" s="30"/>
      <c r="R21" s="30">
        <v>80</v>
      </c>
      <c r="S21" s="30"/>
      <c r="T21" s="305"/>
      <c r="U21" s="305"/>
      <c r="V21" s="306"/>
      <c r="W21" s="306"/>
      <c r="X21" s="306"/>
      <c r="Y21" s="306"/>
      <c r="Z21" s="306"/>
      <c r="AA21" s="307"/>
      <c r="AB21" s="307"/>
      <c r="AC21" s="307"/>
    </row>
    <row r="22" spans="1:29" s="142" customFormat="1" ht="15.75" customHeight="1">
      <c r="A22" s="298">
        <f t="shared" si="0"/>
        <v>21</v>
      </c>
      <c r="B22" s="302" t="s">
        <v>2247</v>
      </c>
      <c r="C22" s="302" t="s">
        <v>2248</v>
      </c>
      <c r="D22" s="303" t="s">
        <v>2165</v>
      </c>
      <c r="E22" s="303" t="s">
        <v>1533</v>
      </c>
      <c r="F22" s="303" t="s">
        <v>2173</v>
      </c>
      <c r="G22" s="318" t="s">
        <v>2249</v>
      </c>
      <c r="H22" s="298"/>
      <c r="I22" s="298"/>
      <c r="J22" s="300"/>
      <c r="K22" s="304" t="s">
        <v>2250</v>
      </c>
      <c r="L22" s="138"/>
      <c r="N22" s="143"/>
      <c r="O22" s="141"/>
      <c r="P22" s="141"/>
      <c r="Q22" s="141"/>
      <c r="R22" s="141">
        <v>35</v>
      </c>
      <c r="S22" s="137"/>
      <c r="T22" s="141"/>
      <c r="U22" s="141"/>
      <c r="V22" s="141"/>
      <c r="W22" s="141"/>
      <c r="X22" s="141"/>
      <c r="Y22" s="141"/>
      <c r="Z22" s="141"/>
      <c r="AA22" s="141"/>
      <c r="AB22" s="141"/>
      <c r="AC22" s="141"/>
    </row>
    <row r="23" spans="1:29" s="142" customFormat="1" ht="15.75" customHeight="1">
      <c r="A23" s="298">
        <f t="shared" si="0"/>
        <v>22</v>
      </c>
      <c r="B23" s="312" t="s">
        <v>2251</v>
      </c>
      <c r="C23" s="253"/>
      <c r="D23" s="303" t="s">
        <v>2165</v>
      </c>
      <c r="E23" s="253" t="s">
        <v>2252</v>
      </c>
      <c r="F23" s="303" t="s">
        <v>2188</v>
      </c>
      <c r="G23" s="312" t="s">
        <v>2253</v>
      </c>
      <c r="H23" s="253"/>
      <c r="I23" s="253"/>
      <c r="J23" s="253"/>
      <c r="K23" s="313" t="s">
        <v>2254</v>
      </c>
      <c r="L23"/>
      <c r="M23"/>
      <c r="N23"/>
      <c r="O23"/>
      <c r="P23"/>
      <c r="Q23"/>
      <c r="R23">
        <v>56</v>
      </c>
      <c r="S23"/>
      <c r="T23"/>
      <c r="U23"/>
      <c r="V23"/>
      <c r="W23"/>
      <c r="X23"/>
      <c r="Y23"/>
      <c r="Z23"/>
      <c r="AA23"/>
      <c r="AB23"/>
      <c r="AC23"/>
    </row>
    <row r="24" spans="1:29" s="142" customFormat="1" ht="15.75" customHeight="1">
      <c r="A24" s="298">
        <f t="shared" si="0"/>
        <v>23</v>
      </c>
      <c r="B24" s="312" t="s">
        <v>2255</v>
      </c>
      <c r="C24" s="315"/>
      <c r="D24" s="303" t="s">
        <v>2165</v>
      </c>
      <c r="E24" s="303" t="s">
        <v>2207</v>
      </c>
      <c r="F24" s="303" t="s">
        <v>2173</v>
      </c>
      <c r="G24" s="312" t="s">
        <v>2256</v>
      </c>
      <c r="H24" s="315"/>
      <c r="I24" s="315"/>
      <c r="J24" s="303"/>
      <c r="K24" s="310" t="s">
        <v>2257</v>
      </c>
      <c r="L24" s="30"/>
      <c r="M24" s="30"/>
      <c r="N24" s="30"/>
      <c r="O24" s="30"/>
      <c r="P24" s="30"/>
      <c r="Q24" s="30"/>
      <c r="R24" s="30">
        <v>91</v>
      </c>
      <c r="S24" s="30"/>
      <c r="T24" s="305"/>
      <c r="U24" s="305"/>
      <c r="V24" s="306"/>
      <c r="W24" s="306"/>
      <c r="X24" s="306"/>
      <c r="Y24" s="306"/>
      <c r="Z24" s="306"/>
      <c r="AA24" s="307"/>
      <c r="AB24" s="307"/>
      <c r="AC24" s="307"/>
    </row>
    <row r="25" spans="1:29" s="142" customFormat="1" ht="15.75" customHeight="1">
      <c r="A25" s="298">
        <f t="shared" si="0"/>
        <v>24</v>
      </c>
      <c r="B25" s="312" t="s">
        <v>2258</v>
      </c>
      <c r="C25" s="319"/>
      <c r="D25" s="303" t="s">
        <v>2165</v>
      </c>
      <c r="E25" s="303" t="s">
        <v>2252</v>
      </c>
      <c r="F25" s="309" t="s">
        <v>2188</v>
      </c>
      <c r="G25" s="312" t="s">
        <v>2259</v>
      </c>
      <c r="H25" s="33"/>
      <c r="I25" s="33"/>
      <c r="J25" s="33"/>
      <c r="K25" s="313" t="s">
        <v>2260</v>
      </c>
      <c r="L25" s="30"/>
      <c r="M25" s="30"/>
      <c r="N25" s="30"/>
      <c r="O25" s="30"/>
      <c r="P25" s="30"/>
      <c r="Q25" s="30"/>
      <c r="R25" s="30">
        <v>46</v>
      </c>
      <c r="S25" s="30"/>
      <c r="T25" s="305"/>
      <c r="U25" s="305"/>
      <c r="V25" s="306"/>
      <c r="W25" s="306"/>
      <c r="X25" s="306"/>
      <c r="Y25" s="306"/>
      <c r="Z25" s="306"/>
      <c r="AA25" s="307"/>
      <c r="AB25" s="307"/>
      <c r="AC25" s="307"/>
    </row>
    <row r="26" spans="1:29" s="137" customFormat="1" ht="15.75" customHeight="1">
      <c r="A26" s="298">
        <f t="shared" si="0"/>
        <v>25</v>
      </c>
      <c r="B26" s="302" t="s">
        <v>2261</v>
      </c>
      <c r="C26" s="302" t="s">
        <v>2262</v>
      </c>
      <c r="D26" s="303" t="s">
        <v>2165</v>
      </c>
      <c r="E26" s="303" t="s">
        <v>2207</v>
      </c>
      <c r="F26" s="303" t="s">
        <v>2178</v>
      </c>
      <c r="G26" s="299" t="s">
        <v>2263</v>
      </c>
      <c r="H26" s="298"/>
      <c r="I26" s="298"/>
      <c r="J26" s="300"/>
      <c r="K26" s="304" t="s">
        <v>2264</v>
      </c>
      <c r="L26" s="30"/>
      <c r="M26" s="30"/>
      <c r="N26" s="30"/>
      <c r="O26" s="30"/>
      <c r="P26" s="30"/>
      <c r="Q26" s="30"/>
      <c r="R26" s="30">
        <v>65</v>
      </c>
      <c r="S26" s="30"/>
      <c r="T26" s="307"/>
      <c r="U26" s="307"/>
      <c r="V26" s="307"/>
      <c r="W26" s="307"/>
      <c r="X26" s="307"/>
      <c r="Y26" s="307"/>
      <c r="Z26" s="307"/>
      <c r="AA26" s="307"/>
      <c r="AB26" s="307"/>
      <c r="AC26" s="307"/>
    </row>
    <row r="27" spans="1:29" s="137" customFormat="1" ht="15.75" customHeight="1">
      <c r="A27" s="298">
        <f t="shared" si="0"/>
        <v>26</v>
      </c>
      <c r="B27" s="312" t="s">
        <v>2265</v>
      </c>
      <c r="C27" s="315"/>
      <c r="D27" s="303" t="s">
        <v>2165</v>
      </c>
      <c r="E27" s="303" t="s">
        <v>1533</v>
      </c>
      <c r="F27" s="303" t="s">
        <v>2178</v>
      </c>
      <c r="G27" s="312" t="s">
        <v>2266</v>
      </c>
      <c r="H27" s="315"/>
      <c r="I27" s="315"/>
      <c r="J27" s="303"/>
      <c r="K27" s="310" t="s">
        <v>2267</v>
      </c>
      <c r="L27" s="30"/>
      <c r="M27" s="30"/>
      <c r="N27" s="30"/>
      <c r="O27" s="30"/>
      <c r="P27" s="30"/>
      <c r="Q27" s="30"/>
      <c r="R27" s="30">
        <v>74</v>
      </c>
      <c r="S27" s="30"/>
      <c r="T27" s="305"/>
      <c r="U27" s="305"/>
      <c r="V27" s="306"/>
      <c r="W27" s="306"/>
      <c r="X27" s="306"/>
      <c r="Y27" s="306"/>
      <c r="Z27" s="306"/>
      <c r="AA27" s="307"/>
      <c r="AB27" s="307"/>
      <c r="AC27" s="307"/>
    </row>
    <row r="28" spans="1:29" s="137" customFormat="1" ht="15.75" customHeight="1">
      <c r="A28" s="298">
        <f t="shared" si="0"/>
        <v>27</v>
      </c>
      <c r="B28" s="303" t="s">
        <v>2268</v>
      </c>
      <c r="C28" s="303"/>
      <c r="D28" s="303" t="s">
        <v>2200</v>
      </c>
      <c r="E28" s="303" t="s">
        <v>2201</v>
      </c>
      <c r="F28" s="303" t="s">
        <v>2201</v>
      </c>
      <c r="G28" s="299" t="s">
        <v>2202</v>
      </c>
      <c r="H28" s="298"/>
      <c r="I28" s="298"/>
      <c r="J28" s="300"/>
      <c r="K28" s="314" t="s">
        <v>2269</v>
      </c>
      <c r="L28" s="141" t="s">
        <v>2204</v>
      </c>
      <c r="M28" s="137" t="s">
        <v>2197</v>
      </c>
      <c r="N28" s="138"/>
      <c r="Q28" s="138" t="b">
        <v>0</v>
      </c>
      <c r="R28" s="137">
        <v>14</v>
      </c>
      <c r="S28" s="138" t="s">
        <v>2205</v>
      </c>
    </row>
    <row r="29" spans="1:29" s="137" customFormat="1" ht="15.75" customHeight="1">
      <c r="A29" s="298">
        <f t="shared" si="0"/>
        <v>28</v>
      </c>
      <c r="B29" s="302" t="s">
        <v>2270</v>
      </c>
      <c r="C29" s="302" t="s">
        <v>2271</v>
      </c>
      <c r="D29" s="303" t="s">
        <v>2165</v>
      </c>
      <c r="E29" s="303" t="s">
        <v>1209</v>
      </c>
      <c r="F29" s="303" t="s">
        <v>2173</v>
      </c>
      <c r="G29" s="299" t="s">
        <v>2272</v>
      </c>
      <c r="H29" s="298"/>
      <c r="I29" s="298"/>
      <c r="J29" s="300"/>
      <c r="K29" s="304" t="s">
        <v>2273</v>
      </c>
      <c r="L29" s="30"/>
      <c r="M29" s="30"/>
      <c r="N29" s="30"/>
      <c r="O29" s="30"/>
      <c r="P29" s="30"/>
      <c r="Q29" s="30"/>
      <c r="R29" s="30">
        <v>70</v>
      </c>
      <c r="S29" s="30"/>
      <c r="T29" s="305"/>
      <c r="U29" s="305"/>
      <c r="V29" s="306"/>
      <c r="W29" s="306"/>
      <c r="X29" s="306"/>
      <c r="Y29" s="306"/>
      <c r="Z29" s="306"/>
      <c r="AA29" s="307"/>
      <c r="AB29" s="307"/>
      <c r="AC29" s="307"/>
    </row>
    <row r="30" spans="1:29" s="137" customFormat="1" ht="15.75" customHeight="1">
      <c r="A30" s="298">
        <v>5</v>
      </c>
      <c r="B30" s="303" t="s">
        <v>2274</v>
      </c>
      <c r="C30" s="303"/>
      <c r="D30" s="303" t="s">
        <v>2200</v>
      </c>
      <c r="E30" s="298" t="s">
        <v>2275</v>
      </c>
      <c r="F30" s="298" t="s">
        <v>2275</v>
      </c>
      <c r="G30" s="299" t="s">
        <v>2275</v>
      </c>
      <c r="H30" s="298"/>
      <c r="I30" s="298"/>
      <c r="J30" s="300"/>
      <c r="K30" s="314" t="s">
        <v>2276</v>
      </c>
      <c r="L30" s="141" t="s">
        <v>2277</v>
      </c>
      <c r="M30" s="137" t="s">
        <v>2197</v>
      </c>
      <c r="N30" s="138"/>
      <c r="O30" s="138"/>
      <c r="P30" s="138"/>
      <c r="Q30" s="138" t="b">
        <v>0</v>
      </c>
      <c r="R30" s="138">
        <v>5</v>
      </c>
      <c r="S30" s="138" t="s">
        <v>2205</v>
      </c>
      <c r="T30" s="138"/>
      <c r="U30" s="138"/>
      <c r="V30" s="138"/>
      <c r="W30" s="138"/>
      <c r="X30" s="138"/>
      <c r="Y30" s="138"/>
      <c r="Z30" s="138"/>
      <c r="AA30" s="138"/>
      <c r="AB30" s="138"/>
      <c r="AC30" s="138"/>
    </row>
    <row r="31" spans="1:29" s="137" customFormat="1" ht="15.75" customHeight="1">
      <c r="A31" s="298">
        <f t="shared" ref="A31:A94" si="1">ROW()-1</f>
        <v>30</v>
      </c>
      <c r="B31" s="302" t="s">
        <v>2278</v>
      </c>
      <c r="C31" s="302" t="str">
        <f>B31</f>
        <v>Frank Hsieh</v>
      </c>
      <c r="D31" s="320" t="s">
        <v>2279</v>
      </c>
      <c r="E31" s="320" t="s">
        <v>2167</v>
      </c>
      <c r="F31" s="320" t="s">
        <v>2167</v>
      </c>
      <c r="G31" s="312" t="s">
        <v>2228</v>
      </c>
      <c r="H31" s="321"/>
      <c r="I31" s="321"/>
      <c r="J31" s="321"/>
      <c r="K31" s="322" t="s">
        <v>2280</v>
      </c>
      <c r="L31" s="323"/>
      <c r="M31" s="30"/>
      <c r="N31" s="30"/>
      <c r="O31" s="30"/>
      <c r="P31" s="30"/>
      <c r="Q31" s="30"/>
      <c r="R31" s="30">
        <v>118</v>
      </c>
      <c r="S31" s="30"/>
      <c r="T31" s="311"/>
      <c r="U31" s="305"/>
      <c r="V31" s="306"/>
      <c r="W31" s="306"/>
      <c r="X31" s="306"/>
      <c r="Y31" s="306"/>
      <c r="Z31" s="306"/>
      <c r="AA31" s="307"/>
      <c r="AB31" s="307"/>
      <c r="AC31" s="307"/>
    </row>
    <row r="32" spans="1:29" s="137" customFormat="1" ht="15.75" customHeight="1">
      <c r="A32" s="298">
        <f t="shared" si="1"/>
        <v>31</v>
      </c>
      <c r="B32" s="312" t="s">
        <v>2281</v>
      </c>
      <c r="C32" s="315"/>
      <c r="D32" s="303" t="s">
        <v>2165</v>
      </c>
      <c r="E32" s="303" t="s">
        <v>2207</v>
      </c>
      <c r="F32" s="303" t="s">
        <v>2167</v>
      </c>
      <c r="G32" s="324" t="s">
        <v>2282</v>
      </c>
      <c r="H32" s="315"/>
      <c r="I32" s="315"/>
      <c r="J32" s="303"/>
      <c r="K32" s="310" t="s">
        <v>2283</v>
      </c>
      <c r="L32" s="30"/>
      <c r="M32" s="30"/>
      <c r="N32" s="30"/>
      <c r="O32" s="30"/>
      <c r="P32" s="30"/>
      <c r="Q32" s="30"/>
      <c r="R32" s="30">
        <v>97</v>
      </c>
      <c r="S32" s="30"/>
      <c r="T32" s="305"/>
      <c r="U32" s="305"/>
      <c r="V32" s="306"/>
      <c r="W32" s="306"/>
      <c r="X32" s="306"/>
      <c r="Y32" s="306"/>
      <c r="Z32" s="306"/>
      <c r="AA32" s="307"/>
      <c r="AB32" s="307"/>
      <c r="AC32" s="307"/>
    </row>
    <row r="33" spans="1:29" s="137" customFormat="1" ht="15.75" customHeight="1">
      <c r="A33" s="298">
        <f t="shared" si="1"/>
        <v>32</v>
      </c>
      <c r="B33" s="302" t="s">
        <v>2284</v>
      </c>
      <c r="C33" s="302" t="s">
        <v>2284</v>
      </c>
      <c r="D33" s="303" t="s">
        <v>2165</v>
      </c>
      <c r="E33" s="308" t="s">
        <v>2178</v>
      </c>
      <c r="F33" s="309" t="s">
        <v>2178</v>
      </c>
      <c r="G33" s="33" t="s">
        <v>2179</v>
      </c>
      <c r="H33" s="33"/>
      <c r="I33" s="33"/>
      <c r="J33" s="33"/>
      <c r="K33" s="313" t="s">
        <v>2243</v>
      </c>
      <c r="L33" s="30"/>
      <c r="M33" s="30"/>
      <c r="N33" s="30"/>
      <c r="O33" s="30"/>
      <c r="P33" s="30"/>
      <c r="Q33" s="30"/>
      <c r="R33" s="30">
        <v>110</v>
      </c>
      <c r="S33" s="30"/>
      <c r="T33" s="311"/>
      <c r="U33" s="305"/>
      <c r="V33" s="306"/>
      <c r="W33" s="306"/>
      <c r="X33" s="306"/>
      <c r="Y33" s="306"/>
      <c r="Z33" s="306"/>
      <c r="AA33" s="307"/>
      <c r="AB33" s="307"/>
      <c r="AC33" s="307"/>
    </row>
    <row r="34" spans="1:29" s="137" customFormat="1" ht="15.75" customHeight="1">
      <c r="A34" s="298">
        <f t="shared" si="1"/>
        <v>33</v>
      </c>
      <c r="B34" s="319" t="s">
        <v>2285</v>
      </c>
      <c r="C34" s="319" t="s">
        <v>2286</v>
      </c>
      <c r="D34" s="303" t="s">
        <v>2165</v>
      </c>
      <c r="E34" s="303" t="s">
        <v>2172</v>
      </c>
      <c r="F34" s="309" t="s">
        <v>2173</v>
      </c>
      <c r="G34" s="325" t="s">
        <v>2287</v>
      </c>
      <c r="H34" s="33"/>
      <c r="I34" s="33"/>
      <c r="J34" s="33"/>
      <c r="K34" s="313" t="s">
        <v>2288</v>
      </c>
      <c r="L34" s="30"/>
      <c r="M34" s="30"/>
      <c r="N34" s="30"/>
      <c r="O34" s="30"/>
      <c r="P34" s="30"/>
      <c r="Q34" s="30"/>
      <c r="R34" s="30">
        <v>45</v>
      </c>
      <c r="S34" s="30"/>
      <c r="T34" s="305"/>
      <c r="U34" s="305"/>
      <c r="V34" s="306"/>
      <c r="W34" s="306"/>
      <c r="X34" s="306"/>
      <c r="Y34" s="306"/>
      <c r="Z34" s="306"/>
      <c r="AA34" s="307"/>
      <c r="AB34" s="307"/>
      <c r="AC34" s="307"/>
    </row>
    <row r="35" spans="1:29" s="137" customFormat="1" ht="15.75" customHeight="1">
      <c r="A35" s="298">
        <f t="shared" si="1"/>
        <v>34</v>
      </c>
      <c r="B35" s="312" t="s">
        <v>2289</v>
      </c>
      <c r="C35" s="315"/>
      <c r="D35" s="303" t="s">
        <v>2165</v>
      </c>
      <c r="E35" s="303" t="s">
        <v>2207</v>
      </c>
      <c r="F35" s="303" t="s">
        <v>2167</v>
      </c>
      <c r="G35" s="312" t="s">
        <v>2290</v>
      </c>
      <c r="H35" s="315"/>
      <c r="I35" s="315"/>
      <c r="J35" s="303"/>
      <c r="K35" s="310" t="s">
        <v>2291</v>
      </c>
      <c r="L35" s="30"/>
      <c r="M35" s="30"/>
      <c r="N35" s="30"/>
      <c r="O35" s="30"/>
      <c r="P35" s="30"/>
      <c r="Q35" s="30"/>
      <c r="R35" s="30">
        <v>98</v>
      </c>
      <c r="S35" s="30"/>
      <c r="T35" s="305"/>
      <c r="U35" s="305"/>
      <c r="V35" s="306"/>
      <c r="W35" s="306"/>
      <c r="X35" s="306"/>
      <c r="Y35" s="306"/>
      <c r="Z35" s="306"/>
      <c r="AA35" s="307"/>
      <c r="AB35" s="307"/>
      <c r="AC35" s="307"/>
    </row>
    <row r="36" spans="1:29" s="137" customFormat="1" ht="15.75" customHeight="1">
      <c r="A36" s="298">
        <f t="shared" si="1"/>
        <v>35</v>
      </c>
      <c r="B36" s="303" t="s">
        <v>2292</v>
      </c>
      <c r="C36" s="303"/>
      <c r="D36" s="303" t="s">
        <v>2200</v>
      </c>
      <c r="E36" s="303" t="s">
        <v>2219</v>
      </c>
      <c r="F36" s="303" t="s">
        <v>2219</v>
      </c>
      <c r="G36" s="299" t="s">
        <v>2293</v>
      </c>
      <c r="H36" s="298"/>
      <c r="I36" s="298"/>
      <c r="J36" s="300"/>
      <c r="K36" s="314" t="s">
        <v>2294</v>
      </c>
      <c r="L36" s="141" t="s">
        <v>2196</v>
      </c>
      <c r="M36" s="137" t="s">
        <v>2197</v>
      </c>
      <c r="N36" s="138"/>
      <c r="Q36" s="138" t="b">
        <v>0</v>
      </c>
      <c r="R36" s="137">
        <v>22</v>
      </c>
      <c r="S36" s="138" t="s">
        <v>2198</v>
      </c>
    </row>
    <row r="37" spans="1:29" s="137" customFormat="1" ht="15.75" customHeight="1">
      <c r="A37" s="298">
        <f t="shared" si="1"/>
        <v>36</v>
      </c>
      <c r="B37" s="302" t="s">
        <v>2295</v>
      </c>
      <c r="C37" s="302" t="s">
        <v>2296</v>
      </c>
      <c r="D37" s="303" t="s">
        <v>2165</v>
      </c>
      <c r="E37" s="303" t="s">
        <v>2172</v>
      </c>
      <c r="F37" s="303" t="s">
        <v>2167</v>
      </c>
      <c r="G37" s="318" t="s">
        <v>2297</v>
      </c>
      <c r="H37" s="298"/>
      <c r="I37" s="298"/>
      <c r="J37" s="300"/>
      <c r="K37" s="304" t="s">
        <v>2298</v>
      </c>
      <c r="M37" s="142"/>
      <c r="N37" s="143"/>
      <c r="O37" s="141"/>
      <c r="P37" s="141"/>
      <c r="Q37" s="141"/>
      <c r="R37" s="141">
        <v>48</v>
      </c>
      <c r="T37" s="141"/>
      <c r="U37" s="141"/>
      <c r="V37" s="141"/>
      <c r="W37" s="141"/>
      <c r="X37" s="141"/>
      <c r="Y37" s="141"/>
      <c r="Z37" s="141"/>
      <c r="AA37" s="141"/>
      <c r="AB37" s="141"/>
      <c r="AC37" s="141"/>
    </row>
    <row r="38" spans="1:29" s="145" customFormat="1" ht="15.75" customHeight="1">
      <c r="A38" s="298">
        <f t="shared" si="1"/>
        <v>37</v>
      </c>
      <c r="B38" s="302" t="s">
        <v>2299</v>
      </c>
      <c r="C38" s="302" t="s">
        <v>2300</v>
      </c>
      <c r="D38" s="303" t="s">
        <v>2165</v>
      </c>
      <c r="E38" s="303" t="s">
        <v>2172</v>
      </c>
      <c r="F38" s="303" t="s">
        <v>2167</v>
      </c>
      <c r="G38" s="299" t="s">
        <v>2301</v>
      </c>
      <c r="H38" s="298"/>
      <c r="I38" s="298"/>
      <c r="J38" s="300"/>
      <c r="K38" s="304" t="s">
        <v>2302</v>
      </c>
      <c r="L38" s="137"/>
      <c r="M38" s="142"/>
      <c r="N38" s="143"/>
      <c r="O38" s="141"/>
      <c r="P38" s="141"/>
      <c r="Q38" s="141"/>
      <c r="R38" s="141">
        <v>49</v>
      </c>
      <c r="S38" s="137"/>
      <c r="T38" s="141"/>
      <c r="U38" s="141"/>
      <c r="V38" s="141"/>
      <c r="W38" s="141"/>
      <c r="X38" s="141"/>
      <c r="Y38" s="141"/>
      <c r="Z38" s="141"/>
      <c r="AA38" s="141"/>
      <c r="AB38" s="141"/>
      <c r="AC38" s="141"/>
    </row>
    <row r="39" spans="1:29" s="145" customFormat="1" ht="15.75" customHeight="1">
      <c r="A39" s="298">
        <f t="shared" si="1"/>
        <v>38</v>
      </c>
      <c r="B39" s="312" t="s">
        <v>2299</v>
      </c>
      <c r="C39" s="315"/>
      <c r="D39" s="303" t="s">
        <v>2165</v>
      </c>
      <c r="E39" s="303" t="s">
        <v>2167</v>
      </c>
      <c r="F39" s="303" t="s">
        <v>2167</v>
      </c>
      <c r="G39" s="312" t="s">
        <v>2303</v>
      </c>
      <c r="H39" s="315"/>
      <c r="I39" s="315"/>
      <c r="J39" s="303"/>
      <c r="K39" s="310" t="s">
        <v>2304</v>
      </c>
      <c r="L39" s="30"/>
      <c r="M39" s="30"/>
      <c r="N39" s="30"/>
      <c r="O39" s="30"/>
      <c r="P39" s="30"/>
      <c r="Q39" s="30"/>
      <c r="R39" s="30">
        <v>96</v>
      </c>
      <c r="S39" s="30"/>
      <c r="T39" s="305"/>
      <c r="U39" s="305"/>
      <c r="V39" s="306"/>
      <c r="W39" s="306"/>
      <c r="X39" s="306"/>
      <c r="Y39" s="306"/>
      <c r="Z39" s="306"/>
      <c r="AA39" s="307"/>
      <c r="AB39" s="307"/>
      <c r="AC39" s="307"/>
    </row>
    <row r="40" spans="1:29" s="137" customFormat="1" ht="15.75" customHeight="1">
      <c r="A40" s="298">
        <f t="shared" si="1"/>
        <v>39</v>
      </c>
      <c r="B40" s="303" t="s">
        <v>2305</v>
      </c>
      <c r="C40" s="303"/>
      <c r="D40" s="303" t="s">
        <v>2200</v>
      </c>
      <c r="E40" s="303" t="s">
        <v>2211</v>
      </c>
      <c r="F40" s="303" t="s">
        <v>2211</v>
      </c>
      <c r="G40" s="299" t="s">
        <v>2212</v>
      </c>
      <c r="H40" s="298"/>
      <c r="I40" s="298"/>
      <c r="J40" s="300"/>
      <c r="K40" s="314" t="s">
        <v>2306</v>
      </c>
      <c r="L40" s="141" t="s">
        <v>2214</v>
      </c>
      <c r="M40" s="137" t="s">
        <v>2197</v>
      </c>
      <c r="N40" s="138"/>
      <c r="O40" s="138"/>
      <c r="P40" s="138"/>
      <c r="Q40" s="138" t="b">
        <v>0</v>
      </c>
      <c r="R40" s="138">
        <v>9</v>
      </c>
      <c r="S40" s="138" t="s">
        <v>2215</v>
      </c>
      <c r="T40" s="138"/>
      <c r="U40" s="138"/>
      <c r="V40" s="138"/>
      <c r="W40" s="138"/>
      <c r="X40" s="138"/>
      <c r="Y40" s="138"/>
      <c r="Z40" s="138"/>
      <c r="AA40" s="138"/>
      <c r="AB40" s="138"/>
      <c r="AC40" s="138"/>
    </row>
    <row r="41" spans="1:29" s="137" customFormat="1" ht="15.75" customHeight="1">
      <c r="A41" s="298">
        <f t="shared" si="1"/>
        <v>40</v>
      </c>
      <c r="B41" s="312" t="s">
        <v>2307</v>
      </c>
      <c r="C41" s="315"/>
      <c r="D41" s="303" t="s">
        <v>2165</v>
      </c>
      <c r="E41" s="303" t="s">
        <v>1533</v>
      </c>
      <c r="F41" s="303" t="s">
        <v>2173</v>
      </c>
      <c r="G41" s="312" t="s">
        <v>2308</v>
      </c>
      <c r="H41" s="315"/>
      <c r="I41" s="315"/>
      <c r="J41" s="303"/>
      <c r="K41" s="313" t="s">
        <v>2309</v>
      </c>
      <c r="L41" s="30"/>
      <c r="M41" s="30"/>
      <c r="N41" s="30"/>
      <c r="O41" s="30"/>
      <c r="P41" s="30"/>
      <c r="Q41" s="30"/>
      <c r="R41" s="30">
        <v>79</v>
      </c>
      <c r="S41" s="30"/>
      <c r="T41" s="305"/>
      <c r="U41" s="305"/>
      <c r="V41" s="306"/>
      <c r="W41" s="306"/>
      <c r="X41" s="306"/>
      <c r="Y41" s="306"/>
      <c r="Z41" s="306"/>
      <c r="AA41" s="307"/>
      <c r="AB41" s="307"/>
      <c r="AC41" s="307"/>
    </row>
    <row r="42" spans="1:29" s="137" customFormat="1" ht="15.75" customHeight="1">
      <c r="A42" s="298">
        <f t="shared" si="1"/>
        <v>41</v>
      </c>
      <c r="B42" s="319" t="s">
        <v>2310</v>
      </c>
      <c r="C42" s="319" t="s">
        <v>2311</v>
      </c>
      <c r="D42" s="33" t="s">
        <v>2279</v>
      </c>
      <c r="E42" s="303" t="s">
        <v>2172</v>
      </c>
      <c r="F42" s="309" t="s">
        <v>2173</v>
      </c>
      <c r="G42" s="325" t="s">
        <v>2312</v>
      </c>
      <c r="H42" s="33"/>
      <c r="I42" s="33"/>
      <c r="J42" s="33"/>
      <c r="K42" s="313" t="s">
        <v>2313</v>
      </c>
      <c r="L42" s="30"/>
      <c r="M42" s="30"/>
      <c r="N42" s="30"/>
      <c r="O42" s="30"/>
      <c r="P42" s="30"/>
      <c r="Q42" s="30"/>
      <c r="R42" s="30">
        <v>41</v>
      </c>
      <c r="S42" s="30"/>
      <c r="T42" s="305"/>
      <c r="U42" s="305"/>
      <c r="V42" s="306"/>
      <c r="W42" s="306"/>
      <c r="X42" s="306"/>
      <c r="Y42" s="306"/>
      <c r="Z42" s="306"/>
      <c r="AA42" s="307"/>
      <c r="AB42" s="307"/>
      <c r="AC42" s="307"/>
    </row>
    <row r="43" spans="1:29" s="137" customFormat="1" ht="15.75" customHeight="1">
      <c r="A43" s="298">
        <f t="shared" si="1"/>
        <v>42</v>
      </c>
      <c r="B43" s="302" t="s">
        <v>2314</v>
      </c>
      <c r="C43" s="302" t="s">
        <v>2315</v>
      </c>
      <c r="D43" s="303" t="s">
        <v>2165</v>
      </c>
      <c r="E43" s="303" t="s">
        <v>2172</v>
      </c>
      <c r="F43" s="303" t="s">
        <v>2172</v>
      </c>
      <c r="G43" s="299" t="s">
        <v>2316</v>
      </c>
      <c r="H43" s="298"/>
      <c r="I43" s="298"/>
      <c r="J43" s="300"/>
      <c r="K43" s="326" t="s">
        <v>2317</v>
      </c>
      <c r="M43" s="137" t="s">
        <v>2197</v>
      </c>
      <c r="N43" s="143"/>
      <c r="O43" s="141"/>
      <c r="P43" s="141"/>
      <c r="Q43" s="141"/>
      <c r="R43" s="141">
        <v>31</v>
      </c>
      <c r="T43" s="141"/>
      <c r="U43" s="141"/>
      <c r="V43" s="141"/>
      <c r="W43" s="141"/>
      <c r="X43" s="141"/>
      <c r="Y43" s="141"/>
      <c r="Z43" s="141"/>
      <c r="AA43" s="141"/>
      <c r="AB43" s="141"/>
      <c r="AC43" s="141"/>
    </row>
    <row r="44" spans="1:29" s="137" customFormat="1" ht="15.75" customHeight="1">
      <c r="A44" s="298">
        <f t="shared" si="1"/>
        <v>43</v>
      </c>
      <c r="B44" s="302" t="s">
        <v>2318</v>
      </c>
      <c r="C44" s="302" t="s">
        <v>2319</v>
      </c>
      <c r="D44" s="303" t="s">
        <v>2165</v>
      </c>
      <c r="E44" s="303" t="s">
        <v>2167</v>
      </c>
      <c r="F44" s="303" t="s">
        <v>2167</v>
      </c>
      <c r="G44" s="299" t="s">
        <v>2168</v>
      </c>
      <c r="H44" s="298"/>
      <c r="I44" s="298"/>
      <c r="J44" s="300"/>
      <c r="K44" s="304" t="s">
        <v>2320</v>
      </c>
      <c r="L44" s="30"/>
      <c r="M44" s="30"/>
      <c r="N44" s="30"/>
      <c r="O44" s="30"/>
      <c r="P44" s="30"/>
      <c r="Q44" s="30"/>
      <c r="R44" s="30">
        <v>102</v>
      </c>
      <c r="S44" s="30"/>
      <c r="T44" s="305"/>
      <c r="U44" s="305"/>
      <c r="V44" s="306"/>
      <c r="W44" s="306"/>
      <c r="X44" s="306"/>
      <c r="Y44" s="306"/>
      <c r="Z44" s="306"/>
      <c r="AA44" s="307"/>
      <c r="AB44" s="307"/>
      <c r="AC44" s="307"/>
    </row>
    <row r="45" spans="1:29" s="137" customFormat="1" ht="15.75" customHeight="1">
      <c r="A45" s="298">
        <f t="shared" si="1"/>
        <v>44</v>
      </c>
      <c r="B45" s="303" t="s">
        <v>2321</v>
      </c>
      <c r="C45" s="303"/>
      <c r="D45" s="303" t="s">
        <v>2200</v>
      </c>
      <c r="E45" s="303" t="s">
        <v>2201</v>
      </c>
      <c r="F45" s="303" t="s">
        <v>2201</v>
      </c>
      <c r="G45" s="299" t="s">
        <v>2202</v>
      </c>
      <c r="H45" s="298"/>
      <c r="I45" s="298"/>
      <c r="J45" s="300"/>
      <c r="K45" s="314" t="s">
        <v>2322</v>
      </c>
      <c r="L45" s="141" t="s">
        <v>2204</v>
      </c>
      <c r="M45" s="137" t="s">
        <v>2197</v>
      </c>
      <c r="N45" s="138"/>
      <c r="Q45" s="138" t="b">
        <v>0</v>
      </c>
      <c r="R45" s="137">
        <v>16</v>
      </c>
      <c r="S45" s="138" t="s">
        <v>2205</v>
      </c>
    </row>
    <row r="46" spans="1:29" s="137" customFormat="1" ht="15.75" customHeight="1">
      <c r="A46" s="298">
        <f t="shared" si="1"/>
        <v>45</v>
      </c>
      <c r="B46" s="302" t="s">
        <v>2323</v>
      </c>
      <c r="C46" s="302" t="s">
        <v>2324</v>
      </c>
      <c r="D46" s="303" t="s">
        <v>2165</v>
      </c>
      <c r="E46" s="303" t="s">
        <v>2167</v>
      </c>
      <c r="F46" s="303" t="s">
        <v>2167</v>
      </c>
      <c r="G46" s="299" t="s">
        <v>2168</v>
      </c>
      <c r="H46" s="298"/>
      <c r="I46" s="298"/>
      <c r="J46" s="300"/>
      <c r="K46" s="304" t="s">
        <v>2325</v>
      </c>
      <c r="L46" s="30"/>
      <c r="M46" s="30"/>
      <c r="N46" s="30"/>
      <c r="O46" s="30"/>
      <c r="P46" s="30"/>
      <c r="Q46" s="30"/>
      <c r="R46" s="30">
        <v>103</v>
      </c>
      <c r="S46" s="30"/>
      <c r="T46" s="305"/>
      <c r="U46" s="305"/>
      <c r="V46" s="306"/>
      <c r="W46" s="306"/>
      <c r="X46" s="306"/>
      <c r="Y46" s="306"/>
      <c r="Z46" s="306"/>
      <c r="AA46" s="307"/>
      <c r="AB46" s="307"/>
      <c r="AC46" s="307"/>
    </row>
    <row r="47" spans="1:29" s="137" customFormat="1" ht="15.75" customHeight="1">
      <c r="A47" s="298">
        <f t="shared" si="1"/>
        <v>46</v>
      </c>
      <c r="B47" s="302" t="s">
        <v>2326</v>
      </c>
      <c r="C47" s="302" t="s">
        <v>2327</v>
      </c>
      <c r="D47" s="303" t="s">
        <v>2165</v>
      </c>
      <c r="E47" s="303" t="s">
        <v>1209</v>
      </c>
      <c r="F47" s="303" t="s">
        <v>2173</v>
      </c>
      <c r="G47" s="299" t="s">
        <v>2272</v>
      </c>
      <c r="H47" s="298"/>
      <c r="I47" s="298"/>
      <c r="J47" s="300"/>
      <c r="K47" s="304" t="s">
        <v>2328</v>
      </c>
      <c r="L47" s="30"/>
      <c r="M47" s="30"/>
      <c r="N47" s="30"/>
      <c r="O47" s="30"/>
      <c r="P47" s="30"/>
      <c r="Q47" s="30"/>
      <c r="R47" s="30">
        <v>66</v>
      </c>
      <c r="S47" s="30"/>
      <c r="T47" s="305"/>
      <c r="U47" s="305"/>
      <c r="V47" s="306"/>
      <c r="W47" s="306"/>
      <c r="X47" s="306"/>
      <c r="Y47" s="306"/>
      <c r="Z47" s="306"/>
      <c r="AA47" s="307"/>
      <c r="AB47" s="307"/>
      <c r="AC47" s="307"/>
    </row>
    <row r="48" spans="1:29" s="137" customFormat="1" ht="15.75" customHeight="1">
      <c r="A48" s="298">
        <f t="shared" si="1"/>
        <v>47</v>
      </c>
      <c r="B48" s="312" t="s">
        <v>2329</v>
      </c>
      <c r="C48" s="253"/>
      <c r="D48" s="303" t="s">
        <v>2165</v>
      </c>
      <c r="E48" s="253" t="s">
        <v>2187</v>
      </c>
      <c r="F48" s="303" t="s">
        <v>2188</v>
      </c>
      <c r="G48" s="312" t="s">
        <v>2330</v>
      </c>
      <c r="H48" s="253"/>
      <c r="I48" s="253"/>
      <c r="J48" s="253"/>
      <c r="K48" s="313" t="s">
        <v>2331</v>
      </c>
      <c r="L48"/>
      <c r="M48"/>
      <c r="N48"/>
      <c r="O48"/>
      <c r="P48"/>
      <c r="Q48"/>
      <c r="R48">
        <v>55</v>
      </c>
      <c r="S48"/>
      <c r="T48"/>
      <c r="U48"/>
      <c r="V48"/>
      <c r="W48"/>
      <c r="X48"/>
      <c r="Y48"/>
      <c r="Z48"/>
      <c r="AA48"/>
      <c r="AB48"/>
      <c r="AC48"/>
    </row>
    <row r="49" spans="1:29" s="137" customFormat="1" ht="15.75" customHeight="1">
      <c r="A49" s="298">
        <f t="shared" si="1"/>
        <v>48</v>
      </c>
      <c r="B49" s="312" t="s">
        <v>2332</v>
      </c>
      <c r="C49" s="302"/>
      <c r="D49" s="303" t="s">
        <v>2165</v>
      </c>
      <c r="E49" s="303" t="s">
        <v>2333</v>
      </c>
      <c r="F49" s="303" t="s">
        <v>2188</v>
      </c>
      <c r="G49" s="312" t="s">
        <v>2334</v>
      </c>
      <c r="H49" s="298"/>
      <c r="I49" s="298"/>
      <c r="J49" s="300"/>
      <c r="K49" s="313" t="s">
        <v>2335</v>
      </c>
      <c r="L49" s="138"/>
      <c r="M49" s="138"/>
      <c r="N49" s="143"/>
      <c r="O49" s="138"/>
      <c r="P49" s="138"/>
      <c r="Q49" s="138"/>
      <c r="R49" s="138">
        <v>52</v>
      </c>
      <c r="S49" s="138"/>
      <c r="T49" s="254"/>
      <c r="U49" s="254"/>
      <c r="V49" s="146"/>
      <c r="W49" s="146"/>
      <c r="X49" s="146"/>
      <c r="Y49" s="146"/>
      <c r="Z49" s="146"/>
      <c r="AA49" s="142"/>
      <c r="AB49" s="142"/>
      <c r="AC49" s="142"/>
    </row>
    <row r="50" spans="1:29" s="137" customFormat="1" ht="15.75" customHeight="1">
      <c r="A50" s="298">
        <f t="shared" si="1"/>
        <v>49</v>
      </c>
      <c r="B50" s="303" t="s">
        <v>2336</v>
      </c>
      <c r="C50" s="303"/>
      <c r="D50" s="303" t="s">
        <v>2200</v>
      </c>
      <c r="E50" s="298" t="s">
        <v>2275</v>
      </c>
      <c r="F50" s="298" t="s">
        <v>2275</v>
      </c>
      <c r="G50" s="299" t="s">
        <v>2275</v>
      </c>
      <c r="H50" s="298"/>
      <c r="I50" s="298"/>
      <c r="J50" s="300"/>
      <c r="K50" s="314" t="s">
        <v>2337</v>
      </c>
      <c r="L50" s="141" t="s">
        <v>2204</v>
      </c>
      <c r="M50" s="137" t="s">
        <v>2197</v>
      </c>
      <c r="N50" s="138"/>
      <c r="O50" s="138"/>
      <c r="P50" s="138"/>
      <c r="Q50" s="138" t="b">
        <v>0</v>
      </c>
      <c r="R50" s="138">
        <v>6</v>
      </c>
      <c r="S50" s="138" t="s">
        <v>2205</v>
      </c>
      <c r="T50" s="138"/>
      <c r="U50" s="138"/>
      <c r="V50" s="138"/>
      <c r="W50" s="138"/>
      <c r="X50" s="138"/>
      <c r="Y50" s="138"/>
      <c r="Z50" s="138"/>
      <c r="AA50" s="138"/>
      <c r="AB50" s="138"/>
      <c r="AC50" s="138"/>
    </row>
    <row r="51" spans="1:29" s="137" customFormat="1" ht="15.75" customHeight="1">
      <c r="A51" s="298">
        <f t="shared" si="1"/>
        <v>50</v>
      </c>
      <c r="B51" s="303" t="s">
        <v>2338</v>
      </c>
      <c r="C51" s="303"/>
      <c r="D51" s="303" t="s">
        <v>2200</v>
      </c>
      <c r="E51" s="303" t="s">
        <v>2219</v>
      </c>
      <c r="F51" s="303" t="s">
        <v>2219</v>
      </c>
      <c r="G51" s="299" t="s">
        <v>2194</v>
      </c>
      <c r="H51" s="298"/>
      <c r="I51" s="298"/>
      <c r="J51" s="300"/>
      <c r="K51" s="314" t="s">
        <v>2339</v>
      </c>
      <c r="L51" s="141" t="s">
        <v>2196</v>
      </c>
      <c r="M51" s="137" t="s">
        <v>2197</v>
      </c>
      <c r="N51" s="138"/>
      <c r="Q51" s="138" t="b">
        <v>0</v>
      </c>
      <c r="R51" s="137">
        <v>21</v>
      </c>
      <c r="S51" s="138" t="s">
        <v>2198</v>
      </c>
    </row>
    <row r="52" spans="1:29" s="137" customFormat="1" ht="15.75" customHeight="1">
      <c r="A52" s="298">
        <f t="shared" si="1"/>
        <v>51</v>
      </c>
      <c r="B52" s="302" t="s">
        <v>2340</v>
      </c>
      <c r="C52" s="302" t="s">
        <v>2341</v>
      </c>
      <c r="D52" s="303" t="s">
        <v>2165</v>
      </c>
      <c r="E52" s="303" t="s">
        <v>1209</v>
      </c>
      <c r="F52" s="303" t="s">
        <v>2173</v>
      </c>
      <c r="G52" s="299" t="s">
        <v>2272</v>
      </c>
      <c r="H52" s="298"/>
      <c r="I52" s="298"/>
      <c r="J52" s="300"/>
      <c r="K52" s="304" t="s">
        <v>2342</v>
      </c>
      <c r="L52" s="30"/>
      <c r="M52" s="30"/>
      <c r="N52" s="30"/>
      <c r="O52" s="30"/>
      <c r="P52" s="30"/>
      <c r="Q52" s="30"/>
      <c r="R52" s="30">
        <v>67</v>
      </c>
      <c r="S52" s="30"/>
      <c r="T52" s="305"/>
      <c r="U52" s="305"/>
      <c r="V52" s="306"/>
      <c r="W52" s="306"/>
      <c r="X52" s="306"/>
      <c r="Y52" s="306"/>
      <c r="Z52" s="306"/>
      <c r="AA52" s="307"/>
      <c r="AB52" s="307"/>
      <c r="AC52" s="307"/>
    </row>
    <row r="53" spans="1:29" s="137" customFormat="1" ht="15.75" customHeight="1">
      <c r="A53" s="298">
        <f t="shared" si="1"/>
        <v>52</v>
      </c>
      <c r="B53" s="302" t="s">
        <v>2343</v>
      </c>
      <c r="C53" s="302"/>
      <c r="D53" s="303" t="s">
        <v>2200</v>
      </c>
      <c r="E53" s="303" t="s">
        <v>2201</v>
      </c>
      <c r="F53" s="303" t="s">
        <v>2201</v>
      </c>
      <c r="G53" s="299" t="s">
        <v>2202</v>
      </c>
      <c r="H53" s="298"/>
      <c r="I53" s="298"/>
      <c r="J53" s="300"/>
      <c r="K53" s="326" t="s">
        <v>2344</v>
      </c>
      <c r="L53" s="141" t="s">
        <v>2204</v>
      </c>
      <c r="M53" s="327"/>
      <c r="N53" s="328"/>
      <c r="O53" s="329"/>
      <c r="P53" s="329"/>
      <c r="Q53" s="30"/>
      <c r="R53" s="329">
        <v>18</v>
      </c>
      <c r="T53" s="329"/>
      <c r="U53" s="329"/>
      <c r="V53" s="329"/>
      <c r="W53" s="329"/>
      <c r="X53" s="329"/>
      <c r="Y53" s="329"/>
      <c r="Z53" s="329"/>
      <c r="AA53" s="329"/>
      <c r="AB53" s="329"/>
      <c r="AC53" s="329"/>
    </row>
    <row r="54" spans="1:29" s="137" customFormat="1" ht="15.75" customHeight="1">
      <c r="A54" s="298">
        <f t="shared" si="1"/>
        <v>53</v>
      </c>
      <c r="B54" s="302" t="s">
        <v>2345</v>
      </c>
      <c r="C54" s="302" t="s">
        <v>2346</v>
      </c>
      <c r="D54" s="303" t="s">
        <v>2165</v>
      </c>
      <c r="E54" s="303" t="s">
        <v>2207</v>
      </c>
      <c r="F54" s="303" t="s">
        <v>2173</v>
      </c>
      <c r="G54" s="299" t="s">
        <v>2347</v>
      </c>
      <c r="H54" s="298"/>
      <c r="I54" s="298"/>
      <c r="J54" s="300"/>
      <c r="K54" s="304" t="s">
        <v>2348</v>
      </c>
      <c r="L54" s="330"/>
      <c r="M54" s="327"/>
      <c r="N54" s="328"/>
      <c r="O54" s="329"/>
      <c r="P54" s="329"/>
      <c r="Q54" s="30"/>
      <c r="R54" s="329">
        <v>64</v>
      </c>
      <c r="T54" s="329"/>
      <c r="U54" s="329"/>
      <c r="V54" s="329"/>
      <c r="W54" s="329"/>
      <c r="X54" s="329"/>
      <c r="Y54" s="329"/>
      <c r="Z54" s="329"/>
      <c r="AA54" s="329"/>
      <c r="AB54" s="329"/>
      <c r="AC54" s="329"/>
    </row>
    <row r="55" spans="1:29" ht="15.75" customHeight="1">
      <c r="A55" s="298">
        <f t="shared" si="1"/>
        <v>54</v>
      </c>
      <c r="B55" s="312" t="s">
        <v>2349</v>
      </c>
      <c r="C55" s="315"/>
      <c r="D55" s="303" t="s">
        <v>2165</v>
      </c>
      <c r="E55" s="303" t="s">
        <v>2207</v>
      </c>
      <c r="F55" s="303" t="s">
        <v>2173</v>
      </c>
      <c r="G55" s="312" t="s">
        <v>2207</v>
      </c>
      <c r="H55" s="315"/>
      <c r="I55" s="315"/>
      <c r="J55" s="303"/>
      <c r="K55" s="313" t="s">
        <v>2350</v>
      </c>
      <c r="L55" s="30"/>
      <c r="M55" s="30"/>
      <c r="N55" s="30"/>
      <c r="O55" s="30"/>
      <c r="P55" s="30"/>
      <c r="Q55" s="30"/>
      <c r="R55" s="30">
        <v>81</v>
      </c>
      <c r="S55" s="30"/>
      <c r="T55" s="305"/>
      <c r="U55" s="305"/>
      <c r="V55" s="306"/>
      <c r="W55" s="306"/>
      <c r="X55" s="306"/>
      <c r="Y55" s="306"/>
      <c r="Z55" s="306"/>
      <c r="AA55" s="307"/>
      <c r="AB55" s="307"/>
      <c r="AC55" s="307"/>
    </row>
    <row r="56" spans="1:29" ht="15.75" customHeight="1">
      <c r="A56" s="298">
        <f t="shared" si="1"/>
        <v>55</v>
      </c>
      <c r="B56" s="303" t="s">
        <v>2351</v>
      </c>
      <c r="C56" s="303" t="s">
        <v>2352</v>
      </c>
      <c r="D56" s="303" t="s">
        <v>2200</v>
      </c>
      <c r="E56" s="303" t="s">
        <v>2225</v>
      </c>
      <c r="F56" s="303" t="s">
        <v>2211</v>
      </c>
      <c r="G56" s="299" t="s">
        <v>2212</v>
      </c>
      <c r="H56" s="298"/>
      <c r="I56" s="298"/>
      <c r="J56" s="313" t="s">
        <v>2353</v>
      </c>
      <c r="K56" s="60" t="s">
        <v>2354</v>
      </c>
      <c r="L56" s="141" t="s">
        <v>2214</v>
      </c>
      <c r="M56" s="137" t="s">
        <v>2197</v>
      </c>
      <c r="N56" s="138"/>
      <c r="O56" s="137"/>
      <c r="P56" s="137"/>
      <c r="Q56" s="138" t="b">
        <v>0</v>
      </c>
      <c r="R56" s="137">
        <v>7</v>
      </c>
      <c r="S56" s="138" t="s">
        <v>2215</v>
      </c>
      <c r="T56" s="137"/>
      <c r="U56" s="137"/>
      <c r="V56" s="137"/>
      <c r="W56" s="137"/>
      <c r="X56" s="137"/>
      <c r="Y56" s="137"/>
      <c r="Z56" s="137"/>
      <c r="AA56" s="137"/>
      <c r="AB56" s="137"/>
      <c r="AC56" s="137"/>
    </row>
    <row r="57" spans="1:29" ht="15.75" customHeight="1">
      <c r="A57" s="298">
        <f t="shared" si="1"/>
        <v>56</v>
      </c>
      <c r="B57" s="312" t="s">
        <v>2355</v>
      </c>
      <c r="C57" s="315"/>
      <c r="D57" s="303" t="s">
        <v>2165</v>
      </c>
      <c r="E57" s="303" t="s">
        <v>2207</v>
      </c>
      <c r="F57" s="303" t="s">
        <v>2173</v>
      </c>
      <c r="G57" s="312" t="s">
        <v>2356</v>
      </c>
      <c r="H57" s="315"/>
      <c r="I57" s="315"/>
      <c r="J57" s="303"/>
      <c r="K57" s="310" t="s">
        <v>2357</v>
      </c>
      <c r="L57" s="30"/>
      <c r="M57" s="30"/>
      <c r="N57" s="30"/>
      <c r="O57" s="30"/>
      <c r="P57" s="30"/>
      <c r="Q57" s="30"/>
      <c r="R57" s="30">
        <v>86</v>
      </c>
      <c r="S57" s="30"/>
      <c r="T57" s="305"/>
      <c r="U57" s="305"/>
      <c r="V57" s="306"/>
      <c r="W57" s="306"/>
      <c r="X57" s="306"/>
      <c r="Y57" s="306"/>
      <c r="Z57" s="306"/>
      <c r="AA57" s="307"/>
      <c r="AB57" s="307"/>
      <c r="AC57" s="307"/>
    </row>
    <row r="58" spans="1:29" ht="15.75" customHeight="1">
      <c r="A58" s="298">
        <f t="shared" si="1"/>
        <v>57</v>
      </c>
      <c r="B58" s="302" t="s">
        <v>2358</v>
      </c>
      <c r="C58" s="302" t="s">
        <v>2359</v>
      </c>
      <c r="D58" s="303" t="s">
        <v>2165</v>
      </c>
      <c r="E58" s="303" t="s">
        <v>2172</v>
      </c>
      <c r="F58" s="303" t="s">
        <v>2172</v>
      </c>
      <c r="G58" s="299" t="s">
        <v>2360</v>
      </c>
      <c r="H58" s="298"/>
      <c r="I58" s="298"/>
      <c r="J58" s="300"/>
      <c r="K58" s="331" t="s">
        <v>2361</v>
      </c>
      <c r="L58" s="30"/>
      <c r="M58" s="30"/>
      <c r="N58" s="30"/>
      <c r="O58" s="30"/>
      <c r="P58" s="30"/>
      <c r="Q58" s="30"/>
      <c r="R58" s="30">
        <v>107</v>
      </c>
      <c r="S58" s="30"/>
      <c r="T58" s="305"/>
      <c r="U58" s="305"/>
      <c r="V58" s="306"/>
      <c r="W58" s="306"/>
      <c r="X58" s="306"/>
      <c r="Y58" s="306"/>
      <c r="Z58" s="306"/>
      <c r="AA58" s="307"/>
      <c r="AB58" s="307"/>
      <c r="AC58" s="307"/>
    </row>
    <row r="59" spans="1:29" ht="15.75" customHeight="1">
      <c r="A59" s="298">
        <f t="shared" si="1"/>
        <v>58</v>
      </c>
      <c r="B59" s="302" t="s">
        <v>2362</v>
      </c>
      <c r="C59" s="302" t="s">
        <v>2363</v>
      </c>
      <c r="D59" s="320" t="s">
        <v>2279</v>
      </c>
      <c r="E59" s="320" t="s">
        <v>2167</v>
      </c>
      <c r="F59" s="320" t="s">
        <v>2167</v>
      </c>
      <c r="G59" s="312" t="s">
        <v>2228</v>
      </c>
      <c r="H59" s="321"/>
      <c r="I59" s="321"/>
      <c r="J59" s="321"/>
      <c r="K59" s="322" t="s">
        <v>2280</v>
      </c>
      <c r="L59" s="323"/>
      <c r="M59" s="30"/>
      <c r="N59" s="30"/>
      <c r="O59" s="30"/>
      <c r="P59" s="30"/>
      <c r="Q59" s="30"/>
      <c r="R59" s="30">
        <v>117</v>
      </c>
      <c r="S59" s="30"/>
      <c r="T59" s="311"/>
      <c r="U59" s="305"/>
      <c r="V59" s="306"/>
      <c r="W59" s="306"/>
      <c r="X59" s="306"/>
      <c r="Y59" s="306"/>
      <c r="Z59" s="306"/>
      <c r="AA59" s="307"/>
      <c r="AB59" s="307"/>
      <c r="AC59" s="307"/>
    </row>
    <row r="60" spans="1:29" ht="15.75" customHeight="1">
      <c r="A60" s="298">
        <f t="shared" si="1"/>
        <v>59</v>
      </c>
      <c r="B60" s="312" t="s">
        <v>2364</v>
      </c>
      <c r="C60" s="315"/>
      <c r="D60" s="303" t="s">
        <v>2165</v>
      </c>
      <c r="E60" s="303" t="s">
        <v>2207</v>
      </c>
      <c r="F60" s="303" t="s">
        <v>2173</v>
      </c>
      <c r="G60" s="312" t="s">
        <v>2208</v>
      </c>
      <c r="H60" s="315"/>
      <c r="I60" s="315"/>
      <c r="J60" s="315"/>
      <c r="K60" s="310" t="s">
        <v>2365</v>
      </c>
      <c r="L60" s="30"/>
      <c r="M60" s="30"/>
      <c r="N60" s="30"/>
      <c r="O60" s="30"/>
      <c r="P60" s="30"/>
      <c r="Q60" s="30"/>
      <c r="R60" s="30">
        <v>94</v>
      </c>
      <c r="S60" s="30"/>
      <c r="T60" s="305"/>
      <c r="U60" s="305"/>
      <c r="V60" s="306"/>
      <c r="W60" s="306"/>
      <c r="X60" s="306"/>
      <c r="Y60" s="306"/>
      <c r="Z60" s="306"/>
      <c r="AA60" s="307"/>
      <c r="AB60" s="307"/>
      <c r="AC60" s="307"/>
    </row>
    <row r="61" spans="1:29" ht="15.75" customHeight="1">
      <c r="A61" s="298">
        <f t="shared" si="1"/>
        <v>60</v>
      </c>
      <c r="B61" s="303" t="s">
        <v>2366</v>
      </c>
      <c r="C61" s="303"/>
      <c r="D61" s="303" t="s">
        <v>2192</v>
      </c>
      <c r="E61" s="303" t="s">
        <v>2193</v>
      </c>
      <c r="F61" s="303" t="s">
        <v>2193</v>
      </c>
      <c r="G61" s="299" t="s">
        <v>2367</v>
      </c>
      <c r="H61" s="298"/>
      <c r="I61" s="298"/>
      <c r="J61" s="300"/>
      <c r="K61" s="314" t="s">
        <v>2368</v>
      </c>
      <c r="L61" s="141" t="s">
        <v>2196</v>
      </c>
      <c r="M61" s="137" t="s">
        <v>2197</v>
      </c>
      <c r="N61" s="138"/>
      <c r="O61" s="137"/>
      <c r="P61" s="137"/>
      <c r="Q61" s="138" t="b">
        <v>0</v>
      </c>
      <c r="R61" s="137">
        <v>24</v>
      </c>
      <c r="S61" s="138" t="s">
        <v>2198</v>
      </c>
      <c r="T61" s="137"/>
      <c r="U61" s="137"/>
      <c r="V61" s="137"/>
      <c r="W61" s="137"/>
      <c r="X61" s="137"/>
      <c r="Y61" s="137"/>
      <c r="Z61" s="137"/>
      <c r="AA61" s="137"/>
      <c r="AB61" s="137"/>
      <c r="AC61" s="137"/>
    </row>
    <row r="62" spans="1:29" ht="15.75" customHeight="1">
      <c r="A62" s="298">
        <f t="shared" si="1"/>
        <v>61</v>
      </c>
      <c r="B62" s="302" t="s">
        <v>2369</v>
      </c>
      <c r="C62" s="302" t="s">
        <v>2370</v>
      </c>
      <c r="D62" s="303" t="s">
        <v>2165</v>
      </c>
      <c r="E62" s="303" t="s">
        <v>2172</v>
      </c>
      <c r="F62" s="303" t="s">
        <v>2173</v>
      </c>
      <c r="G62" s="299" t="s">
        <v>2263</v>
      </c>
      <c r="H62" s="298"/>
      <c r="I62" s="298"/>
      <c r="J62" s="302"/>
      <c r="K62" s="304" t="s">
        <v>2371</v>
      </c>
      <c r="L62" s="137"/>
      <c r="M62" s="137" t="s">
        <v>2197</v>
      </c>
      <c r="N62" s="143"/>
      <c r="O62" s="141"/>
      <c r="P62" s="141"/>
      <c r="Q62" s="141"/>
      <c r="R62" s="141">
        <v>37</v>
      </c>
      <c r="S62" s="137"/>
      <c r="T62" s="141"/>
      <c r="U62" s="141"/>
      <c r="V62" s="141"/>
      <c r="W62" s="141"/>
      <c r="X62" s="141"/>
      <c r="Y62" s="141"/>
      <c r="Z62" s="141"/>
      <c r="AA62" s="141"/>
      <c r="AB62" s="141"/>
      <c r="AC62" s="141"/>
    </row>
    <row r="63" spans="1:29" ht="15.75" customHeight="1">
      <c r="A63" s="298">
        <f t="shared" si="1"/>
        <v>62</v>
      </c>
      <c r="B63" s="319" t="s">
        <v>2372</v>
      </c>
      <c r="C63" s="319" t="s">
        <v>2373</v>
      </c>
      <c r="D63" s="303" t="s">
        <v>2165</v>
      </c>
      <c r="E63" s="303" t="s">
        <v>2333</v>
      </c>
      <c r="F63" s="309" t="s">
        <v>2188</v>
      </c>
      <c r="G63" s="312" t="s">
        <v>2374</v>
      </c>
      <c r="H63" s="33"/>
      <c r="I63" s="33"/>
      <c r="J63" s="33"/>
      <c r="K63" s="313" t="s">
        <v>2375</v>
      </c>
      <c r="L63" s="30"/>
      <c r="M63" s="30"/>
      <c r="N63" s="30"/>
      <c r="O63" s="30"/>
      <c r="P63" s="30"/>
      <c r="Q63" s="30"/>
      <c r="R63" s="30">
        <v>42</v>
      </c>
      <c r="S63" s="30"/>
      <c r="T63" s="305"/>
      <c r="U63" s="305"/>
      <c r="V63" s="306"/>
      <c r="W63" s="306"/>
      <c r="X63" s="306"/>
      <c r="Y63" s="306"/>
      <c r="Z63" s="306"/>
      <c r="AA63" s="307"/>
      <c r="AB63" s="307"/>
      <c r="AC63" s="307"/>
    </row>
    <row r="64" spans="1:29" ht="15.75" customHeight="1">
      <c r="A64" s="298">
        <f t="shared" si="1"/>
        <v>63</v>
      </c>
      <c r="B64" s="302" t="s">
        <v>2376</v>
      </c>
      <c r="C64" s="302" t="s">
        <v>2377</v>
      </c>
      <c r="D64" s="303" t="s">
        <v>2165</v>
      </c>
      <c r="E64" s="303" t="s">
        <v>1209</v>
      </c>
      <c r="F64" s="303" t="s">
        <v>2173</v>
      </c>
      <c r="G64" s="312" t="s">
        <v>2378</v>
      </c>
      <c r="H64" s="298"/>
      <c r="I64" s="298"/>
      <c r="J64" s="300"/>
      <c r="K64" s="304" t="s">
        <v>2379</v>
      </c>
      <c r="L64" s="30"/>
      <c r="M64" s="30"/>
      <c r="N64" s="30"/>
      <c r="O64" s="30"/>
      <c r="P64" s="30"/>
      <c r="Q64" s="30"/>
      <c r="R64" s="30">
        <v>71</v>
      </c>
      <c r="S64" s="30"/>
      <c r="T64" s="305"/>
      <c r="U64" s="305"/>
      <c r="V64" s="306"/>
      <c r="W64" s="306"/>
      <c r="X64" s="306"/>
      <c r="Y64" s="306"/>
      <c r="Z64" s="306"/>
      <c r="AA64" s="307"/>
      <c r="AB64" s="307"/>
      <c r="AC64" s="307"/>
    </row>
    <row r="65" spans="1:29" ht="15.75" customHeight="1">
      <c r="A65" s="298">
        <f t="shared" si="1"/>
        <v>64</v>
      </c>
      <c r="B65" s="312" t="s">
        <v>2380</v>
      </c>
      <c r="C65" s="253"/>
      <c r="D65" s="303" t="s">
        <v>2165</v>
      </c>
      <c r="E65" s="253" t="s">
        <v>2252</v>
      </c>
      <c r="F65" s="303" t="s">
        <v>2188</v>
      </c>
      <c r="G65" s="312" t="s">
        <v>2381</v>
      </c>
      <c r="H65" s="253"/>
      <c r="I65" s="253"/>
      <c r="J65" s="253"/>
      <c r="K65" s="313" t="s">
        <v>2382</v>
      </c>
      <c r="L65"/>
      <c r="M65"/>
      <c r="N65"/>
      <c r="O65"/>
      <c r="P65"/>
      <c r="Q65"/>
      <c r="R65">
        <v>57</v>
      </c>
      <c r="S65"/>
      <c r="T65"/>
      <c r="U65"/>
      <c r="V65"/>
      <c r="W65"/>
      <c r="X65"/>
      <c r="Y65"/>
      <c r="Z65"/>
      <c r="AA65"/>
      <c r="AB65"/>
      <c r="AC65"/>
    </row>
    <row r="66" spans="1:29" ht="15.75" customHeight="1">
      <c r="A66" s="298">
        <f t="shared" si="1"/>
        <v>65</v>
      </c>
      <c r="B66" s="312" t="s">
        <v>2383</v>
      </c>
      <c r="C66" s="315"/>
      <c r="D66" s="303" t="s">
        <v>2165</v>
      </c>
      <c r="E66" s="303" t="s">
        <v>1216</v>
      </c>
      <c r="F66" s="303" t="s">
        <v>2178</v>
      </c>
      <c r="G66" s="312" t="s">
        <v>2245</v>
      </c>
      <c r="H66" s="315"/>
      <c r="I66" s="315"/>
      <c r="J66" s="303"/>
      <c r="K66" s="310" t="s">
        <v>2384</v>
      </c>
      <c r="L66" s="30"/>
      <c r="M66" s="30"/>
      <c r="N66" s="30"/>
      <c r="O66" s="30"/>
      <c r="P66" s="30"/>
      <c r="Q66" s="30"/>
      <c r="R66" s="30">
        <v>73</v>
      </c>
      <c r="S66" s="30"/>
      <c r="T66" s="305"/>
      <c r="U66" s="305"/>
      <c r="V66" s="306"/>
      <c r="W66" s="306"/>
      <c r="X66" s="306"/>
      <c r="Y66" s="306"/>
      <c r="Z66" s="306"/>
      <c r="AA66" s="307"/>
      <c r="AB66" s="307"/>
      <c r="AC66" s="307"/>
    </row>
    <row r="67" spans="1:29" ht="15.75" customHeight="1">
      <c r="A67" s="298">
        <f t="shared" si="1"/>
        <v>66</v>
      </c>
      <c r="B67" s="312" t="s">
        <v>2385</v>
      </c>
      <c r="C67" s="315"/>
      <c r="D67" s="303" t="s">
        <v>2165</v>
      </c>
      <c r="E67" s="303" t="s">
        <v>2207</v>
      </c>
      <c r="F67" s="303" t="s">
        <v>2173</v>
      </c>
      <c r="G67" s="312" t="s">
        <v>2386</v>
      </c>
      <c r="H67" s="315"/>
      <c r="I67" s="315"/>
      <c r="J67" s="303"/>
      <c r="K67" s="313" t="s">
        <v>2387</v>
      </c>
      <c r="L67" s="30"/>
      <c r="M67" s="30"/>
      <c r="N67" s="30"/>
      <c r="O67" s="30"/>
      <c r="P67" s="30"/>
      <c r="Q67" s="30"/>
      <c r="R67" s="30">
        <v>84</v>
      </c>
      <c r="S67" s="30"/>
      <c r="T67" s="305"/>
      <c r="U67" s="305"/>
      <c r="V67" s="306"/>
      <c r="W67" s="306"/>
      <c r="X67" s="306"/>
      <c r="Y67" s="306"/>
      <c r="Z67" s="306"/>
      <c r="AA67" s="307"/>
      <c r="AB67" s="307"/>
      <c r="AC67" s="307"/>
    </row>
    <row r="68" spans="1:29" ht="15.75" customHeight="1">
      <c r="A68" s="298">
        <f t="shared" si="1"/>
        <v>67</v>
      </c>
      <c r="B68" s="312" t="s">
        <v>2388</v>
      </c>
      <c r="C68" s="315"/>
      <c r="D68" s="303" t="s">
        <v>2165</v>
      </c>
      <c r="E68" s="303" t="s">
        <v>2207</v>
      </c>
      <c r="F68" s="303" t="s">
        <v>2173</v>
      </c>
      <c r="G68" s="312" t="s">
        <v>2389</v>
      </c>
      <c r="H68" s="315"/>
      <c r="I68" s="315"/>
      <c r="J68" s="303"/>
      <c r="K68" s="310" t="s">
        <v>2390</v>
      </c>
      <c r="L68" s="30"/>
      <c r="M68" s="30"/>
      <c r="N68" s="30"/>
      <c r="O68" s="30"/>
      <c r="P68" s="30"/>
      <c r="Q68" s="30"/>
      <c r="R68" s="30">
        <v>83</v>
      </c>
      <c r="S68" s="30"/>
      <c r="T68" s="305"/>
      <c r="U68" s="305"/>
      <c r="V68" s="306"/>
      <c r="W68" s="306"/>
      <c r="X68" s="306"/>
      <c r="Y68" s="306"/>
      <c r="Z68" s="306"/>
      <c r="AA68" s="307"/>
      <c r="AB68" s="307"/>
      <c r="AC68" s="307"/>
    </row>
    <row r="69" spans="1:29" ht="15.75" customHeight="1">
      <c r="A69" s="298">
        <f t="shared" si="1"/>
        <v>68</v>
      </c>
      <c r="B69" s="302" t="s">
        <v>2391</v>
      </c>
      <c r="C69" s="302" t="s">
        <v>2392</v>
      </c>
      <c r="D69" s="303" t="s">
        <v>2165</v>
      </c>
      <c r="E69" s="303" t="s">
        <v>2183</v>
      </c>
      <c r="F69" s="303" t="s">
        <v>2188</v>
      </c>
      <c r="G69" s="299" t="s">
        <v>2184</v>
      </c>
      <c r="H69" s="298"/>
      <c r="I69" s="298"/>
      <c r="J69" s="300"/>
      <c r="K69" s="304" t="s">
        <v>2393</v>
      </c>
      <c r="N69" s="143"/>
      <c r="R69" s="138">
        <v>59</v>
      </c>
      <c r="T69" s="254"/>
      <c r="U69" s="254"/>
      <c r="V69" s="146"/>
      <c r="W69" s="146"/>
      <c r="X69" s="146"/>
      <c r="Y69" s="146"/>
      <c r="Z69" s="146"/>
      <c r="AA69" s="142"/>
      <c r="AB69" s="142"/>
      <c r="AC69" s="142"/>
    </row>
    <row r="70" spans="1:29" ht="15.75" customHeight="1">
      <c r="A70" s="298">
        <f t="shared" si="1"/>
        <v>69</v>
      </c>
      <c r="B70" s="303" t="s">
        <v>2394</v>
      </c>
      <c r="C70" s="303"/>
      <c r="D70" s="303" t="s">
        <v>2192</v>
      </c>
      <c r="E70" s="303" t="s">
        <v>2193</v>
      </c>
      <c r="F70" s="303" t="s">
        <v>2193</v>
      </c>
      <c r="G70" s="299" t="s">
        <v>2395</v>
      </c>
      <c r="H70" s="298"/>
      <c r="I70" s="298"/>
      <c r="J70" s="300"/>
      <c r="K70" s="314" t="s">
        <v>2396</v>
      </c>
      <c r="L70" s="141" t="s">
        <v>2196</v>
      </c>
      <c r="M70" s="137" t="s">
        <v>2197</v>
      </c>
      <c r="N70" s="138"/>
      <c r="O70" s="137"/>
      <c r="P70" s="137"/>
      <c r="Q70" s="138" t="b">
        <v>0</v>
      </c>
      <c r="R70" s="137">
        <v>25</v>
      </c>
      <c r="S70" s="138" t="s">
        <v>2198</v>
      </c>
      <c r="T70" s="137"/>
      <c r="U70" s="137"/>
      <c r="V70" s="137"/>
      <c r="W70" s="137"/>
      <c r="X70" s="137"/>
      <c r="Y70" s="137"/>
      <c r="Z70" s="137"/>
      <c r="AA70" s="137"/>
      <c r="AB70" s="137"/>
      <c r="AC70" s="137"/>
    </row>
    <row r="71" spans="1:29" ht="15.75" customHeight="1">
      <c r="A71" s="298">
        <f t="shared" si="1"/>
        <v>70</v>
      </c>
      <c r="B71" s="303" t="s">
        <v>2397</v>
      </c>
      <c r="C71" s="303"/>
      <c r="D71" s="303" t="s">
        <v>2200</v>
      </c>
      <c r="E71" s="303" t="s">
        <v>2201</v>
      </c>
      <c r="F71" s="303" t="s">
        <v>2201</v>
      </c>
      <c r="G71" s="299" t="s">
        <v>2202</v>
      </c>
      <c r="H71" s="298"/>
      <c r="I71" s="298"/>
      <c r="J71" s="300"/>
      <c r="K71" s="314" t="s">
        <v>2398</v>
      </c>
      <c r="L71" s="141" t="s">
        <v>2204</v>
      </c>
      <c r="M71" s="137" t="s">
        <v>2197</v>
      </c>
      <c r="N71" s="138"/>
      <c r="O71" s="137"/>
      <c r="P71" s="137"/>
      <c r="Q71" s="138" t="b">
        <v>0</v>
      </c>
      <c r="R71" s="137">
        <v>15</v>
      </c>
      <c r="S71" s="138" t="s">
        <v>2205</v>
      </c>
      <c r="T71" s="137"/>
      <c r="U71" s="137"/>
      <c r="V71" s="137"/>
      <c r="W71" s="137"/>
      <c r="X71" s="137"/>
      <c r="Y71" s="137"/>
      <c r="Z71" s="137"/>
      <c r="AA71" s="137"/>
      <c r="AB71" s="137"/>
      <c r="AC71" s="137"/>
    </row>
    <row r="72" spans="1:29" ht="15.75" customHeight="1">
      <c r="A72" s="298">
        <f t="shared" si="1"/>
        <v>71</v>
      </c>
      <c r="B72" s="312" t="s">
        <v>2399</v>
      </c>
      <c r="C72" s="315"/>
      <c r="D72" s="303" t="s">
        <v>2165</v>
      </c>
      <c r="E72" s="303" t="s">
        <v>1209</v>
      </c>
      <c r="F72" s="303" t="s">
        <v>2173</v>
      </c>
      <c r="G72" s="312" t="s">
        <v>2400</v>
      </c>
      <c r="H72" s="312"/>
      <c r="I72" s="315"/>
      <c r="J72" s="303"/>
      <c r="K72" s="310" t="s">
        <v>2401</v>
      </c>
      <c r="L72" s="30"/>
      <c r="M72" s="30"/>
      <c r="N72" s="30"/>
      <c r="O72" s="30"/>
      <c r="P72" s="30"/>
      <c r="Q72" s="30"/>
      <c r="R72" s="30">
        <v>72</v>
      </c>
      <c r="S72" s="30"/>
      <c r="T72" s="305"/>
      <c r="U72" s="305"/>
      <c r="V72" s="306"/>
      <c r="W72" s="306"/>
      <c r="X72" s="306"/>
      <c r="Y72" s="306"/>
      <c r="Z72" s="306"/>
      <c r="AA72" s="307"/>
      <c r="AB72" s="307"/>
      <c r="AC72" s="307"/>
    </row>
    <row r="73" spans="1:29" ht="15.75" customHeight="1">
      <c r="A73" s="298">
        <f t="shared" si="1"/>
        <v>72</v>
      </c>
      <c r="B73" s="302" t="s">
        <v>2402</v>
      </c>
      <c r="C73" s="302" t="s">
        <v>2403</v>
      </c>
      <c r="D73" s="303" t="s">
        <v>2165</v>
      </c>
      <c r="E73" s="303" t="s">
        <v>2404</v>
      </c>
      <c r="F73" s="303" t="s">
        <v>2188</v>
      </c>
      <c r="G73" s="299" t="s">
        <v>2404</v>
      </c>
      <c r="H73" s="298"/>
      <c r="I73" s="298"/>
      <c r="J73" s="300"/>
      <c r="K73" s="304" t="s">
        <v>2405</v>
      </c>
      <c r="L73" s="141"/>
      <c r="M73" s="142"/>
      <c r="N73" s="143"/>
      <c r="O73" s="141"/>
      <c r="P73" s="141"/>
      <c r="R73" s="141">
        <v>61</v>
      </c>
      <c r="S73" s="137"/>
      <c r="T73" s="141"/>
      <c r="U73" s="141"/>
      <c r="V73" s="141"/>
      <c r="W73" s="141"/>
      <c r="X73" s="141"/>
      <c r="Y73" s="141"/>
      <c r="Z73" s="141"/>
      <c r="AA73" s="141"/>
      <c r="AB73" s="141"/>
      <c r="AC73" s="141"/>
    </row>
    <row r="74" spans="1:29" ht="15.75" customHeight="1">
      <c r="A74" s="298">
        <f t="shared" si="1"/>
        <v>73</v>
      </c>
      <c r="B74" s="302" t="s">
        <v>2406</v>
      </c>
      <c r="C74" s="302" t="s">
        <v>2407</v>
      </c>
      <c r="D74" s="303" t="s">
        <v>2165</v>
      </c>
      <c r="E74" s="303" t="s">
        <v>2166</v>
      </c>
      <c r="F74" s="303" t="s">
        <v>2167</v>
      </c>
      <c r="G74" s="299" t="s">
        <v>2168</v>
      </c>
      <c r="H74" s="298"/>
      <c r="I74" s="298"/>
      <c r="J74" s="300"/>
      <c r="K74" s="304" t="s">
        <v>2408</v>
      </c>
      <c r="L74" s="30"/>
      <c r="M74" s="30"/>
      <c r="N74" s="30"/>
      <c r="O74" s="30"/>
      <c r="P74" s="30"/>
      <c r="Q74" s="30"/>
      <c r="R74" s="30">
        <v>106</v>
      </c>
      <c r="S74" s="30"/>
      <c r="T74" s="305"/>
      <c r="U74" s="305"/>
      <c r="V74" s="306"/>
      <c r="W74" s="306"/>
      <c r="X74" s="306"/>
      <c r="Y74" s="306"/>
      <c r="Z74" s="306"/>
      <c r="AA74" s="307"/>
      <c r="AB74" s="307"/>
      <c r="AC74" s="307"/>
    </row>
    <row r="75" spans="1:29" ht="15.75" customHeight="1">
      <c r="A75" s="298">
        <f t="shared" si="1"/>
        <v>74</v>
      </c>
      <c r="B75" s="303" t="s">
        <v>2409</v>
      </c>
      <c r="C75" s="303"/>
      <c r="D75" s="303" t="s">
        <v>2200</v>
      </c>
      <c r="E75" s="298" t="s">
        <v>2275</v>
      </c>
      <c r="F75" s="298" t="s">
        <v>2275</v>
      </c>
      <c r="G75" s="299" t="s">
        <v>2275</v>
      </c>
      <c r="H75" s="298"/>
      <c r="I75" s="298"/>
      <c r="J75" s="300"/>
      <c r="K75" s="314" t="s">
        <v>2410</v>
      </c>
      <c r="L75" s="141" t="s">
        <v>2214</v>
      </c>
      <c r="M75" s="137" t="s">
        <v>2197</v>
      </c>
      <c r="N75" s="138"/>
      <c r="Q75" s="138" t="b">
        <v>0</v>
      </c>
      <c r="R75" s="138">
        <v>2</v>
      </c>
      <c r="S75" s="138" t="s">
        <v>2215</v>
      </c>
    </row>
    <row r="76" spans="1:29" ht="15.75" customHeight="1">
      <c r="A76" s="298">
        <f t="shared" si="1"/>
        <v>75</v>
      </c>
      <c r="B76" s="302" t="s">
        <v>2411</v>
      </c>
      <c r="C76" s="302" t="s">
        <v>2412</v>
      </c>
      <c r="D76" s="303" t="s">
        <v>2165</v>
      </c>
      <c r="E76" s="298" t="s">
        <v>2172</v>
      </c>
      <c r="F76" s="298" t="s">
        <v>2173</v>
      </c>
      <c r="G76" s="318" t="s">
        <v>2413</v>
      </c>
      <c r="H76" s="298"/>
      <c r="I76" s="298"/>
      <c r="J76" s="300"/>
      <c r="K76" s="304" t="s">
        <v>2414</v>
      </c>
      <c r="L76" s="137"/>
      <c r="M76" s="137" t="s">
        <v>2197</v>
      </c>
      <c r="N76" s="143"/>
      <c r="O76" s="141"/>
      <c r="P76" s="141"/>
      <c r="Q76" s="141"/>
      <c r="R76" s="141">
        <v>34</v>
      </c>
      <c r="S76" s="137"/>
      <c r="T76" s="141"/>
      <c r="U76" s="141"/>
      <c r="V76" s="141"/>
      <c r="W76" s="141"/>
      <c r="X76" s="141"/>
      <c r="Y76" s="141"/>
      <c r="Z76" s="141"/>
      <c r="AA76" s="141"/>
      <c r="AB76" s="141"/>
      <c r="AC76" s="141"/>
    </row>
    <row r="77" spans="1:29" ht="15.75" customHeight="1">
      <c r="A77" s="298">
        <f t="shared" si="1"/>
        <v>76</v>
      </c>
      <c r="B77" s="302" t="s">
        <v>2415</v>
      </c>
      <c r="C77" s="302" t="s">
        <v>2416</v>
      </c>
      <c r="D77" s="303" t="s">
        <v>2165</v>
      </c>
      <c r="E77" s="303" t="s">
        <v>1239</v>
      </c>
      <c r="F77" s="303" t="s">
        <v>2178</v>
      </c>
      <c r="G77" s="318" t="s">
        <v>2417</v>
      </c>
      <c r="H77" s="298"/>
      <c r="I77" s="298"/>
      <c r="J77" s="300"/>
      <c r="K77" s="304" t="s">
        <v>2418</v>
      </c>
      <c r="N77" s="143"/>
      <c r="R77" s="138">
        <v>50</v>
      </c>
      <c r="T77" s="254"/>
      <c r="U77" s="254"/>
      <c r="V77" s="146"/>
      <c r="W77" s="146"/>
      <c r="X77" s="146"/>
      <c r="Y77" s="146"/>
      <c r="Z77" s="146"/>
      <c r="AA77" s="142"/>
      <c r="AB77" s="142"/>
      <c r="AC77" s="142"/>
    </row>
    <row r="78" spans="1:29" ht="15.75" customHeight="1">
      <c r="A78" s="298">
        <f t="shared" si="1"/>
        <v>77</v>
      </c>
      <c r="B78" s="312" t="s">
        <v>2419</v>
      </c>
      <c r="C78" s="315"/>
      <c r="D78" s="303" t="s">
        <v>2165</v>
      </c>
      <c r="E78" s="303" t="s">
        <v>1533</v>
      </c>
      <c r="F78" s="303" t="s">
        <v>2173</v>
      </c>
      <c r="G78" s="312" t="s">
        <v>2420</v>
      </c>
      <c r="H78" s="315"/>
      <c r="I78" s="315"/>
      <c r="J78" s="303"/>
      <c r="K78" s="310" t="s">
        <v>2421</v>
      </c>
      <c r="L78" s="30"/>
      <c r="M78" s="30"/>
      <c r="N78" s="30"/>
      <c r="O78" s="30"/>
      <c r="P78" s="30"/>
      <c r="Q78" s="30"/>
      <c r="R78" s="30">
        <v>77</v>
      </c>
      <c r="S78" s="30"/>
      <c r="T78" s="305"/>
      <c r="U78" s="305"/>
      <c r="V78" s="306"/>
      <c r="W78" s="306"/>
      <c r="X78" s="306"/>
      <c r="Y78" s="306"/>
      <c r="Z78" s="306"/>
      <c r="AA78" s="307"/>
      <c r="AB78" s="307"/>
      <c r="AC78" s="307"/>
    </row>
    <row r="79" spans="1:29" ht="15.75" customHeight="1">
      <c r="A79" s="298">
        <f t="shared" si="1"/>
        <v>78</v>
      </c>
      <c r="B79" s="312" t="s">
        <v>2422</v>
      </c>
      <c r="C79" s="315"/>
      <c r="D79" s="303" t="s">
        <v>2165</v>
      </c>
      <c r="E79" s="303" t="s">
        <v>1533</v>
      </c>
      <c r="F79" s="303" t="s">
        <v>2167</v>
      </c>
      <c r="G79" s="312" t="s">
        <v>2228</v>
      </c>
      <c r="H79" s="315"/>
      <c r="I79" s="315"/>
      <c r="J79" s="303"/>
      <c r="K79" s="310" t="s">
        <v>2423</v>
      </c>
      <c r="L79" s="30"/>
      <c r="M79" s="30"/>
      <c r="N79" s="30"/>
      <c r="O79" s="30"/>
      <c r="P79" s="30"/>
      <c r="Q79" s="30"/>
      <c r="R79" s="30">
        <v>99</v>
      </c>
      <c r="S79" s="30"/>
      <c r="T79" s="305"/>
      <c r="U79" s="305"/>
      <c r="V79" s="306"/>
      <c r="W79" s="306"/>
      <c r="X79" s="306"/>
      <c r="Y79" s="306"/>
      <c r="Z79" s="306"/>
      <c r="AA79" s="307"/>
      <c r="AB79" s="307"/>
      <c r="AC79" s="307"/>
    </row>
    <row r="80" spans="1:29" ht="15.75" customHeight="1">
      <c r="A80" s="298">
        <f t="shared" si="1"/>
        <v>79</v>
      </c>
      <c r="B80" s="302" t="s">
        <v>2424</v>
      </c>
      <c r="C80" s="302" t="s">
        <v>2425</v>
      </c>
      <c r="D80" s="303" t="s">
        <v>2165</v>
      </c>
      <c r="E80" s="303" t="s">
        <v>2172</v>
      </c>
      <c r="F80" s="303" t="s">
        <v>2172</v>
      </c>
      <c r="G80" s="299" t="s">
        <v>2426</v>
      </c>
      <c r="H80" s="298"/>
      <c r="I80" s="298"/>
      <c r="J80" s="300"/>
      <c r="K80" s="304" t="s">
        <v>2427</v>
      </c>
      <c r="L80" s="137"/>
      <c r="M80" s="137" t="s">
        <v>2197</v>
      </c>
      <c r="N80" s="143"/>
      <c r="O80" s="141"/>
      <c r="P80" s="141"/>
      <c r="Q80" s="141"/>
      <c r="R80" s="141">
        <v>29</v>
      </c>
      <c r="S80" s="137"/>
      <c r="T80" s="141"/>
      <c r="U80" s="141"/>
      <c r="V80" s="141"/>
      <c r="W80" s="141"/>
      <c r="X80" s="141"/>
      <c r="Y80" s="141"/>
      <c r="Z80" s="141"/>
      <c r="AA80" s="141"/>
      <c r="AB80" s="141"/>
      <c r="AC80" s="141"/>
    </row>
    <row r="81" spans="1:29" ht="15.75" customHeight="1">
      <c r="A81" s="298">
        <f t="shared" si="1"/>
        <v>80</v>
      </c>
      <c r="B81" s="302" t="s">
        <v>2428</v>
      </c>
      <c r="C81" s="302" t="s">
        <v>2429</v>
      </c>
      <c r="D81" s="303" t="s">
        <v>2165</v>
      </c>
      <c r="E81" s="303" t="s">
        <v>2172</v>
      </c>
      <c r="F81" s="303" t="s">
        <v>2172</v>
      </c>
      <c r="G81" s="299" t="s">
        <v>2430</v>
      </c>
      <c r="H81" s="298"/>
      <c r="I81" s="298"/>
      <c r="J81" s="300"/>
      <c r="K81" s="304" t="s">
        <v>2431</v>
      </c>
      <c r="L81" s="137"/>
      <c r="M81" s="137" t="s">
        <v>2197</v>
      </c>
      <c r="N81" s="143"/>
      <c r="O81" s="141"/>
      <c r="P81" s="141"/>
      <c r="Q81" s="141"/>
      <c r="R81" s="141">
        <v>108</v>
      </c>
      <c r="S81" s="137"/>
      <c r="T81" s="141"/>
      <c r="U81" s="141"/>
      <c r="V81" s="141"/>
      <c r="W81" s="141"/>
      <c r="X81" s="141"/>
      <c r="Y81" s="141"/>
      <c r="Z81" s="141"/>
      <c r="AA81" s="141"/>
      <c r="AB81" s="141"/>
      <c r="AC81" s="141"/>
    </row>
    <row r="82" spans="1:29" ht="15.75" customHeight="1">
      <c r="A82" s="298">
        <f t="shared" si="1"/>
        <v>81</v>
      </c>
      <c r="B82" s="312" t="s">
        <v>2432</v>
      </c>
      <c r="C82" s="302"/>
      <c r="D82" s="303" t="s">
        <v>2165</v>
      </c>
      <c r="E82" s="303" t="s">
        <v>2333</v>
      </c>
      <c r="F82" s="303" t="s">
        <v>2188</v>
      </c>
      <c r="G82" s="312" t="s">
        <v>2433</v>
      </c>
      <c r="H82" s="298"/>
      <c r="I82" s="298"/>
      <c r="J82" s="300"/>
      <c r="K82" s="313" t="s">
        <v>2434</v>
      </c>
      <c r="N82" s="143"/>
      <c r="R82" s="138">
        <v>51</v>
      </c>
      <c r="T82" s="254"/>
      <c r="U82" s="254"/>
      <c r="V82" s="146"/>
      <c r="W82" s="146"/>
      <c r="X82" s="146"/>
      <c r="Y82" s="146"/>
      <c r="Z82" s="146"/>
      <c r="AA82" s="142"/>
      <c r="AB82" s="142"/>
      <c r="AC82" s="142"/>
    </row>
    <row r="83" spans="1:29" ht="15.75" customHeight="1">
      <c r="A83" s="298">
        <f t="shared" si="1"/>
        <v>82</v>
      </c>
      <c r="B83" s="312" t="s">
        <v>2435</v>
      </c>
      <c r="C83" s="315"/>
      <c r="D83" s="303" t="s">
        <v>2165</v>
      </c>
      <c r="E83" s="303" t="s">
        <v>1531</v>
      </c>
      <c r="F83" s="303" t="s">
        <v>2178</v>
      </c>
      <c r="G83" s="312" t="s">
        <v>2436</v>
      </c>
      <c r="H83" s="315"/>
      <c r="I83" s="315"/>
      <c r="J83" s="303"/>
      <c r="K83" s="310" t="s">
        <v>2437</v>
      </c>
      <c r="L83" s="30"/>
      <c r="M83" s="30"/>
      <c r="N83" s="30"/>
      <c r="O83" s="30"/>
      <c r="P83" s="30"/>
      <c r="Q83" s="30"/>
      <c r="R83" s="30">
        <v>75</v>
      </c>
      <c r="S83" s="30"/>
      <c r="T83" s="305"/>
      <c r="U83" s="305"/>
      <c r="V83" s="306"/>
      <c r="W83" s="306"/>
      <c r="X83" s="306"/>
      <c r="Y83" s="306"/>
      <c r="Z83" s="306"/>
      <c r="AA83" s="307"/>
      <c r="AB83" s="307"/>
      <c r="AC83" s="307"/>
    </row>
    <row r="84" spans="1:29" ht="15.75" customHeight="1">
      <c r="A84" s="298">
        <f t="shared" si="1"/>
        <v>83</v>
      </c>
      <c r="B84" s="302" t="s">
        <v>2438</v>
      </c>
      <c r="C84" s="302" t="s">
        <v>2439</v>
      </c>
      <c r="D84" s="303" t="s">
        <v>2165</v>
      </c>
      <c r="E84" s="303" t="s">
        <v>1209</v>
      </c>
      <c r="F84" s="303" t="s">
        <v>2173</v>
      </c>
      <c r="G84" s="312" t="s">
        <v>2378</v>
      </c>
      <c r="H84" s="298"/>
      <c r="I84" s="298"/>
      <c r="J84" s="300"/>
      <c r="K84" s="304" t="s">
        <v>2440</v>
      </c>
      <c r="L84" s="30"/>
      <c r="M84" s="30"/>
      <c r="N84" s="30"/>
      <c r="O84" s="30"/>
      <c r="P84" s="30"/>
      <c r="Q84" s="30"/>
      <c r="R84" s="30">
        <v>69</v>
      </c>
      <c r="S84" s="30"/>
      <c r="T84" s="305"/>
      <c r="U84" s="305"/>
      <c r="V84" s="306"/>
      <c r="W84" s="306"/>
      <c r="X84" s="306"/>
      <c r="Y84" s="306"/>
      <c r="Z84" s="306"/>
      <c r="AA84" s="307"/>
      <c r="AB84" s="307"/>
      <c r="AC84" s="307"/>
    </row>
    <row r="85" spans="1:29" ht="15.75" customHeight="1">
      <c r="A85" s="298">
        <f t="shared" si="1"/>
        <v>84</v>
      </c>
      <c r="B85" s="303" t="s">
        <v>2441</v>
      </c>
      <c r="C85" s="303"/>
      <c r="D85" s="303" t="s">
        <v>2200</v>
      </c>
      <c r="E85" s="298" t="s">
        <v>2275</v>
      </c>
      <c r="F85" s="298" t="s">
        <v>2275</v>
      </c>
      <c r="G85" s="299" t="s">
        <v>2275</v>
      </c>
      <c r="H85" s="298"/>
      <c r="I85" s="298"/>
      <c r="J85" s="300"/>
      <c r="K85" s="314" t="s">
        <v>2442</v>
      </c>
      <c r="L85" s="141" t="s">
        <v>2443</v>
      </c>
      <c r="M85" s="137" t="s">
        <v>2197</v>
      </c>
      <c r="N85" s="138"/>
      <c r="Q85" s="138" t="b">
        <v>0</v>
      </c>
      <c r="R85" s="138">
        <v>3</v>
      </c>
      <c r="S85" s="138" t="s">
        <v>2215</v>
      </c>
    </row>
    <row r="86" spans="1:29" ht="15.75" customHeight="1">
      <c r="A86" s="298">
        <f t="shared" si="1"/>
        <v>85</v>
      </c>
      <c r="B86" s="312" t="s">
        <v>2444</v>
      </c>
      <c r="C86" s="315"/>
      <c r="D86" s="303" t="s">
        <v>2165</v>
      </c>
      <c r="E86" s="303" t="s">
        <v>1533</v>
      </c>
      <c r="F86" s="303" t="s">
        <v>2173</v>
      </c>
      <c r="G86" s="312" t="s">
        <v>2445</v>
      </c>
      <c r="H86" s="315"/>
      <c r="I86" s="315"/>
      <c r="J86" s="303"/>
      <c r="K86" s="310" t="s">
        <v>2446</v>
      </c>
      <c r="L86" s="30"/>
      <c r="M86" s="30"/>
      <c r="N86" s="30"/>
      <c r="O86" s="30"/>
      <c r="P86" s="30"/>
      <c r="Q86" s="30"/>
      <c r="R86" s="30">
        <v>78</v>
      </c>
      <c r="S86" s="30"/>
      <c r="T86" s="305"/>
      <c r="U86" s="305"/>
      <c r="V86" s="306"/>
      <c r="W86" s="306"/>
      <c r="X86" s="306"/>
      <c r="Y86" s="306"/>
      <c r="Z86" s="306"/>
      <c r="AA86" s="307"/>
      <c r="AB86" s="307"/>
      <c r="AC86" s="307"/>
    </row>
    <row r="87" spans="1:29" ht="15.75" customHeight="1">
      <c r="A87" s="298">
        <f t="shared" si="1"/>
        <v>86</v>
      </c>
      <c r="B87" s="302" t="s">
        <v>2447</v>
      </c>
      <c r="C87" s="302" t="s">
        <v>2448</v>
      </c>
      <c r="D87" s="303" t="s">
        <v>2165</v>
      </c>
      <c r="E87" s="303" t="s">
        <v>2404</v>
      </c>
      <c r="F87" s="303" t="s">
        <v>2188</v>
      </c>
      <c r="G87" s="299" t="s">
        <v>2404</v>
      </c>
      <c r="H87" s="298"/>
      <c r="I87" s="298"/>
      <c r="J87" s="300"/>
      <c r="K87" s="304" t="s">
        <v>2449</v>
      </c>
      <c r="L87" s="330"/>
      <c r="M87" s="327"/>
      <c r="N87" s="328"/>
      <c r="O87" s="329"/>
      <c r="P87" s="329"/>
      <c r="Q87" s="30"/>
      <c r="R87" s="329">
        <v>62</v>
      </c>
      <c r="S87" s="137"/>
      <c r="T87" s="329"/>
      <c r="U87" s="329"/>
      <c r="V87" s="329"/>
      <c r="W87" s="329"/>
      <c r="X87" s="329"/>
      <c r="Y87" s="329"/>
      <c r="Z87" s="329"/>
      <c r="AA87" s="329"/>
      <c r="AB87" s="329"/>
      <c r="AC87" s="329"/>
    </row>
    <row r="88" spans="1:29" ht="15.75" customHeight="1">
      <c r="A88" s="298">
        <f t="shared" si="1"/>
        <v>87</v>
      </c>
      <c r="B88" s="302" t="s">
        <v>2450</v>
      </c>
      <c r="C88" s="302" t="s">
        <v>2450</v>
      </c>
      <c r="D88" s="303" t="s">
        <v>2165</v>
      </c>
      <c r="E88" s="303" t="s">
        <v>2167</v>
      </c>
      <c r="F88" s="303" t="s">
        <v>2167</v>
      </c>
      <c r="G88" s="303" t="s">
        <v>2167</v>
      </c>
      <c r="H88" s="33"/>
      <c r="I88" s="33"/>
      <c r="J88" s="33"/>
      <c r="K88" s="313" t="s">
        <v>2451</v>
      </c>
      <c r="L88" s="30"/>
      <c r="M88" s="30"/>
      <c r="N88" s="30"/>
      <c r="O88" s="30"/>
      <c r="P88" s="30"/>
      <c r="Q88" s="30"/>
      <c r="R88" s="30">
        <v>115</v>
      </c>
      <c r="S88" s="30"/>
      <c r="T88" s="311"/>
      <c r="U88" s="305"/>
      <c r="V88" s="306"/>
      <c r="W88" s="306"/>
      <c r="X88" s="306"/>
      <c r="Y88" s="306"/>
      <c r="Z88" s="306"/>
      <c r="AA88" s="307"/>
      <c r="AB88" s="307"/>
      <c r="AC88" s="307"/>
    </row>
    <row r="89" spans="1:29" ht="15.75" customHeight="1">
      <c r="A89" s="298">
        <f t="shared" si="1"/>
        <v>88</v>
      </c>
      <c r="B89" s="302" t="s">
        <v>2452</v>
      </c>
      <c r="C89" s="302" t="s">
        <v>2453</v>
      </c>
      <c r="D89" s="303" t="s">
        <v>2165</v>
      </c>
      <c r="E89" s="303" t="s">
        <v>2183</v>
      </c>
      <c r="F89" s="303" t="s">
        <v>2188</v>
      </c>
      <c r="G89" s="299" t="s">
        <v>2454</v>
      </c>
      <c r="H89" s="298"/>
      <c r="I89" s="298"/>
      <c r="J89" s="300"/>
      <c r="K89" s="304" t="s">
        <v>2455</v>
      </c>
      <c r="L89" s="141"/>
      <c r="M89" s="142"/>
      <c r="N89" s="143"/>
      <c r="O89" s="141"/>
      <c r="P89" s="141"/>
      <c r="R89" s="141">
        <v>60</v>
      </c>
      <c r="S89" s="137"/>
      <c r="T89" s="141"/>
      <c r="U89" s="141"/>
      <c r="V89" s="141"/>
      <c r="W89" s="141"/>
      <c r="X89" s="141"/>
      <c r="Y89" s="141"/>
      <c r="Z89" s="141"/>
      <c r="AA89" s="141"/>
      <c r="AB89" s="141"/>
      <c r="AC89" s="141"/>
    </row>
    <row r="90" spans="1:29" ht="15.75" customHeight="1">
      <c r="A90" s="298">
        <f t="shared" si="1"/>
        <v>89</v>
      </c>
      <c r="B90" s="312" t="s">
        <v>2456</v>
      </c>
      <c r="C90" s="315"/>
      <c r="D90" s="303" t="s">
        <v>2165</v>
      </c>
      <c r="E90" s="303" t="s">
        <v>1531</v>
      </c>
      <c r="F90" s="303" t="s">
        <v>2178</v>
      </c>
      <c r="G90" s="312" t="s">
        <v>2308</v>
      </c>
      <c r="H90" s="315"/>
      <c r="I90" s="315"/>
      <c r="J90" s="303"/>
      <c r="K90" s="310" t="s">
        <v>2457</v>
      </c>
      <c r="L90" s="30"/>
      <c r="M90" s="30"/>
      <c r="N90" s="30"/>
      <c r="O90" s="30"/>
      <c r="P90" s="30"/>
      <c r="Q90" s="30"/>
      <c r="R90" s="30">
        <v>76</v>
      </c>
      <c r="S90" s="30"/>
      <c r="T90" s="305"/>
      <c r="U90" s="305"/>
      <c r="V90" s="306"/>
      <c r="W90" s="306"/>
      <c r="X90" s="306"/>
      <c r="Y90" s="306"/>
      <c r="Z90" s="306"/>
      <c r="AA90" s="307"/>
      <c r="AB90" s="307"/>
      <c r="AC90" s="307"/>
    </row>
    <row r="91" spans="1:29" ht="15.75" customHeight="1">
      <c r="A91" s="298">
        <f t="shared" si="1"/>
        <v>90</v>
      </c>
      <c r="B91" s="302" t="s">
        <v>2458</v>
      </c>
      <c r="C91" s="302" t="s">
        <v>2459</v>
      </c>
      <c r="D91" s="303" t="s">
        <v>2165</v>
      </c>
      <c r="E91" s="303" t="s">
        <v>2404</v>
      </c>
      <c r="F91" s="303" t="s">
        <v>2188</v>
      </c>
      <c r="G91" s="299" t="s">
        <v>2404</v>
      </c>
      <c r="H91" s="298"/>
      <c r="I91" s="298"/>
      <c r="J91" s="300"/>
      <c r="K91" s="304" t="s">
        <v>2460</v>
      </c>
      <c r="L91" s="330"/>
      <c r="M91" s="327"/>
      <c r="N91" s="328"/>
      <c r="O91" s="329"/>
      <c r="P91" s="329"/>
      <c r="Q91" s="30"/>
      <c r="R91" s="329">
        <v>63</v>
      </c>
      <c r="S91" s="137"/>
      <c r="T91" s="329"/>
      <c r="U91" s="329"/>
      <c r="V91" s="329"/>
      <c r="W91" s="329"/>
      <c r="X91" s="329"/>
      <c r="Y91" s="329"/>
      <c r="Z91" s="329"/>
      <c r="AA91" s="329"/>
      <c r="AB91" s="329"/>
      <c r="AC91" s="329"/>
    </row>
    <row r="92" spans="1:29" ht="15.75" customHeight="1">
      <c r="A92" s="298">
        <f t="shared" si="1"/>
        <v>91</v>
      </c>
      <c r="B92" s="303" t="s">
        <v>2461</v>
      </c>
      <c r="C92" s="303"/>
      <c r="D92" s="303" t="s">
        <v>2200</v>
      </c>
      <c r="E92" s="303" t="s">
        <v>2219</v>
      </c>
      <c r="F92" s="303" t="s">
        <v>2219</v>
      </c>
      <c r="G92" s="299" t="s">
        <v>2462</v>
      </c>
      <c r="H92" s="298"/>
      <c r="I92" s="298"/>
      <c r="J92" s="313" t="s">
        <v>2463</v>
      </c>
      <c r="K92" s="314" t="s">
        <v>2464</v>
      </c>
      <c r="L92" s="141" t="s">
        <v>2196</v>
      </c>
      <c r="M92" s="137" t="s">
        <v>2197</v>
      </c>
      <c r="N92" s="138"/>
      <c r="O92" s="137"/>
      <c r="P92" s="137"/>
      <c r="Q92" s="138" t="b">
        <v>0</v>
      </c>
      <c r="R92" s="137">
        <v>19</v>
      </c>
      <c r="S92" s="138" t="s">
        <v>2198</v>
      </c>
      <c r="T92" s="137"/>
      <c r="U92" s="137"/>
      <c r="V92" s="137"/>
      <c r="W92" s="137"/>
      <c r="X92" s="137"/>
      <c r="Y92" s="137"/>
      <c r="Z92" s="137"/>
      <c r="AA92" s="137"/>
      <c r="AB92" s="137"/>
      <c r="AC92" s="137"/>
    </row>
    <row r="93" spans="1:29" ht="15.75" customHeight="1">
      <c r="A93" s="298">
        <f t="shared" si="1"/>
        <v>92</v>
      </c>
      <c r="B93" s="302" t="s">
        <v>2465</v>
      </c>
      <c r="C93" s="302" t="s">
        <v>2465</v>
      </c>
      <c r="D93" s="303" t="s">
        <v>2165</v>
      </c>
      <c r="E93" s="308" t="s">
        <v>2466</v>
      </c>
      <c r="F93" s="309" t="s">
        <v>2173</v>
      </c>
      <c r="G93" s="332"/>
      <c r="H93" s="33"/>
      <c r="I93" s="33"/>
      <c r="J93" s="33"/>
      <c r="K93" s="313" t="s">
        <v>2467</v>
      </c>
      <c r="L93" s="30"/>
      <c r="M93" s="30"/>
      <c r="N93" s="30"/>
      <c r="O93" s="30"/>
      <c r="P93" s="30"/>
      <c r="Q93" s="30"/>
      <c r="R93" s="30">
        <v>114</v>
      </c>
      <c r="S93" s="30"/>
      <c r="T93" s="311"/>
      <c r="U93" s="305"/>
      <c r="V93" s="306"/>
      <c r="W93" s="306"/>
      <c r="X93" s="306"/>
      <c r="Y93" s="306"/>
      <c r="Z93" s="306"/>
      <c r="AA93" s="307"/>
      <c r="AB93" s="307"/>
      <c r="AC93" s="307"/>
    </row>
    <row r="94" spans="1:29" ht="15.75" customHeight="1">
      <c r="A94" s="298">
        <f t="shared" si="1"/>
        <v>93</v>
      </c>
      <c r="B94" s="312" t="s">
        <v>2468</v>
      </c>
      <c r="C94" s="315"/>
      <c r="D94" s="303" t="s">
        <v>2165</v>
      </c>
      <c r="E94" s="303" t="s">
        <v>2207</v>
      </c>
      <c r="F94" s="303" t="s">
        <v>2173</v>
      </c>
      <c r="G94" s="312" t="s">
        <v>2469</v>
      </c>
      <c r="H94" s="315"/>
      <c r="I94" s="315"/>
      <c r="J94" s="303"/>
      <c r="K94" s="310" t="s">
        <v>2470</v>
      </c>
      <c r="L94" s="30"/>
      <c r="M94" s="30"/>
      <c r="N94" s="30"/>
      <c r="O94" s="30"/>
      <c r="P94" s="30"/>
      <c r="Q94" s="30"/>
      <c r="R94" s="30">
        <v>90</v>
      </c>
      <c r="S94" s="30"/>
      <c r="T94" s="305"/>
      <c r="U94" s="305"/>
      <c r="V94" s="306"/>
      <c r="W94" s="306"/>
      <c r="X94" s="306"/>
      <c r="Y94" s="306"/>
      <c r="Z94" s="306"/>
      <c r="AA94" s="307"/>
      <c r="AB94" s="307"/>
      <c r="AC94" s="307"/>
    </row>
    <row r="95" spans="1:29" ht="15.75" customHeight="1">
      <c r="A95" s="298">
        <f t="shared" ref="A95:A122" si="2">ROW()-1</f>
        <v>94</v>
      </c>
      <c r="B95" s="312" t="s">
        <v>2471</v>
      </c>
      <c r="C95" s="315"/>
      <c r="D95" s="303" t="s">
        <v>2165</v>
      </c>
      <c r="E95" s="303" t="s">
        <v>2207</v>
      </c>
      <c r="F95" s="303" t="s">
        <v>2173</v>
      </c>
      <c r="G95" s="312" t="s">
        <v>2256</v>
      </c>
      <c r="H95" s="315"/>
      <c r="I95" s="315"/>
      <c r="J95" s="303"/>
      <c r="K95" s="310" t="s">
        <v>2472</v>
      </c>
      <c r="L95" s="30"/>
      <c r="M95" s="30"/>
      <c r="N95" s="30"/>
      <c r="O95" s="30"/>
      <c r="P95" s="30"/>
      <c r="Q95" s="30"/>
      <c r="R95" s="30">
        <v>92</v>
      </c>
      <c r="S95" s="30"/>
      <c r="T95" s="305"/>
      <c r="U95" s="305"/>
      <c r="V95" s="306"/>
      <c r="W95" s="306"/>
      <c r="X95" s="306"/>
      <c r="Y95" s="306"/>
      <c r="Z95" s="306"/>
      <c r="AA95" s="307"/>
      <c r="AB95" s="307"/>
      <c r="AC95" s="307"/>
    </row>
    <row r="96" spans="1:29" ht="15.75" customHeight="1">
      <c r="A96" s="298">
        <f t="shared" si="2"/>
        <v>95</v>
      </c>
      <c r="B96" s="312" t="s">
        <v>2473</v>
      </c>
      <c r="C96" s="319"/>
      <c r="D96" s="303" t="s">
        <v>2165</v>
      </c>
      <c r="E96" s="303" t="s">
        <v>2252</v>
      </c>
      <c r="F96" s="309" t="s">
        <v>2188</v>
      </c>
      <c r="G96" s="312" t="s">
        <v>2381</v>
      </c>
      <c r="H96" s="33"/>
      <c r="I96" s="33"/>
      <c r="J96" s="33"/>
      <c r="K96" s="313" t="s">
        <v>2474</v>
      </c>
      <c r="L96" s="30"/>
      <c r="M96" s="30"/>
      <c r="N96" s="30"/>
      <c r="O96" s="30"/>
      <c r="P96" s="30"/>
      <c r="Q96" s="30"/>
      <c r="R96" s="30">
        <v>47</v>
      </c>
      <c r="S96" s="30"/>
      <c r="T96" s="305"/>
      <c r="U96" s="305"/>
      <c r="V96" s="306"/>
      <c r="W96" s="306"/>
      <c r="X96" s="306"/>
      <c r="Y96" s="306"/>
      <c r="Z96" s="306"/>
      <c r="AA96" s="307"/>
      <c r="AB96" s="307"/>
      <c r="AC96" s="307"/>
    </row>
    <row r="97" spans="1:29" ht="15.75" customHeight="1">
      <c r="A97" s="298">
        <f t="shared" si="2"/>
        <v>96</v>
      </c>
      <c r="B97" s="312" t="s">
        <v>2473</v>
      </c>
      <c r="C97" s="253"/>
      <c r="D97" s="303" t="s">
        <v>2165</v>
      </c>
      <c r="E97" s="253" t="s">
        <v>2252</v>
      </c>
      <c r="F97" s="303" t="s">
        <v>2188</v>
      </c>
      <c r="G97" s="312" t="s">
        <v>2381</v>
      </c>
      <c r="H97" s="253"/>
      <c r="I97" s="253"/>
      <c r="J97" s="253"/>
      <c r="K97" s="313" t="s">
        <v>2475</v>
      </c>
      <c r="L97"/>
      <c r="M97"/>
      <c r="N97"/>
      <c r="O97"/>
      <c r="P97"/>
      <c r="Q97"/>
      <c r="R97">
        <v>58</v>
      </c>
      <c r="S97"/>
      <c r="T97"/>
      <c r="U97"/>
      <c r="V97"/>
      <c r="W97"/>
      <c r="X97"/>
      <c r="Y97"/>
      <c r="Z97"/>
      <c r="AA97"/>
      <c r="AB97"/>
      <c r="AC97"/>
    </row>
    <row r="98" spans="1:29" ht="15.75" customHeight="1">
      <c r="A98" s="298">
        <f t="shared" si="2"/>
        <v>97</v>
      </c>
      <c r="B98" s="302" t="s">
        <v>2476</v>
      </c>
      <c r="C98" s="302" t="s">
        <v>2477</v>
      </c>
      <c r="D98" s="303" t="s">
        <v>2165</v>
      </c>
      <c r="E98" s="303" t="s">
        <v>2172</v>
      </c>
      <c r="F98" s="303" t="s">
        <v>2172</v>
      </c>
      <c r="G98" s="299" t="s">
        <v>2478</v>
      </c>
      <c r="H98" s="298"/>
      <c r="I98" s="298"/>
      <c r="J98" s="300"/>
      <c r="K98" s="304" t="s">
        <v>2479</v>
      </c>
      <c r="L98" s="137"/>
      <c r="M98" s="137" t="s">
        <v>2197</v>
      </c>
      <c r="N98" s="143"/>
      <c r="O98" s="141"/>
      <c r="P98" s="141"/>
      <c r="Q98" s="141"/>
      <c r="R98" s="141">
        <v>32</v>
      </c>
      <c r="S98" s="137"/>
      <c r="T98" s="141"/>
      <c r="U98" s="141"/>
      <c r="V98" s="141"/>
      <c r="W98" s="141"/>
      <c r="X98" s="141"/>
      <c r="Y98" s="141"/>
      <c r="Z98" s="141"/>
      <c r="AA98" s="141"/>
      <c r="AB98" s="141"/>
      <c r="AC98" s="141"/>
    </row>
    <row r="99" spans="1:29" ht="15.75" customHeight="1">
      <c r="A99" s="298">
        <f t="shared" si="2"/>
        <v>98</v>
      </c>
      <c r="B99" s="312" t="s">
        <v>2480</v>
      </c>
      <c r="C99" s="319"/>
      <c r="D99" s="303" t="s">
        <v>2165</v>
      </c>
      <c r="E99" s="303" t="s">
        <v>2187</v>
      </c>
      <c r="F99" s="309" t="s">
        <v>2188</v>
      </c>
      <c r="G99" s="312" t="s">
        <v>2481</v>
      </c>
      <c r="H99" s="33"/>
      <c r="I99" s="33"/>
      <c r="J99" s="33"/>
      <c r="K99" s="313" t="s">
        <v>2482</v>
      </c>
      <c r="L99" s="30"/>
      <c r="M99" s="30"/>
      <c r="N99" s="30"/>
      <c r="O99" s="30"/>
      <c r="P99" s="30"/>
      <c r="Q99" s="30"/>
      <c r="R99" s="30">
        <v>44</v>
      </c>
      <c r="S99" s="30"/>
      <c r="T99" s="305"/>
      <c r="U99" s="305"/>
      <c r="V99" s="306"/>
      <c r="W99" s="306"/>
      <c r="X99" s="306"/>
      <c r="Y99" s="306"/>
      <c r="Z99" s="306"/>
      <c r="AA99" s="307"/>
      <c r="AB99" s="307"/>
      <c r="AC99" s="307"/>
    </row>
    <row r="100" spans="1:29" ht="15.75" customHeight="1">
      <c r="A100" s="298">
        <f t="shared" si="2"/>
        <v>99</v>
      </c>
      <c r="B100" s="302" t="s">
        <v>2483</v>
      </c>
      <c r="C100" s="302" t="s">
        <v>2484</v>
      </c>
      <c r="D100" s="303" t="s">
        <v>2165</v>
      </c>
      <c r="E100" s="303" t="s">
        <v>2167</v>
      </c>
      <c r="F100" s="303" t="s">
        <v>2167</v>
      </c>
      <c r="G100" s="299" t="s">
        <v>2168</v>
      </c>
      <c r="H100" s="33"/>
      <c r="I100" s="33"/>
      <c r="J100" s="33"/>
      <c r="K100" s="313" t="s">
        <v>2485</v>
      </c>
      <c r="L100" s="30"/>
      <c r="M100" s="30"/>
      <c r="N100" s="30"/>
      <c r="O100" s="30"/>
      <c r="P100" s="30"/>
      <c r="Q100" s="30"/>
      <c r="R100" s="30">
        <v>112</v>
      </c>
      <c r="S100" s="30"/>
      <c r="T100" s="311"/>
      <c r="U100" s="305"/>
      <c r="V100" s="306"/>
      <c r="W100" s="306"/>
      <c r="X100" s="306"/>
      <c r="Y100" s="306"/>
      <c r="Z100" s="306"/>
      <c r="AA100" s="307"/>
      <c r="AB100" s="307"/>
      <c r="AC100" s="307"/>
    </row>
    <row r="101" spans="1:29" ht="15.75" customHeight="1">
      <c r="A101" s="298">
        <f t="shared" si="2"/>
        <v>100</v>
      </c>
      <c r="B101" s="302" t="s">
        <v>2486</v>
      </c>
      <c r="C101" s="302" t="s">
        <v>2487</v>
      </c>
      <c r="D101" s="303" t="s">
        <v>2165</v>
      </c>
      <c r="E101" s="303" t="s">
        <v>2172</v>
      </c>
      <c r="F101" s="303" t="s">
        <v>2172</v>
      </c>
      <c r="G101" s="299" t="s">
        <v>2174</v>
      </c>
      <c r="H101" s="298"/>
      <c r="I101" s="298"/>
      <c r="J101" s="300"/>
      <c r="K101" s="304" t="s">
        <v>2488</v>
      </c>
      <c r="L101" s="137"/>
      <c r="M101" s="137" t="s">
        <v>2197</v>
      </c>
      <c r="N101" s="143"/>
      <c r="O101" s="141"/>
      <c r="P101" s="141"/>
      <c r="Q101" s="141"/>
      <c r="R101" s="141">
        <v>39</v>
      </c>
      <c r="S101" s="137"/>
      <c r="T101" s="141"/>
      <c r="U101" s="141"/>
      <c r="V101" s="141"/>
      <c r="W101" s="141"/>
      <c r="X101" s="141"/>
      <c r="Y101" s="141"/>
      <c r="Z101" s="141"/>
      <c r="AA101" s="141"/>
      <c r="AB101" s="141"/>
      <c r="AC101" s="141"/>
    </row>
    <row r="102" spans="1:29" ht="15.75" customHeight="1">
      <c r="A102" s="298">
        <f t="shared" si="2"/>
        <v>101</v>
      </c>
      <c r="B102" s="303" t="s">
        <v>2489</v>
      </c>
      <c r="C102" s="303"/>
      <c r="D102" s="303" t="s">
        <v>2200</v>
      </c>
      <c r="E102" s="303" t="s">
        <v>2211</v>
      </c>
      <c r="F102" s="303" t="s">
        <v>2211</v>
      </c>
      <c r="G102" s="299" t="s">
        <v>2212</v>
      </c>
      <c r="H102" s="298"/>
      <c r="I102" s="298"/>
      <c r="J102" s="300"/>
      <c r="K102" s="314" t="s">
        <v>2490</v>
      </c>
      <c r="L102" s="141" t="s">
        <v>2214</v>
      </c>
      <c r="M102" s="137" t="s">
        <v>2197</v>
      </c>
      <c r="N102" s="138"/>
      <c r="Q102" s="138" t="b">
        <v>0</v>
      </c>
      <c r="R102" s="138">
        <v>12</v>
      </c>
      <c r="S102" s="138" t="s">
        <v>2215</v>
      </c>
    </row>
    <row r="103" spans="1:29" ht="15.75" customHeight="1">
      <c r="A103" s="298">
        <f t="shared" si="2"/>
        <v>102</v>
      </c>
      <c r="B103" s="312" t="s">
        <v>2491</v>
      </c>
      <c r="C103" s="315" t="s">
        <v>2492</v>
      </c>
      <c r="D103" s="303" t="s">
        <v>2165</v>
      </c>
      <c r="E103" s="303" t="s">
        <v>2207</v>
      </c>
      <c r="F103" s="303" t="s">
        <v>2173</v>
      </c>
      <c r="G103" s="324" t="s">
        <v>2493</v>
      </c>
      <c r="H103" s="315"/>
      <c r="I103" s="315"/>
      <c r="J103" s="303"/>
      <c r="K103" s="313" t="s">
        <v>2494</v>
      </c>
      <c r="L103" s="30"/>
      <c r="M103" s="30"/>
      <c r="N103" s="30"/>
      <c r="O103" s="30"/>
      <c r="P103" s="30"/>
      <c r="Q103" s="30"/>
      <c r="R103" s="30">
        <v>89</v>
      </c>
      <c r="S103" s="30"/>
      <c r="T103" s="305"/>
      <c r="U103" s="305"/>
      <c r="V103" s="306"/>
      <c r="W103" s="306"/>
      <c r="X103" s="306"/>
      <c r="Y103" s="306"/>
      <c r="Z103" s="306"/>
      <c r="AA103" s="307"/>
      <c r="AB103" s="307"/>
      <c r="AC103" s="307"/>
    </row>
    <row r="104" spans="1:29" ht="15.75" customHeight="1">
      <c r="A104" s="298">
        <f t="shared" si="2"/>
        <v>103</v>
      </c>
      <c r="B104" s="319" t="s">
        <v>2466</v>
      </c>
      <c r="C104" s="319" t="s">
        <v>2466</v>
      </c>
      <c r="D104" s="303" t="s">
        <v>2192</v>
      </c>
      <c r="E104" s="308" t="s">
        <v>2495</v>
      </c>
      <c r="F104" s="309" t="s">
        <v>2495</v>
      </c>
      <c r="G104" s="33" t="s">
        <v>2495</v>
      </c>
      <c r="H104" s="33"/>
      <c r="I104" s="33"/>
      <c r="J104" s="33"/>
      <c r="K104" s="310" t="s">
        <v>2180</v>
      </c>
      <c r="L104" s="30"/>
      <c r="M104" s="30"/>
      <c r="N104" s="30"/>
      <c r="O104" s="30"/>
      <c r="P104" s="30"/>
      <c r="Q104" s="30"/>
      <c r="R104" s="30">
        <v>27</v>
      </c>
      <c r="S104" s="30"/>
      <c r="T104" s="311"/>
      <c r="U104" s="305"/>
      <c r="V104" s="306"/>
      <c r="W104" s="306"/>
      <c r="X104" s="306"/>
      <c r="Y104" s="306"/>
      <c r="Z104" s="306"/>
      <c r="AA104" s="307"/>
      <c r="AB104" s="307"/>
      <c r="AC104" s="307"/>
    </row>
    <row r="105" spans="1:29" ht="15.75" customHeight="1">
      <c r="A105" s="298">
        <f t="shared" si="2"/>
        <v>104</v>
      </c>
      <c r="B105" s="312" t="s">
        <v>2496</v>
      </c>
      <c r="C105" s="315"/>
      <c r="D105" s="303" t="s">
        <v>2165</v>
      </c>
      <c r="E105" s="303" t="s">
        <v>2207</v>
      </c>
      <c r="F105" s="303" t="s">
        <v>2173</v>
      </c>
      <c r="G105" s="312" t="s">
        <v>2208</v>
      </c>
      <c r="H105" s="315"/>
      <c r="I105" s="315"/>
      <c r="J105" s="303"/>
      <c r="K105" s="310" t="s">
        <v>2497</v>
      </c>
      <c r="L105" s="30"/>
      <c r="M105" s="30"/>
      <c r="N105" s="30"/>
      <c r="O105" s="30"/>
      <c r="P105" s="30"/>
      <c r="Q105" s="30"/>
      <c r="R105" s="30">
        <v>95</v>
      </c>
      <c r="S105" s="30"/>
      <c r="T105" s="305"/>
      <c r="U105" s="305"/>
      <c r="V105" s="306"/>
      <c r="W105" s="306"/>
      <c r="X105" s="306"/>
      <c r="Y105" s="306"/>
      <c r="Z105" s="306"/>
      <c r="AA105" s="307"/>
      <c r="AB105" s="307"/>
      <c r="AC105" s="307"/>
    </row>
    <row r="106" spans="1:29" ht="15.75" customHeight="1">
      <c r="A106" s="298">
        <f t="shared" si="2"/>
        <v>105</v>
      </c>
      <c r="B106" s="302" t="s">
        <v>2498</v>
      </c>
      <c r="C106" s="302" t="s">
        <v>2499</v>
      </c>
      <c r="D106" s="303" t="s">
        <v>2165</v>
      </c>
      <c r="E106" s="303" t="s">
        <v>2172</v>
      </c>
      <c r="F106" s="303" t="s">
        <v>2172</v>
      </c>
      <c r="G106" s="303" t="s">
        <v>2500</v>
      </c>
      <c r="H106" s="298"/>
      <c r="I106" s="298"/>
      <c r="J106" s="300"/>
      <c r="K106" s="304" t="s">
        <v>2501</v>
      </c>
      <c r="L106" s="141"/>
      <c r="M106" s="137" t="s">
        <v>2197</v>
      </c>
      <c r="N106" s="143"/>
      <c r="O106" s="141"/>
      <c r="P106" s="141"/>
      <c r="Q106" s="141"/>
      <c r="R106" s="141">
        <v>28</v>
      </c>
      <c r="S106" s="137"/>
      <c r="T106" s="141"/>
      <c r="U106" s="141"/>
      <c r="V106" s="141"/>
      <c r="W106" s="141"/>
      <c r="X106" s="141"/>
      <c r="Y106" s="141"/>
      <c r="Z106" s="141"/>
      <c r="AA106" s="141"/>
      <c r="AB106" s="141"/>
      <c r="AC106" s="141"/>
    </row>
    <row r="107" spans="1:29" ht="15.75" customHeight="1">
      <c r="A107" s="298">
        <f t="shared" si="2"/>
        <v>106</v>
      </c>
      <c r="B107" s="312" t="s">
        <v>2502</v>
      </c>
      <c r="C107" s="315"/>
      <c r="D107" s="303" t="s">
        <v>2165</v>
      </c>
      <c r="E107" s="303" t="s">
        <v>2207</v>
      </c>
      <c r="F107" s="303" t="s">
        <v>2173</v>
      </c>
      <c r="G107" s="312" t="s">
        <v>2503</v>
      </c>
      <c r="H107" s="315"/>
      <c r="I107" s="315"/>
      <c r="J107" s="303"/>
      <c r="K107" s="310" t="s">
        <v>2504</v>
      </c>
      <c r="L107" s="30"/>
      <c r="M107" s="30"/>
      <c r="N107" s="30"/>
      <c r="O107" s="30"/>
      <c r="P107" s="30"/>
      <c r="Q107" s="30"/>
      <c r="R107" s="30">
        <v>85</v>
      </c>
      <c r="S107" s="30"/>
      <c r="T107" s="305"/>
      <c r="U107" s="305"/>
      <c r="V107" s="306"/>
      <c r="W107" s="306"/>
      <c r="X107" s="306"/>
      <c r="Y107" s="306"/>
      <c r="Z107" s="306"/>
      <c r="AA107" s="307"/>
      <c r="AB107" s="307"/>
      <c r="AC107" s="307"/>
    </row>
    <row r="108" spans="1:29" ht="15.75" customHeight="1">
      <c r="A108" s="298">
        <f t="shared" si="2"/>
        <v>107</v>
      </c>
      <c r="B108" s="302" t="s">
        <v>2505</v>
      </c>
      <c r="C108" s="302" t="s">
        <v>2506</v>
      </c>
      <c r="D108" s="303" t="s">
        <v>2165</v>
      </c>
      <c r="E108" s="303" t="s">
        <v>2166</v>
      </c>
      <c r="F108" s="303" t="s">
        <v>2167</v>
      </c>
      <c r="G108" s="299" t="s">
        <v>2168</v>
      </c>
      <c r="H108" s="298"/>
      <c r="I108" s="298"/>
      <c r="J108" s="300"/>
      <c r="K108" s="304" t="s">
        <v>2507</v>
      </c>
      <c r="L108" s="30"/>
      <c r="M108" s="30"/>
      <c r="N108" s="30"/>
      <c r="O108" s="30"/>
      <c r="P108" s="30"/>
      <c r="Q108" s="30"/>
      <c r="R108" s="30">
        <v>105</v>
      </c>
      <c r="S108" s="30"/>
      <c r="T108" s="305"/>
      <c r="U108" s="305"/>
      <c r="V108" s="306"/>
      <c r="W108" s="306"/>
      <c r="X108" s="306"/>
      <c r="Y108" s="306"/>
      <c r="Z108" s="306"/>
      <c r="AA108" s="307"/>
      <c r="AB108" s="307"/>
      <c r="AC108" s="307"/>
    </row>
    <row r="109" spans="1:29" ht="15.75" customHeight="1">
      <c r="A109" s="298">
        <f t="shared" si="2"/>
        <v>108</v>
      </c>
      <c r="B109" s="312" t="s">
        <v>2508</v>
      </c>
      <c r="C109" s="253"/>
      <c r="D109" s="303" t="s">
        <v>2165</v>
      </c>
      <c r="E109" s="253" t="s">
        <v>2187</v>
      </c>
      <c r="F109" s="303" t="s">
        <v>2188</v>
      </c>
      <c r="G109" s="312" t="s">
        <v>2509</v>
      </c>
      <c r="H109" s="253"/>
      <c r="I109" s="253"/>
      <c r="J109" s="253"/>
      <c r="K109" s="313" t="s">
        <v>2510</v>
      </c>
      <c r="L109"/>
      <c r="M109"/>
      <c r="N109"/>
      <c r="O109"/>
      <c r="P109"/>
      <c r="Q109"/>
      <c r="R109">
        <v>53</v>
      </c>
      <c r="S109"/>
      <c r="T109"/>
      <c r="U109"/>
      <c r="V109"/>
      <c r="W109"/>
      <c r="X109"/>
      <c r="Y109"/>
      <c r="Z109"/>
      <c r="AA109"/>
      <c r="AB109"/>
      <c r="AC109"/>
    </row>
    <row r="110" spans="1:29" ht="15.75" customHeight="1">
      <c r="A110" s="298">
        <f t="shared" si="2"/>
        <v>109</v>
      </c>
      <c r="B110" s="302" t="s">
        <v>2511</v>
      </c>
      <c r="C110" s="302" t="s">
        <v>2512</v>
      </c>
      <c r="D110" s="303" t="s">
        <v>2165</v>
      </c>
      <c r="E110" s="303" t="s">
        <v>1209</v>
      </c>
      <c r="F110" s="303" t="s">
        <v>2178</v>
      </c>
      <c r="G110" s="312" t="s">
        <v>2378</v>
      </c>
      <c r="H110" s="298"/>
      <c r="I110" s="298"/>
      <c r="J110" s="300"/>
      <c r="K110" s="304" t="s">
        <v>2513</v>
      </c>
      <c r="L110" s="30"/>
      <c r="M110" s="30"/>
      <c r="N110" s="30"/>
      <c r="O110" s="30"/>
      <c r="P110" s="30"/>
      <c r="Q110" s="30"/>
      <c r="R110" s="30">
        <v>68</v>
      </c>
      <c r="S110" s="30"/>
      <c r="T110" s="305"/>
      <c r="U110" s="305"/>
      <c r="V110" s="306"/>
      <c r="W110" s="306"/>
      <c r="X110" s="306"/>
      <c r="Y110" s="306"/>
      <c r="Z110" s="306"/>
      <c r="AA110" s="307"/>
      <c r="AB110" s="307"/>
      <c r="AC110" s="307"/>
    </row>
    <row r="111" spans="1:29" ht="15.75" customHeight="1">
      <c r="A111" s="298">
        <f t="shared" si="2"/>
        <v>110</v>
      </c>
      <c r="B111" s="319" t="s">
        <v>2514</v>
      </c>
      <c r="C111" s="319" t="s">
        <v>2515</v>
      </c>
      <c r="D111" s="303" t="s">
        <v>2165</v>
      </c>
      <c r="E111" s="303" t="s">
        <v>2516</v>
      </c>
      <c r="F111" s="309" t="s">
        <v>2173</v>
      </c>
      <c r="G111" s="325" t="s">
        <v>2517</v>
      </c>
      <c r="H111" s="33"/>
      <c r="I111" s="33"/>
      <c r="J111" s="33"/>
      <c r="K111" s="313" t="s">
        <v>2518</v>
      </c>
      <c r="L111" s="30"/>
      <c r="M111" s="30"/>
      <c r="N111" s="30"/>
      <c r="O111" s="30"/>
      <c r="P111" s="30"/>
      <c r="Q111" s="30"/>
      <c r="R111" s="30">
        <v>43</v>
      </c>
      <c r="S111" s="30"/>
      <c r="T111" s="305"/>
      <c r="U111" s="305"/>
      <c r="V111" s="306"/>
      <c r="W111" s="306"/>
      <c r="X111" s="306"/>
      <c r="Y111" s="306"/>
      <c r="Z111" s="306"/>
      <c r="AA111" s="307"/>
      <c r="AB111" s="307"/>
      <c r="AC111" s="307"/>
    </row>
    <row r="112" spans="1:29" ht="15.75" customHeight="1">
      <c r="A112" s="298">
        <f t="shared" si="2"/>
        <v>111</v>
      </c>
      <c r="B112" s="144" t="s">
        <v>2519</v>
      </c>
      <c r="C112" s="302" t="s">
        <v>2520</v>
      </c>
      <c r="D112" s="303" t="s">
        <v>2165</v>
      </c>
      <c r="E112" s="303" t="s">
        <v>1209</v>
      </c>
      <c r="F112" s="303" t="s">
        <v>2173</v>
      </c>
      <c r="G112" s="318" t="s">
        <v>2521</v>
      </c>
      <c r="H112" s="298"/>
      <c r="I112" s="298"/>
      <c r="J112" s="331"/>
      <c r="K112" s="304" t="s">
        <v>2522</v>
      </c>
      <c r="N112" s="143"/>
      <c r="R112" s="138">
        <v>36</v>
      </c>
      <c r="T112" s="254"/>
      <c r="U112" s="254"/>
      <c r="V112" s="146"/>
      <c r="W112" s="146"/>
      <c r="X112" s="146"/>
      <c r="Y112" s="146"/>
      <c r="Z112" s="146"/>
      <c r="AA112" s="142"/>
      <c r="AB112" s="142"/>
      <c r="AC112" s="142"/>
    </row>
    <row r="113" spans="1:29" ht="15.75" customHeight="1">
      <c r="A113" s="298">
        <f t="shared" si="2"/>
        <v>112</v>
      </c>
      <c r="B113" s="302" t="s">
        <v>2523</v>
      </c>
      <c r="C113" s="302" t="s">
        <v>2523</v>
      </c>
      <c r="D113" s="303" t="s">
        <v>2165</v>
      </c>
      <c r="E113" s="308" t="s">
        <v>1528</v>
      </c>
      <c r="F113" s="309" t="s">
        <v>2178</v>
      </c>
      <c r="G113" s="332" t="s">
        <v>2524</v>
      </c>
      <c r="H113" s="33"/>
      <c r="I113" s="33"/>
      <c r="J113" s="33"/>
      <c r="K113" s="313" t="s">
        <v>1253</v>
      </c>
      <c r="L113" s="30"/>
      <c r="M113" s="30"/>
      <c r="N113" s="30"/>
      <c r="O113" s="30"/>
      <c r="P113" s="30"/>
      <c r="Q113" s="30"/>
      <c r="R113" s="30">
        <v>113</v>
      </c>
      <c r="S113" s="30"/>
      <c r="T113" s="311"/>
      <c r="U113" s="305"/>
      <c r="V113" s="306"/>
      <c r="W113" s="306"/>
      <c r="X113" s="306"/>
      <c r="Y113" s="306"/>
      <c r="Z113" s="306"/>
      <c r="AA113" s="307"/>
      <c r="AB113" s="307"/>
      <c r="AC113" s="307"/>
    </row>
    <row r="114" spans="1:29" ht="15.75" customHeight="1">
      <c r="A114" s="298">
        <f t="shared" si="2"/>
        <v>113</v>
      </c>
      <c r="B114" s="302" t="s">
        <v>2525</v>
      </c>
      <c r="C114" s="302" t="s">
        <v>2526</v>
      </c>
      <c r="D114" s="303" t="s">
        <v>2165</v>
      </c>
      <c r="E114" s="298" t="s">
        <v>2172</v>
      </c>
      <c r="F114" s="298" t="s">
        <v>2172</v>
      </c>
      <c r="G114" s="298" t="s">
        <v>2527</v>
      </c>
      <c r="H114" s="298"/>
      <c r="I114" s="298"/>
      <c r="J114" s="298"/>
      <c r="K114" s="304" t="s">
        <v>2528</v>
      </c>
      <c r="L114" s="137"/>
      <c r="M114" s="137" t="s">
        <v>2197</v>
      </c>
      <c r="N114" s="143"/>
      <c r="O114" s="141"/>
      <c r="P114" s="141"/>
      <c r="Q114" s="141"/>
      <c r="R114" s="141">
        <v>33</v>
      </c>
      <c r="S114" s="137"/>
      <c r="T114" s="141"/>
      <c r="U114" s="141"/>
      <c r="V114" s="141"/>
      <c r="W114" s="141"/>
      <c r="X114" s="141"/>
      <c r="Y114" s="141"/>
      <c r="Z114" s="141"/>
      <c r="AA114" s="141"/>
      <c r="AB114" s="141"/>
      <c r="AC114" s="141"/>
    </row>
    <row r="115" spans="1:29" ht="15.75" customHeight="1">
      <c r="A115" s="298">
        <f t="shared" si="2"/>
        <v>114</v>
      </c>
      <c r="B115" s="303" t="s">
        <v>2529</v>
      </c>
      <c r="C115" s="303"/>
      <c r="D115" s="303" t="s">
        <v>2200</v>
      </c>
      <c r="E115" s="298" t="s">
        <v>2275</v>
      </c>
      <c r="F115" s="298" t="s">
        <v>2275</v>
      </c>
      <c r="G115" s="299" t="s">
        <v>2530</v>
      </c>
      <c r="H115" s="298"/>
      <c r="I115" s="298"/>
      <c r="J115" s="300"/>
      <c r="K115" s="314" t="s">
        <v>2531</v>
      </c>
      <c r="L115" s="141" t="s">
        <v>2214</v>
      </c>
      <c r="M115" s="137" t="s">
        <v>2197</v>
      </c>
      <c r="N115" s="333"/>
      <c r="Q115" s="138" t="b">
        <v>0</v>
      </c>
      <c r="R115" s="138">
        <v>1</v>
      </c>
      <c r="S115" s="138" t="s">
        <v>2215</v>
      </c>
    </row>
    <row r="116" spans="1:29" ht="15.75" customHeight="1">
      <c r="A116" s="298">
        <f t="shared" si="2"/>
        <v>115</v>
      </c>
      <c r="B116" s="303" t="s">
        <v>2532</v>
      </c>
      <c r="C116" s="303"/>
      <c r="D116" s="303" t="s">
        <v>2200</v>
      </c>
      <c r="E116" s="303" t="s">
        <v>2275</v>
      </c>
      <c r="F116" s="303" t="s">
        <v>2275</v>
      </c>
      <c r="G116" s="299" t="s">
        <v>2172</v>
      </c>
      <c r="H116" s="303"/>
      <c r="I116" s="303"/>
      <c r="J116" s="303"/>
      <c r="K116" s="314" t="s">
        <v>2533</v>
      </c>
      <c r="L116" s="141" t="s">
        <v>2214</v>
      </c>
      <c r="M116" s="137" t="s">
        <v>2197</v>
      </c>
      <c r="N116" s="138"/>
      <c r="Q116" s="138" t="b">
        <v>0</v>
      </c>
      <c r="R116" s="138">
        <v>4</v>
      </c>
      <c r="S116" s="138" t="s">
        <v>2215</v>
      </c>
    </row>
    <row r="117" spans="1:29" ht="15.75" customHeight="1">
      <c r="A117" s="298">
        <f t="shared" si="2"/>
        <v>116</v>
      </c>
      <c r="B117" s="303" t="s">
        <v>2534</v>
      </c>
      <c r="C117" s="303" t="s">
        <v>2535</v>
      </c>
      <c r="D117" s="303" t="s">
        <v>2165</v>
      </c>
      <c r="E117" s="303" t="s">
        <v>2275</v>
      </c>
      <c r="F117" s="303" t="s">
        <v>2275</v>
      </c>
      <c r="G117" s="299" t="s">
        <v>2536</v>
      </c>
      <c r="H117" s="303"/>
      <c r="I117" s="303"/>
      <c r="J117" s="303"/>
      <c r="K117" s="304" t="s">
        <v>2537</v>
      </c>
      <c r="L117" s="137"/>
      <c r="M117" s="137" t="s">
        <v>2197</v>
      </c>
      <c r="N117" s="143"/>
      <c r="O117" s="141"/>
      <c r="P117" s="141"/>
      <c r="Q117" s="141"/>
      <c r="R117" s="141">
        <v>30</v>
      </c>
      <c r="S117" s="137"/>
      <c r="T117" s="141"/>
      <c r="U117" s="141"/>
      <c r="V117" s="141"/>
      <c r="W117" s="141"/>
      <c r="X117" s="141"/>
      <c r="Y117" s="141"/>
      <c r="Z117" s="141"/>
      <c r="AA117" s="141"/>
      <c r="AB117" s="141"/>
      <c r="AC117" s="141"/>
    </row>
    <row r="118" spans="1:29" ht="15.75" customHeight="1">
      <c r="A118" s="298">
        <f t="shared" si="2"/>
        <v>117</v>
      </c>
      <c r="B118" s="303" t="s">
        <v>2538</v>
      </c>
      <c r="C118" s="303"/>
      <c r="D118" s="303" t="s">
        <v>2200</v>
      </c>
      <c r="E118" s="303" t="s">
        <v>2219</v>
      </c>
      <c r="F118" s="303" t="s">
        <v>2219</v>
      </c>
      <c r="G118" s="299" t="s">
        <v>2539</v>
      </c>
      <c r="H118" s="303"/>
      <c r="I118" s="303"/>
      <c r="J118" s="303"/>
      <c r="K118" s="314" t="s">
        <v>2540</v>
      </c>
      <c r="L118" s="141" t="s">
        <v>2196</v>
      </c>
      <c r="M118" s="137" t="s">
        <v>2197</v>
      </c>
      <c r="N118" s="138"/>
      <c r="O118" s="137"/>
      <c r="P118" s="137"/>
      <c r="Q118" s="138" t="b">
        <v>0</v>
      </c>
      <c r="R118" s="137">
        <v>23</v>
      </c>
      <c r="S118" s="138" t="s">
        <v>2198</v>
      </c>
      <c r="T118" s="137"/>
      <c r="U118" s="137"/>
      <c r="V118" s="137"/>
      <c r="W118" s="137"/>
      <c r="X118" s="137"/>
      <c r="Y118" s="137"/>
      <c r="Z118" s="137"/>
      <c r="AA118" s="137"/>
      <c r="AB118" s="137"/>
      <c r="AC118" s="137"/>
    </row>
    <row r="119" spans="1:29" ht="15.75" customHeight="1">
      <c r="A119" s="298">
        <f t="shared" si="2"/>
        <v>118</v>
      </c>
      <c r="B119" s="303" t="s">
        <v>2541</v>
      </c>
      <c r="C119" s="303" t="s">
        <v>2542</v>
      </c>
      <c r="D119" s="303" t="s">
        <v>2279</v>
      </c>
      <c r="E119" s="303" t="s">
        <v>2543</v>
      </c>
      <c r="F119" s="303" t="s">
        <v>2543</v>
      </c>
      <c r="G119" s="299" t="s">
        <v>2544</v>
      </c>
      <c r="H119" s="303"/>
      <c r="I119" s="303"/>
      <c r="J119" s="303"/>
      <c r="K119" s="322" t="s">
        <v>2545</v>
      </c>
      <c r="L119" s="323"/>
      <c r="M119" s="30"/>
      <c r="N119" s="30"/>
      <c r="O119" s="30"/>
      <c r="P119" s="30"/>
      <c r="Q119" s="30"/>
      <c r="R119" s="30">
        <v>116</v>
      </c>
      <c r="S119" s="30"/>
      <c r="T119" s="311"/>
      <c r="U119" s="305"/>
      <c r="V119" s="306"/>
      <c r="W119" s="306"/>
      <c r="X119" s="306"/>
      <c r="Y119" s="306"/>
      <c r="Z119" s="306"/>
      <c r="AA119" s="307"/>
      <c r="AB119" s="307"/>
      <c r="AC119" s="307"/>
    </row>
    <row r="120" spans="1:29" ht="15.75" customHeight="1">
      <c r="A120" s="334">
        <v>119</v>
      </c>
      <c r="B120" s="303" t="s">
        <v>2546</v>
      </c>
      <c r="C120" s="303" t="s">
        <v>2547</v>
      </c>
      <c r="D120" s="303" t="s">
        <v>2279</v>
      </c>
      <c r="E120" s="303" t="s">
        <v>2548</v>
      </c>
      <c r="F120" s="303" t="s">
        <v>2211</v>
      </c>
      <c r="G120" s="299" t="s">
        <v>2549</v>
      </c>
      <c r="H120" s="303"/>
      <c r="I120" s="303"/>
      <c r="J120" s="303"/>
      <c r="K120" s="335" t="s">
        <v>1226</v>
      </c>
      <c r="L120" s="336"/>
      <c r="M120" s="337"/>
      <c r="N120" s="337"/>
      <c r="O120" s="337"/>
      <c r="P120" s="337"/>
      <c r="Q120" s="337"/>
      <c r="R120" s="337">
        <v>116</v>
      </c>
      <c r="S120" s="337"/>
      <c r="T120" s="338"/>
      <c r="U120" s="339"/>
      <c r="V120" s="135"/>
      <c r="W120" s="135"/>
      <c r="X120" s="135"/>
      <c r="Y120" s="135"/>
      <c r="Z120" s="135"/>
      <c r="AA120" s="340"/>
      <c r="AB120" s="340"/>
      <c r="AC120" s="340"/>
    </row>
    <row r="121" spans="1:29" ht="15.75" customHeight="1">
      <c r="A121" s="298">
        <f t="shared" si="2"/>
        <v>120</v>
      </c>
      <c r="B121" s="303" t="s">
        <v>2550</v>
      </c>
      <c r="C121" s="303" t="s">
        <v>2551</v>
      </c>
      <c r="D121" s="303" t="s">
        <v>2165</v>
      </c>
      <c r="E121" s="303" t="s">
        <v>2543</v>
      </c>
      <c r="F121" s="303" t="s">
        <v>2543</v>
      </c>
      <c r="G121" s="299" t="s">
        <v>2552</v>
      </c>
      <c r="H121" s="303"/>
      <c r="I121" s="303"/>
      <c r="J121" s="303"/>
      <c r="K121" s="30" t="s">
        <v>2553</v>
      </c>
      <c r="L121" s="30"/>
      <c r="M121" s="30"/>
      <c r="N121" s="30"/>
      <c r="O121" s="30"/>
      <c r="P121" s="30"/>
      <c r="Q121" s="30"/>
      <c r="R121" s="30"/>
      <c r="S121" s="30"/>
      <c r="T121" s="311"/>
      <c r="U121" s="305"/>
      <c r="V121" s="306"/>
      <c r="W121" s="306"/>
      <c r="X121" s="306"/>
      <c r="Y121" s="306"/>
      <c r="Z121" s="306"/>
      <c r="AA121" s="307"/>
      <c r="AB121" s="307"/>
      <c r="AC121" s="307"/>
    </row>
    <row r="122" spans="1:29" ht="15.75" customHeight="1">
      <c r="A122" s="298">
        <f t="shared" si="2"/>
        <v>121</v>
      </c>
      <c r="B122" s="303" t="s">
        <v>2554</v>
      </c>
      <c r="C122" s="303" t="s">
        <v>2555</v>
      </c>
      <c r="D122" s="303" t="s">
        <v>2165</v>
      </c>
      <c r="E122" s="303" t="s">
        <v>2543</v>
      </c>
      <c r="F122" s="303" t="s">
        <v>2543</v>
      </c>
      <c r="G122" s="299" t="s">
        <v>2556</v>
      </c>
      <c r="H122" s="303"/>
      <c r="I122" s="303"/>
      <c r="J122" s="303"/>
      <c r="K122" s="30" t="s">
        <v>2557</v>
      </c>
      <c r="L122" s="30"/>
      <c r="M122" s="30"/>
      <c r="N122" s="30"/>
      <c r="O122" s="30"/>
      <c r="P122" s="30"/>
      <c r="Q122" s="30"/>
      <c r="R122" s="30"/>
      <c r="S122" s="30"/>
      <c r="T122" s="311"/>
      <c r="U122" s="305"/>
      <c r="V122" s="306"/>
      <c r="W122" s="306"/>
      <c r="X122" s="306"/>
      <c r="Y122" s="306"/>
      <c r="Z122" s="306"/>
      <c r="AA122" s="307"/>
      <c r="AB122" s="307"/>
      <c r="AC122" s="307"/>
    </row>
    <row r="123" spans="1:29" ht="15.75" customHeight="1"/>
    <row r="124" spans="1:29" ht="15.75" customHeight="1"/>
    <row r="125" spans="1:29" ht="15.75" customHeight="1"/>
    <row r="126" spans="1:29" ht="15.75" customHeight="1"/>
    <row r="127" spans="1:29" ht="15.75" customHeight="1"/>
    <row r="128" spans="1:29"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sheetData>
  <phoneticPr fontId="40" type="noConversion"/>
  <conditionalFormatting sqref="B112">
    <cfRule type="containsText" dxfId="4" priority="1" stopIfTrue="1" operator="containsText" text="DONE">
      <formula>NOT(ISERROR(SEARCH(("DONE"),(B112))))</formula>
    </cfRule>
  </conditionalFormatting>
  <conditionalFormatting sqref="B112">
    <cfRule type="containsText" dxfId="3" priority="2" stopIfTrue="1" operator="containsText" text="NOW">
      <formula>NOT(ISERROR(SEARCH(("NOW"),(B112))))</formula>
    </cfRule>
  </conditionalFormatting>
  <conditionalFormatting sqref="B112">
    <cfRule type="containsText" dxfId="2" priority="3" stopIfTrue="1" operator="containsText" text="WIP">
      <formula>NOT(ISERROR(SEARCH(("WIP"),(B112))))</formula>
    </cfRule>
  </conditionalFormatting>
  <conditionalFormatting sqref="B112">
    <cfRule type="containsText" dxfId="1" priority="4" stopIfTrue="1" operator="containsText" text="OVERDUE">
      <formula>NOT(ISERROR(SEARCH(("OVERDUE"),(B112))))</formula>
    </cfRule>
  </conditionalFormatting>
  <conditionalFormatting sqref="B112">
    <cfRule type="containsText" dxfId="0" priority="5" stopIfTrue="1" operator="containsText" text="REVIEW">
      <formula>NOT(ISERROR(SEARCH(("REVIEW"),(B112))))</formula>
    </cfRule>
  </conditionalFormatting>
  <dataValidations count="1">
    <dataValidation type="list" allowBlank="1" showInputMessage="1" showErrorMessage="1" sqref="E7:F7" xr:uid="{00000000-0002-0000-1C00-000000000000}">
      <formula1>Module</formula1>
    </dataValidation>
  </dataValidations>
  <hyperlinks>
    <hyperlink ref="K56" r:id="rId1" xr:uid="{00000000-0004-0000-1C00-000000000000}"/>
    <hyperlink ref="K102" r:id="rId2" xr:uid="{00000000-0004-0000-1C00-000001000000}"/>
    <hyperlink ref="K8" r:id="rId3" xr:uid="{00000000-0004-0000-1C00-000002000000}"/>
    <hyperlink ref="K10" r:id="rId4" xr:uid="{00000000-0004-0000-1C00-000003000000}"/>
    <hyperlink ref="K14" r:id="rId5" xr:uid="{00000000-0004-0000-1C00-000004000000}"/>
    <hyperlink ref="K16" r:id="rId6" xr:uid="{00000000-0004-0000-1C00-000005000000}"/>
    <hyperlink ref="K30" r:id="rId7" xr:uid="{00000000-0004-0000-1C00-000006000000}"/>
    <hyperlink ref="K40" r:id="rId8" xr:uid="{00000000-0004-0000-1C00-000007000000}"/>
    <hyperlink ref="K50" r:id="rId9" xr:uid="{00000000-0004-0000-1C00-000008000000}"/>
    <hyperlink ref="K75" r:id="rId10" xr:uid="{00000000-0004-0000-1C00-000009000000}"/>
    <hyperlink ref="K85" r:id="rId11" xr:uid="{00000000-0004-0000-1C00-00000A000000}"/>
    <hyperlink ref="K115" r:id="rId12" xr:uid="{00000000-0004-0000-1C00-00000B000000}"/>
    <hyperlink ref="K116" r:id="rId13" xr:uid="{00000000-0004-0000-1C00-00000C000000}"/>
    <hyperlink ref="K51" r:id="rId14" xr:uid="{00000000-0004-0000-1C00-00000D000000}"/>
    <hyperlink ref="K92" r:id="rId15" xr:uid="{00000000-0004-0000-1C00-00000E000000}"/>
    <hyperlink ref="K12" r:id="rId16" xr:uid="{00000000-0004-0000-1C00-00000F000000}"/>
    <hyperlink ref="K71" r:id="rId17" xr:uid="{00000000-0004-0000-1C00-000010000000}"/>
    <hyperlink ref="K28" r:id="rId18" xr:uid="{00000000-0004-0000-1C00-000011000000}"/>
    <hyperlink ref="K45" r:id="rId19" xr:uid="{00000000-0004-0000-1C00-000012000000}"/>
    <hyperlink ref="K11" r:id="rId20" xr:uid="{00000000-0004-0000-1C00-000013000000}"/>
    <hyperlink ref="J56" r:id="rId21" xr:uid="{00000000-0004-0000-1C00-000014000000}"/>
    <hyperlink ref="J92" r:id="rId22" xr:uid="{00000000-0004-0000-1C00-000015000000}"/>
    <hyperlink ref="K36" r:id="rId23" xr:uid="{00000000-0004-0000-1C00-000016000000}"/>
    <hyperlink ref="K118" r:id="rId24" xr:uid="{00000000-0004-0000-1C00-000017000000}"/>
    <hyperlink ref="K61" r:id="rId25" xr:uid="{00000000-0004-0000-1C00-000018000000}"/>
    <hyperlink ref="K70" r:id="rId26" xr:uid="{00000000-0004-0000-1C00-000019000000}"/>
    <hyperlink ref="K111" r:id="rId27" xr:uid="{00000000-0004-0000-1C00-00001A000000}"/>
    <hyperlink ref="K34" r:id="rId28" xr:uid="{00000000-0004-0000-1C00-00001B000000}"/>
    <hyperlink ref="K42" r:id="rId29" xr:uid="{00000000-0004-0000-1C00-00001C000000}"/>
    <hyperlink ref="K53" r:id="rId30" xr:uid="{00000000-0004-0000-1C00-00001D000000}"/>
    <hyperlink ref="K86" r:id="rId31" display="mailto:feng.nicole@inventec.com" xr:uid="{00000000-0004-0000-1C00-00001E000000}"/>
    <hyperlink ref="K55" r:id="rId32" xr:uid="{00000000-0004-0000-1C00-00001F000000}"/>
    <hyperlink ref="K18" r:id="rId33" xr:uid="{00000000-0004-0000-1C00-000020000000}"/>
    <hyperlink ref="K41" r:id="rId34" xr:uid="{00000000-0004-0000-1C00-000021000000}"/>
    <hyperlink ref="K67" r:id="rId35" xr:uid="{00000000-0004-0000-1C00-000022000000}"/>
    <hyperlink ref="K17" r:id="rId36" xr:uid="{00000000-0004-0000-1C00-000023000000}"/>
    <hyperlink ref="K19" r:id="rId37" xr:uid="{00000000-0004-0000-1C00-000024000000}"/>
    <hyperlink ref="K103" r:id="rId38" xr:uid="{00000000-0004-0000-1C00-000025000000}"/>
    <hyperlink ref="K32" r:id="rId39" display="mailto:fan.gang@inventec.com" xr:uid="{00000000-0004-0000-1C00-000026000000}"/>
    <hyperlink ref="K39" r:id="rId40" display="mailto:wang.ian@inventec.com" xr:uid="{00000000-0004-0000-1C00-000027000000}"/>
    <hyperlink ref="K79" r:id="rId41" display="mailto:Lai.Louis@inventec.com" xr:uid="{00000000-0004-0000-1C00-000028000000}"/>
    <hyperlink ref="K15" r:id="rId42" display="mailto:Wang.Carol@inventec.com" xr:uid="{00000000-0004-0000-1C00-000029000000}"/>
    <hyperlink ref="K35" r:id="rId43" display="mailto:guo.gui-long@inventec.com" xr:uid="{00000000-0004-0000-1C00-00002A000000}"/>
    <hyperlink ref="K104" r:id="rId44" xr:uid="{00000000-0004-0000-1C00-00002B000000}"/>
    <hyperlink ref="K7" r:id="rId45" xr:uid="{00000000-0004-0000-1C00-00002C000000}"/>
    <hyperlink ref="K113" r:id="rId46" xr:uid="{00000000-0004-0000-1C00-00002D000000}"/>
    <hyperlink ref="K43" r:id="rId47" xr:uid="{00000000-0004-0000-1C00-00002E000000}"/>
    <hyperlink ref="K93" r:id="rId48" xr:uid="{00000000-0004-0000-1C00-00002F000000}"/>
    <hyperlink ref="K88" r:id="rId49" xr:uid="{00000000-0004-0000-1C00-000030000000}"/>
    <hyperlink ref="K4" r:id="rId50" xr:uid="{00000000-0004-0000-1C00-000031000000}"/>
    <hyperlink ref="K20" r:id="rId51" xr:uid="{00000000-0004-0000-1C00-000032000000}"/>
    <hyperlink ref="K100" r:id="rId52" xr:uid="{00000000-0004-0000-1C00-000033000000}"/>
    <hyperlink ref="K33" r:id="rId53" xr:uid="{00000000-0004-0000-1C00-000034000000}"/>
    <hyperlink ref="K120" r:id="rId54" display="mailto:tsai.shang-ju@inventec.com" xr:uid="{00000000-0004-0000-1C00-000035000000}"/>
  </hyperlinks>
  <pageMargins left="0.7" right="0.7" top="0.75" bottom="0.75" header="0.3" footer="0.3"/>
  <pageSetup paperSize="9" orientation="portrait" r:id="rId55"/>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tabColor rgb="FFFFFF00"/>
  </sheetPr>
  <dimension ref="A1:V144"/>
  <sheetViews>
    <sheetView zoomScale="85" zoomScaleNormal="85" zoomScalePageLayoutView="70" workbookViewId="0">
      <selection activeCell="F27" sqref="F27"/>
    </sheetView>
  </sheetViews>
  <sheetFormatPr defaultColWidth="9.5546875" defaultRowHeight="15.75"/>
  <cols>
    <col min="1" max="1" width="29.5546875" style="73" customWidth="1"/>
    <col min="2" max="2" width="19.44140625" style="73" customWidth="1"/>
    <col min="3" max="3" width="25.5546875" style="73" customWidth="1"/>
    <col min="4" max="4" width="12.33203125" style="73" customWidth="1"/>
    <col min="5" max="5" width="16.5546875" style="73" customWidth="1"/>
    <col min="6" max="6" width="19.5546875" style="73" customWidth="1"/>
    <col min="7" max="7" width="16.5546875" style="73" customWidth="1"/>
    <col min="8" max="8" width="14" style="73" customWidth="1"/>
    <col min="9" max="9" width="8.88671875" style="73" customWidth="1"/>
    <col min="10" max="10" width="16.33203125" style="73" customWidth="1"/>
    <col min="11" max="11" width="40.5546875" style="104" customWidth="1"/>
    <col min="12" max="12" width="79.5546875" style="70" customWidth="1"/>
    <col min="13" max="13" width="16.5546875" style="73" customWidth="1"/>
    <col min="14" max="14" width="58.5546875" style="73" customWidth="1"/>
    <col min="15" max="15" width="12.33203125" style="73" customWidth="1"/>
    <col min="16" max="16" width="26.5546875" style="73" customWidth="1"/>
    <col min="17" max="17" width="46.33203125" style="73" customWidth="1"/>
    <col min="18" max="18" width="73.33203125" style="73" customWidth="1"/>
    <col min="19" max="19" width="43.33203125" style="73" customWidth="1"/>
    <col min="20" max="20" width="20" style="73" customWidth="1"/>
    <col min="21" max="21" width="16.5546875" style="73" customWidth="1"/>
    <col min="22" max="22" width="38.88671875" style="73" customWidth="1"/>
    <col min="23" max="256" width="9.5546875" style="73"/>
    <col min="257" max="257" width="14" style="73" customWidth="1"/>
    <col min="258" max="258" width="15.109375" style="73" customWidth="1"/>
    <col min="259" max="259" width="14.5546875" style="73" customWidth="1"/>
    <col min="260" max="260" width="9.33203125" style="73" customWidth="1"/>
    <col min="261" max="261" width="12.5546875" style="73" customWidth="1"/>
    <col min="262" max="262" width="14.5546875" style="73" customWidth="1"/>
    <col min="263" max="263" width="12.5546875" style="73" customWidth="1"/>
    <col min="264" max="264" width="10.5546875" style="73" customWidth="1"/>
    <col min="265" max="265" width="20" style="73" customWidth="1"/>
    <col min="266" max="266" width="18.44140625" style="73" customWidth="1"/>
    <col min="267" max="267" width="30.109375" style="73" customWidth="1"/>
    <col min="268" max="268" width="33.44140625" style="73" customWidth="1"/>
    <col min="269" max="269" width="12.5546875" style="73" customWidth="1"/>
    <col min="270" max="270" width="44.109375" style="73" customWidth="1"/>
    <col min="271" max="271" width="9.33203125" style="73" customWidth="1"/>
    <col min="272" max="272" width="20.109375" style="73" customWidth="1"/>
    <col min="273" max="273" width="34.5546875" style="73" customWidth="1"/>
    <col min="274" max="274" width="55.109375" style="73" customWidth="1"/>
    <col min="275" max="275" width="32.5546875" style="73" customWidth="1"/>
    <col min="276" max="276" width="15.109375" style="73" customWidth="1"/>
    <col min="277" max="277" width="12.5546875" style="73" customWidth="1"/>
    <col min="278" max="278" width="29.33203125" style="73" customWidth="1"/>
    <col min="279" max="512" width="9.5546875" style="73"/>
    <col min="513" max="513" width="14" style="73" customWidth="1"/>
    <col min="514" max="514" width="15.109375" style="73" customWidth="1"/>
    <col min="515" max="515" width="14.5546875" style="73" customWidth="1"/>
    <col min="516" max="516" width="9.33203125" style="73" customWidth="1"/>
    <col min="517" max="517" width="12.5546875" style="73" customWidth="1"/>
    <col min="518" max="518" width="14.5546875" style="73" customWidth="1"/>
    <col min="519" max="519" width="12.5546875" style="73" customWidth="1"/>
    <col min="520" max="520" width="10.5546875" style="73" customWidth="1"/>
    <col min="521" max="521" width="20" style="73" customWidth="1"/>
    <col min="522" max="522" width="18.44140625" style="73" customWidth="1"/>
    <col min="523" max="523" width="30.109375" style="73" customWidth="1"/>
    <col min="524" max="524" width="33.44140625" style="73" customWidth="1"/>
    <col min="525" max="525" width="12.5546875" style="73" customWidth="1"/>
    <col min="526" max="526" width="44.109375" style="73" customWidth="1"/>
    <col min="527" max="527" width="9.33203125" style="73" customWidth="1"/>
    <col min="528" max="528" width="20.109375" style="73" customWidth="1"/>
    <col min="529" max="529" width="34.5546875" style="73" customWidth="1"/>
    <col min="530" max="530" width="55.109375" style="73" customWidth="1"/>
    <col min="531" max="531" width="32.5546875" style="73" customWidth="1"/>
    <col min="532" max="532" width="15.109375" style="73" customWidth="1"/>
    <col min="533" max="533" width="12.5546875" style="73" customWidth="1"/>
    <col min="534" max="534" width="29.33203125" style="73" customWidth="1"/>
    <col min="535" max="768" width="9.5546875" style="73"/>
    <col min="769" max="769" width="14" style="73" customWidth="1"/>
    <col min="770" max="770" width="15.109375" style="73" customWidth="1"/>
    <col min="771" max="771" width="14.5546875" style="73" customWidth="1"/>
    <col min="772" max="772" width="9.33203125" style="73" customWidth="1"/>
    <col min="773" max="773" width="12.5546875" style="73" customWidth="1"/>
    <col min="774" max="774" width="14.5546875" style="73" customWidth="1"/>
    <col min="775" max="775" width="12.5546875" style="73" customWidth="1"/>
    <col min="776" max="776" width="10.5546875" style="73" customWidth="1"/>
    <col min="777" max="777" width="20" style="73" customWidth="1"/>
    <col min="778" max="778" width="18.44140625" style="73" customWidth="1"/>
    <col min="779" max="779" width="30.109375" style="73" customWidth="1"/>
    <col min="780" max="780" width="33.44140625" style="73" customWidth="1"/>
    <col min="781" max="781" width="12.5546875" style="73" customWidth="1"/>
    <col min="782" max="782" width="44.109375" style="73" customWidth="1"/>
    <col min="783" max="783" width="9.33203125" style="73" customWidth="1"/>
    <col min="784" max="784" width="20.109375" style="73" customWidth="1"/>
    <col min="785" max="785" width="34.5546875" style="73" customWidth="1"/>
    <col min="786" max="786" width="55.109375" style="73" customWidth="1"/>
    <col min="787" max="787" width="32.5546875" style="73" customWidth="1"/>
    <col min="788" max="788" width="15.109375" style="73" customWidth="1"/>
    <col min="789" max="789" width="12.5546875" style="73" customWidth="1"/>
    <col min="790" max="790" width="29.33203125" style="73" customWidth="1"/>
    <col min="791" max="1024" width="9.5546875" style="73"/>
    <col min="1025" max="1025" width="14" style="73" customWidth="1"/>
    <col min="1026" max="1026" width="15.109375" style="73" customWidth="1"/>
    <col min="1027" max="1027" width="14.5546875" style="73" customWidth="1"/>
    <col min="1028" max="1028" width="9.33203125" style="73" customWidth="1"/>
    <col min="1029" max="1029" width="12.5546875" style="73" customWidth="1"/>
    <col min="1030" max="1030" width="14.5546875" style="73" customWidth="1"/>
    <col min="1031" max="1031" width="12.5546875" style="73" customWidth="1"/>
    <col min="1032" max="1032" width="10.5546875" style="73" customWidth="1"/>
    <col min="1033" max="1033" width="20" style="73" customWidth="1"/>
    <col min="1034" max="1034" width="18.44140625" style="73" customWidth="1"/>
    <col min="1035" max="1035" width="30.109375" style="73" customWidth="1"/>
    <col min="1036" max="1036" width="33.44140625" style="73" customWidth="1"/>
    <col min="1037" max="1037" width="12.5546875" style="73" customWidth="1"/>
    <col min="1038" max="1038" width="44.109375" style="73" customWidth="1"/>
    <col min="1039" max="1039" width="9.33203125" style="73" customWidth="1"/>
    <col min="1040" max="1040" width="20.109375" style="73" customWidth="1"/>
    <col min="1041" max="1041" width="34.5546875" style="73" customWidth="1"/>
    <col min="1042" max="1042" width="55.109375" style="73" customWidth="1"/>
    <col min="1043" max="1043" width="32.5546875" style="73" customWidth="1"/>
    <col min="1044" max="1044" width="15.109375" style="73" customWidth="1"/>
    <col min="1045" max="1045" width="12.5546875" style="73" customWidth="1"/>
    <col min="1046" max="1046" width="29.33203125" style="73" customWidth="1"/>
    <col min="1047" max="1280" width="9.5546875" style="73"/>
    <col min="1281" max="1281" width="14" style="73" customWidth="1"/>
    <col min="1282" max="1282" width="15.109375" style="73" customWidth="1"/>
    <col min="1283" max="1283" width="14.5546875" style="73" customWidth="1"/>
    <col min="1284" max="1284" width="9.33203125" style="73" customWidth="1"/>
    <col min="1285" max="1285" width="12.5546875" style="73" customWidth="1"/>
    <col min="1286" max="1286" width="14.5546875" style="73" customWidth="1"/>
    <col min="1287" max="1287" width="12.5546875" style="73" customWidth="1"/>
    <col min="1288" max="1288" width="10.5546875" style="73" customWidth="1"/>
    <col min="1289" max="1289" width="20" style="73" customWidth="1"/>
    <col min="1290" max="1290" width="18.44140625" style="73" customWidth="1"/>
    <col min="1291" max="1291" width="30.109375" style="73" customWidth="1"/>
    <col min="1292" max="1292" width="33.44140625" style="73" customWidth="1"/>
    <col min="1293" max="1293" width="12.5546875" style="73" customWidth="1"/>
    <col min="1294" max="1294" width="44.109375" style="73" customWidth="1"/>
    <col min="1295" max="1295" width="9.33203125" style="73" customWidth="1"/>
    <col min="1296" max="1296" width="20.109375" style="73" customWidth="1"/>
    <col min="1297" max="1297" width="34.5546875" style="73" customWidth="1"/>
    <col min="1298" max="1298" width="55.109375" style="73" customWidth="1"/>
    <col min="1299" max="1299" width="32.5546875" style="73" customWidth="1"/>
    <col min="1300" max="1300" width="15.109375" style="73" customWidth="1"/>
    <col min="1301" max="1301" width="12.5546875" style="73" customWidth="1"/>
    <col min="1302" max="1302" width="29.33203125" style="73" customWidth="1"/>
    <col min="1303" max="1536" width="9.5546875" style="73"/>
    <col min="1537" max="1537" width="14" style="73" customWidth="1"/>
    <col min="1538" max="1538" width="15.109375" style="73" customWidth="1"/>
    <col min="1539" max="1539" width="14.5546875" style="73" customWidth="1"/>
    <col min="1540" max="1540" width="9.33203125" style="73" customWidth="1"/>
    <col min="1541" max="1541" width="12.5546875" style="73" customWidth="1"/>
    <col min="1542" max="1542" width="14.5546875" style="73" customWidth="1"/>
    <col min="1543" max="1543" width="12.5546875" style="73" customWidth="1"/>
    <col min="1544" max="1544" width="10.5546875" style="73" customWidth="1"/>
    <col min="1545" max="1545" width="20" style="73" customWidth="1"/>
    <col min="1546" max="1546" width="18.44140625" style="73" customWidth="1"/>
    <col min="1547" max="1547" width="30.109375" style="73" customWidth="1"/>
    <col min="1548" max="1548" width="33.44140625" style="73" customWidth="1"/>
    <col min="1549" max="1549" width="12.5546875" style="73" customWidth="1"/>
    <col min="1550" max="1550" width="44.109375" style="73" customWidth="1"/>
    <col min="1551" max="1551" width="9.33203125" style="73" customWidth="1"/>
    <col min="1552" max="1552" width="20.109375" style="73" customWidth="1"/>
    <col min="1553" max="1553" width="34.5546875" style="73" customWidth="1"/>
    <col min="1554" max="1554" width="55.109375" style="73" customWidth="1"/>
    <col min="1555" max="1555" width="32.5546875" style="73" customWidth="1"/>
    <col min="1556" max="1556" width="15.109375" style="73" customWidth="1"/>
    <col min="1557" max="1557" width="12.5546875" style="73" customWidth="1"/>
    <col min="1558" max="1558" width="29.33203125" style="73" customWidth="1"/>
    <col min="1559" max="1792" width="9.5546875" style="73"/>
    <col min="1793" max="1793" width="14" style="73" customWidth="1"/>
    <col min="1794" max="1794" width="15.109375" style="73" customWidth="1"/>
    <col min="1795" max="1795" width="14.5546875" style="73" customWidth="1"/>
    <col min="1796" max="1796" width="9.33203125" style="73" customWidth="1"/>
    <col min="1797" max="1797" width="12.5546875" style="73" customWidth="1"/>
    <col min="1798" max="1798" width="14.5546875" style="73" customWidth="1"/>
    <col min="1799" max="1799" width="12.5546875" style="73" customWidth="1"/>
    <col min="1800" max="1800" width="10.5546875" style="73" customWidth="1"/>
    <col min="1801" max="1801" width="20" style="73" customWidth="1"/>
    <col min="1802" max="1802" width="18.44140625" style="73" customWidth="1"/>
    <col min="1803" max="1803" width="30.109375" style="73" customWidth="1"/>
    <col min="1804" max="1804" width="33.44140625" style="73" customWidth="1"/>
    <col min="1805" max="1805" width="12.5546875" style="73" customWidth="1"/>
    <col min="1806" max="1806" width="44.109375" style="73" customWidth="1"/>
    <col min="1807" max="1807" width="9.33203125" style="73" customWidth="1"/>
    <col min="1808" max="1808" width="20.109375" style="73" customWidth="1"/>
    <col min="1809" max="1809" width="34.5546875" style="73" customWidth="1"/>
    <col min="1810" max="1810" width="55.109375" style="73" customWidth="1"/>
    <col min="1811" max="1811" width="32.5546875" style="73" customWidth="1"/>
    <col min="1812" max="1812" width="15.109375" style="73" customWidth="1"/>
    <col min="1813" max="1813" width="12.5546875" style="73" customWidth="1"/>
    <col min="1814" max="1814" width="29.33203125" style="73" customWidth="1"/>
    <col min="1815" max="2048" width="9.5546875" style="73"/>
    <col min="2049" max="2049" width="14" style="73" customWidth="1"/>
    <col min="2050" max="2050" width="15.109375" style="73" customWidth="1"/>
    <col min="2051" max="2051" width="14.5546875" style="73" customWidth="1"/>
    <col min="2052" max="2052" width="9.33203125" style="73" customWidth="1"/>
    <col min="2053" max="2053" width="12.5546875" style="73" customWidth="1"/>
    <col min="2054" max="2054" width="14.5546875" style="73" customWidth="1"/>
    <col min="2055" max="2055" width="12.5546875" style="73" customWidth="1"/>
    <col min="2056" max="2056" width="10.5546875" style="73" customWidth="1"/>
    <col min="2057" max="2057" width="20" style="73" customWidth="1"/>
    <col min="2058" max="2058" width="18.44140625" style="73" customWidth="1"/>
    <col min="2059" max="2059" width="30.109375" style="73" customWidth="1"/>
    <col min="2060" max="2060" width="33.44140625" style="73" customWidth="1"/>
    <col min="2061" max="2061" width="12.5546875" style="73" customWidth="1"/>
    <col min="2062" max="2062" width="44.109375" style="73" customWidth="1"/>
    <col min="2063" max="2063" width="9.33203125" style="73" customWidth="1"/>
    <col min="2064" max="2064" width="20.109375" style="73" customWidth="1"/>
    <col min="2065" max="2065" width="34.5546875" style="73" customWidth="1"/>
    <col min="2066" max="2066" width="55.109375" style="73" customWidth="1"/>
    <col min="2067" max="2067" width="32.5546875" style="73" customWidth="1"/>
    <col min="2068" max="2068" width="15.109375" style="73" customWidth="1"/>
    <col min="2069" max="2069" width="12.5546875" style="73" customWidth="1"/>
    <col min="2070" max="2070" width="29.33203125" style="73" customWidth="1"/>
    <col min="2071" max="2304" width="9.5546875" style="73"/>
    <col min="2305" max="2305" width="14" style="73" customWidth="1"/>
    <col min="2306" max="2306" width="15.109375" style="73" customWidth="1"/>
    <col min="2307" max="2307" width="14.5546875" style="73" customWidth="1"/>
    <col min="2308" max="2308" width="9.33203125" style="73" customWidth="1"/>
    <col min="2309" max="2309" width="12.5546875" style="73" customWidth="1"/>
    <col min="2310" max="2310" width="14.5546875" style="73" customWidth="1"/>
    <col min="2311" max="2311" width="12.5546875" style="73" customWidth="1"/>
    <col min="2312" max="2312" width="10.5546875" style="73" customWidth="1"/>
    <col min="2313" max="2313" width="20" style="73" customWidth="1"/>
    <col min="2314" max="2314" width="18.44140625" style="73" customWidth="1"/>
    <col min="2315" max="2315" width="30.109375" style="73" customWidth="1"/>
    <col min="2316" max="2316" width="33.44140625" style="73" customWidth="1"/>
    <col min="2317" max="2317" width="12.5546875" style="73" customWidth="1"/>
    <col min="2318" max="2318" width="44.109375" style="73" customWidth="1"/>
    <col min="2319" max="2319" width="9.33203125" style="73" customWidth="1"/>
    <col min="2320" max="2320" width="20.109375" style="73" customWidth="1"/>
    <col min="2321" max="2321" width="34.5546875" style="73" customWidth="1"/>
    <col min="2322" max="2322" width="55.109375" style="73" customWidth="1"/>
    <col min="2323" max="2323" width="32.5546875" style="73" customWidth="1"/>
    <col min="2324" max="2324" width="15.109375" style="73" customWidth="1"/>
    <col min="2325" max="2325" width="12.5546875" style="73" customWidth="1"/>
    <col min="2326" max="2326" width="29.33203125" style="73" customWidth="1"/>
    <col min="2327" max="2560" width="9.5546875" style="73"/>
    <col min="2561" max="2561" width="14" style="73" customWidth="1"/>
    <col min="2562" max="2562" width="15.109375" style="73" customWidth="1"/>
    <col min="2563" max="2563" width="14.5546875" style="73" customWidth="1"/>
    <col min="2564" max="2564" width="9.33203125" style="73" customWidth="1"/>
    <col min="2565" max="2565" width="12.5546875" style="73" customWidth="1"/>
    <col min="2566" max="2566" width="14.5546875" style="73" customWidth="1"/>
    <col min="2567" max="2567" width="12.5546875" style="73" customWidth="1"/>
    <col min="2568" max="2568" width="10.5546875" style="73" customWidth="1"/>
    <col min="2569" max="2569" width="20" style="73" customWidth="1"/>
    <col min="2570" max="2570" width="18.44140625" style="73" customWidth="1"/>
    <col min="2571" max="2571" width="30.109375" style="73" customWidth="1"/>
    <col min="2572" max="2572" width="33.44140625" style="73" customWidth="1"/>
    <col min="2573" max="2573" width="12.5546875" style="73" customWidth="1"/>
    <col min="2574" max="2574" width="44.109375" style="73" customWidth="1"/>
    <col min="2575" max="2575" width="9.33203125" style="73" customWidth="1"/>
    <col min="2576" max="2576" width="20.109375" style="73" customWidth="1"/>
    <col min="2577" max="2577" width="34.5546875" style="73" customWidth="1"/>
    <col min="2578" max="2578" width="55.109375" style="73" customWidth="1"/>
    <col min="2579" max="2579" width="32.5546875" style="73" customWidth="1"/>
    <col min="2580" max="2580" width="15.109375" style="73" customWidth="1"/>
    <col min="2581" max="2581" width="12.5546875" style="73" customWidth="1"/>
    <col min="2582" max="2582" width="29.33203125" style="73" customWidth="1"/>
    <col min="2583" max="2816" width="9.5546875" style="73"/>
    <col min="2817" max="2817" width="14" style="73" customWidth="1"/>
    <col min="2818" max="2818" width="15.109375" style="73" customWidth="1"/>
    <col min="2819" max="2819" width="14.5546875" style="73" customWidth="1"/>
    <col min="2820" max="2820" width="9.33203125" style="73" customWidth="1"/>
    <col min="2821" max="2821" width="12.5546875" style="73" customWidth="1"/>
    <col min="2822" max="2822" width="14.5546875" style="73" customWidth="1"/>
    <col min="2823" max="2823" width="12.5546875" style="73" customWidth="1"/>
    <col min="2824" max="2824" width="10.5546875" style="73" customWidth="1"/>
    <col min="2825" max="2825" width="20" style="73" customWidth="1"/>
    <col min="2826" max="2826" width="18.44140625" style="73" customWidth="1"/>
    <col min="2827" max="2827" width="30.109375" style="73" customWidth="1"/>
    <col min="2828" max="2828" width="33.44140625" style="73" customWidth="1"/>
    <col min="2829" max="2829" width="12.5546875" style="73" customWidth="1"/>
    <col min="2830" max="2830" width="44.109375" style="73" customWidth="1"/>
    <col min="2831" max="2831" width="9.33203125" style="73" customWidth="1"/>
    <col min="2832" max="2832" width="20.109375" style="73" customWidth="1"/>
    <col min="2833" max="2833" width="34.5546875" style="73" customWidth="1"/>
    <col min="2834" max="2834" width="55.109375" style="73" customWidth="1"/>
    <col min="2835" max="2835" width="32.5546875" style="73" customWidth="1"/>
    <col min="2836" max="2836" width="15.109375" style="73" customWidth="1"/>
    <col min="2837" max="2837" width="12.5546875" style="73" customWidth="1"/>
    <col min="2838" max="2838" width="29.33203125" style="73" customWidth="1"/>
    <col min="2839" max="3072" width="9.5546875" style="73"/>
    <col min="3073" max="3073" width="14" style="73" customWidth="1"/>
    <col min="3074" max="3074" width="15.109375" style="73" customWidth="1"/>
    <col min="3075" max="3075" width="14.5546875" style="73" customWidth="1"/>
    <col min="3076" max="3076" width="9.33203125" style="73" customWidth="1"/>
    <col min="3077" max="3077" width="12.5546875" style="73" customWidth="1"/>
    <col min="3078" max="3078" width="14.5546875" style="73" customWidth="1"/>
    <col min="3079" max="3079" width="12.5546875" style="73" customWidth="1"/>
    <col min="3080" max="3080" width="10.5546875" style="73" customWidth="1"/>
    <col min="3081" max="3081" width="20" style="73" customWidth="1"/>
    <col min="3082" max="3082" width="18.44140625" style="73" customWidth="1"/>
    <col min="3083" max="3083" width="30.109375" style="73" customWidth="1"/>
    <col min="3084" max="3084" width="33.44140625" style="73" customWidth="1"/>
    <col min="3085" max="3085" width="12.5546875" style="73" customWidth="1"/>
    <col min="3086" max="3086" width="44.109375" style="73" customWidth="1"/>
    <col min="3087" max="3087" width="9.33203125" style="73" customWidth="1"/>
    <col min="3088" max="3088" width="20.109375" style="73" customWidth="1"/>
    <col min="3089" max="3089" width="34.5546875" style="73" customWidth="1"/>
    <col min="3090" max="3090" width="55.109375" style="73" customWidth="1"/>
    <col min="3091" max="3091" width="32.5546875" style="73" customWidth="1"/>
    <col min="3092" max="3092" width="15.109375" style="73" customWidth="1"/>
    <col min="3093" max="3093" width="12.5546875" style="73" customWidth="1"/>
    <col min="3094" max="3094" width="29.33203125" style="73" customWidth="1"/>
    <col min="3095" max="3328" width="9.5546875" style="73"/>
    <col min="3329" max="3329" width="14" style="73" customWidth="1"/>
    <col min="3330" max="3330" width="15.109375" style="73" customWidth="1"/>
    <col min="3331" max="3331" width="14.5546875" style="73" customWidth="1"/>
    <col min="3332" max="3332" width="9.33203125" style="73" customWidth="1"/>
    <col min="3333" max="3333" width="12.5546875" style="73" customWidth="1"/>
    <col min="3334" max="3334" width="14.5546875" style="73" customWidth="1"/>
    <col min="3335" max="3335" width="12.5546875" style="73" customWidth="1"/>
    <col min="3336" max="3336" width="10.5546875" style="73" customWidth="1"/>
    <col min="3337" max="3337" width="20" style="73" customWidth="1"/>
    <col min="3338" max="3338" width="18.44140625" style="73" customWidth="1"/>
    <col min="3339" max="3339" width="30.109375" style="73" customWidth="1"/>
    <col min="3340" max="3340" width="33.44140625" style="73" customWidth="1"/>
    <col min="3341" max="3341" width="12.5546875" style="73" customWidth="1"/>
    <col min="3342" max="3342" width="44.109375" style="73" customWidth="1"/>
    <col min="3343" max="3343" width="9.33203125" style="73" customWidth="1"/>
    <col min="3344" max="3344" width="20.109375" style="73" customWidth="1"/>
    <col min="3345" max="3345" width="34.5546875" style="73" customWidth="1"/>
    <col min="3346" max="3346" width="55.109375" style="73" customWidth="1"/>
    <col min="3347" max="3347" width="32.5546875" style="73" customWidth="1"/>
    <col min="3348" max="3348" width="15.109375" style="73" customWidth="1"/>
    <col min="3349" max="3349" width="12.5546875" style="73" customWidth="1"/>
    <col min="3350" max="3350" width="29.33203125" style="73" customWidth="1"/>
    <col min="3351" max="3584" width="9.5546875" style="73"/>
    <col min="3585" max="3585" width="14" style="73" customWidth="1"/>
    <col min="3586" max="3586" width="15.109375" style="73" customWidth="1"/>
    <col min="3587" max="3587" width="14.5546875" style="73" customWidth="1"/>
    <col min="3588" max="3588" width="9.33203125" style="73" customWidth="1"/>
    <col min="3589" max="3589" width="12.5546875" style="73" customWidth="1"/>
    <col min="3590" max="3590" width="14.5546875" style="73" customWidth="1"/>
    <col min="3591" max="3591" width="12.5546875" style="73" customWidth="1"/>
    <col min="3592" max="3592" width="10.5546875" style="73" customWidth="1"/>
    <col min="3593" max="3593" width="20" style="73" customWidth="1"/>
    <col min="3594" max="3594" width="18.44140625" style="73" customWidth="1"/>
    <col min="3595" max="3595" width="30.109375" style="73" customWidth="1"/>
    <col min="3596" max="3596" width="33.44140625" style="73" customWidth="1"/>
    <col min="3597" max="3597" width="12.5546875" style="73" customWidth="1"/>
    <col min="3598" max="3598" width="44.109375" style="73" customWidth="1"/>
    <col min="3599" max="3599" width="9.33203125" style="73" customWidth="1"/>
    <col min="3600" max="3600" width="20.109375" style="73" customWidth="1"/>
    <col min="3601" max="3601" width="34.5546875" style="73" customWidth="1"/>
    <col min="3602" max="3602" width="55.109375" style="73" customWidth="1"/>
    <col min="3603" max="3603" width="32.5546875" style="73" customWidth="1"/>
    <col min="3604" max="3604" width="15.109375" style="73" customWidth="1"/>
    <col min="3605" max="3605" width="12.5546875" style="73" customWidth="1"/>
    <col min="3606" max="3606" width="29.33203125" style="73" customWidth="1"/>
    <col min="3607" max="3840" width="9.5546875" style="73"/>
    <col min="3841" max="3841" width="14" style="73" customWidth="1"/>
    <col min="3842" max="3842" width="15.109375" style="73" customWidth="1"/>
    <col min="3843" max="3843" width="14.5546875" style="73" customWidth="1"/>
    <col min="3844" max="3844" width="9.33203125" style="73" customWidth="1"/>
    <col min="3845" max="3845" width="12.5546875" style="73" customWidth="1"/>
    <col min="3846" max="3846" width="14.5546875" style="73" customWidth="1"/>
    <col min="3847" max="3847" width="12.5546875" style="73" customWidth="1"/>
    <col min="3848" max="3848" width="10.5546875" style="73" customWidth="1"/>
    <col min="3849" max="3849" width="20" style="73" customWidth="1"/>
    <col min="3850" max="3850" width="18.44140625" style="73" customWidth="1"/>
    <col min="3851" max="3851" width="30.109375" style="73" customWidth="1"/>
    <col min="3852" max="3852" width="33.44140625" style="73" customWidth="1"/>
    <col min="3853" max="3853" width="12.5546875" style="73" customWidth="1"/>
    <col min="3854" max="3854" width="44.109375" style="73" customWidth="1"/>
    <col min="3855" max="3855" width="9.33203125" style="73" customWidth="1"/>
    <col min="3856" max="3856" width="20.109375" style="73" customWidth="1"/>
    <col min="3857" max="3857" width="34.5546875" style="73" customWidth="1"/>
    <col min="3858" max="3858" width="55.109375" style="73" customWidth="1"/>
    <col min="3859" max="3859" width="32.5546875" style="73" customWidth="1"/>
    <col min="3860" max="3860" width="15.109375" style="73" customWidth="1"/>
    <col min="3861" max="3861" width="12.5546875" style="73" customWidth="1"/>
    <col min="3862" max="3862" width="29.33203125" style="73" customWidth="1"/>
    <col min="3863" max="4096" width="9.5546875" style="73"/>
    <col min="4097" max="4097" width="14" style="73" customWidth="1"/>
    <col min="4098" max="4098" width="15.109375" style="73" customWidth="1"/>
    <col min="4099" max="4099" width="14.5546875" style="73" customWidth="1"/>
    <col min="4100" max="4100" width="9.33203125" style="73" customWidth="1"/>
    <col min="4101" max="4101" width="12.5546875" style="73" customWidth="1"/>
    <col min="4102" max="4102" width="14.5546875" style="73" customWidth="1"/>
    <col min="4103" max="4103" width="12.5546875" style="73" customWidth="1"/>
    <col min="4104" max="4104" width="10.5546875" style="73" customWidth="1"/>
    <col min="4105" max="4105" width="20" style="73" customWidth="1"/>
    <col min="4106" max="4106" width="18.44140625" style="73" customWidth="1"/>
    <col min="4107" max="4107" width="30.109375" style="73" customWidth="1"/>
    <col min="4108" max="4108" width="33.44140625" style="73" customWidth="1"/>
    <col min="4109" max="4109" width="12.5546875" style="73" customWidth="1"/>
    <col min="4110" max="4110" width="44.109375" style="73" customWidth="1"/>
    <col min="4111" max="4111" width="9.33203125" style="73" customWidth="1"/>
    <col min="4112" max="4112" width="20.109375" style="73" customWidth="1"/>
    <col min="4113" max="4113" width="34.5546875" style="73" customWidth="1"/>
    <col min="4114" max="4114" width="55.109375" style="73" customWidth="1"/>
    <col min="4115" max="4115" width="32.5546875" style="73" customWidth="1"/>
    <col min="4116" max="4116" width="15.109375" style="73" customWidth="1"/>
    <col min="4117" max="4117" width="12.5546875" style="73" customWidth="1"/>
    <col min="4118" max="4118" width="29.33203125" style="73" customWidth="1"/>
    <col min="4119" max="4352" width="9.5546875" style="73"/>
    <col min="4353" max="4353" width="14" style="73" customWidth="1"/>
    <col min="4354" max="4354" width="15.109375" style="73" customWidth="1"/>
    <col min="4355" max="4355" width="14.5546875" style="73" customWidth="1"/>
    <col min="4356" max="4356" width="9.33203125" style="73" customWidth="1"/>
    <col min="4357" max="4357" width="12.5546875" style="73" customWidth="1"/>
    <col min="4358" max="4358" width="14.5546875" style="73" customWidth="1"/>
    <col min="4359" max="4359" width="12.5546875" style="73" customWidth="1"/>
    <col min="4360" max="4360" width="10.5546875" style="73" customWidth="1"/>
    <col min="4361" max="4361" width="20" style="73" customWidth="1"/>
    <col min="4362" max="4362" width="18.44140625" style="73" customWidth="1"/>
    <col min="4363" max="4363" width="30.109375" style="73" customWidth="1"/>
    <col min="4364" max="4364" width="33.44140625" style="73" customWidth="1"/>
    <col min="4365" max="4365" width="12.5546875" style="73" customWidth="1"/>
    <col min="4366" max="4366" width="44.109375" style="73" customWidth="1"/>
    <col min="4367" max="4367" width="9.33203125" style="73" customWidth="1"/>
    <col min="4368" max="4368" width="20.109375" style="73" customWidth="1"/>
    <col min="4369" max="4369" width="34.5546875" style="73" customWidth="1"/>
    <col min="4370" max="4370" width="55.109375" style="73" customWidth="1"/>
    <col min="4371" max="4371" width="32.5546875" style="73" customWidth="1"/>
    <col min="4372" max="4372" width="15.109375" style="73" customWidth="1"/>
    <col min="4373" max="4373" width="12.5546875" style="73" customWidth="1"/>
    <col min="4374" max="4374" width="29.33203125" style="73" customWidth="1"/>
    <col min="4375" max="4608" width="9.5546875" style="73"/>
    <col min="4609" max="4609" width="14" style="73" customWidth="1"/>
    <col min="4610" max="4610" width="15.109375" style="73" customWidth="1"/>
    <col min="4611" max="4611" width="14.5546875" style="73" customWidth="1"/>
    <col min="4612" max="4612" width="9.33203125" style="73" customWidth="1"/>
    <col min="4613" max="4613" width="12.5546875" style="73" customWidth="1"/>
    <col min="4614" max="4614" width="14.5546875" style="73" customWidth="1"/>
    <col min="4615" max="4615" width="12.5546875" style="73" customWidth="1"/>
    <col min="4616" max="4616" width="10.5546875" style="73" customWidth="1"/>
    <col min="4617" max="4617" width="20" style="73" customWidth="1"/>
    <col min="4618" max="4618" width="18.44140625" style="73" customWidth="1"/>
    <col min="4619" max="4619" width="30.109375" style="73" customWidth="1"/>
    <col min="4620" max="4620" width="33.44140625" style="73" customWidth="1"/>
    <col min="4621" max="4621" width="12.5546875" style="73" customWidth="1"/>
    <col min="4622" max="4622" width="44.109375" style="73" customWidth="1"/>
    <col min="4623" max="4623" width="9.33203125" style="73" customWidth="1"/>
    <col min="4624" max="4624" width="20.109375" style="73" customWidth="1"/>
    <col min="4625" max="4625" width="34.5546875" style="73" customWidth="1"/>
    <col min="4626" max="4626" width="55.109375" style="73" customWidth="1"/>
    <col min="4627" max="4627" width="32.5546875" style="73" customWidth="1"/>
    <col min="4628" max="4628" width="15.109375" style="73" customWidth="1"/>
    <col min="4629" max="4629" width="12.5546875" style="73" customWidth="1"/>
    <col min="4630" max="4630" width="29.33203125" style="73" customWidth="1"/>
    <col min="4631" max="4864" width="9.5546875" style="73"/>
    <col min="4865" max="4865" width="14" style="73" customWidth="1"/>
    <col min="4866" max="4866" width="15.109375" style="73" customWidth="1"/>
    <col min="4867" max="4867" width="14.5546875" style="73" customWidth="1"/>
    <col min="4868" max="4868" width="9.33203125" style="73" customWidth="1"/>
    <col min="4869" max="4869" width="12.5546875" style="73" customWidth="1"/>
    <col min="4870" max="4870" width="14.5546875" style="73" customWidth="1"/>
    <col min="4871" max="4871" width="12.5546875" style="73" customWidth="1"/>
    <col min="4872" max="4872" width="10.5546875" style="73" customWidth="1"/>
    <col min="4873" max="4873" width="20" style="73" customWidth="1"/>
    <col min="4874" max="4874" width="18.44140625" style="73" customWidth="1"/>
    <col min="4875" max="4875" width="30.109375" style="73" customWidth="1"/>
    <col min="4876" max="4876" width="33.44140625" style="73" customWidth="1"/>
    <col min="4877" max="4877" width="12.5546875" style="73" customWidth="1"/>
    <col min="4878" max="4878" width="44.109375" style="73" customWidth="1"/>
    <col min="4879" max="4879" width="9.33203125" style="73" customWidth="1"/>
    <col min="4880" max="4880" width="20.109375" style="73" customWidth="1"/>
    <col min="4881" max="4881" width="34.5546875" style="73" customWidth="1"/>
    <col min="4882" max="4882" width="55.109375" style="73" customWidth="1"/>
    <col min="4883" max="4883" width="32.5546875" style="73" customWidth="1"/>
    <col min="4884" max="4884" width="15.109375" style="73" customWidth="1"/>
    <col min="4885" max="4885" width="12.5546875" style="73" customWidth="1"/>
    <col min="4886" max="4886" width="29.33203125" style="73" customWidth="1"/>
    <col min="4887" max="5120" width="9.5546875" style="73"/>
    <col min="5121" max="5121" width="14" style="73" customWidth="1"/>
    <col min="5122" max="5122" width="15.109375" style="73" customWidth="1"/>
    <col min="5123" max="5123" width="14.5546875" style="73" customWidth="1"/>
    <col min="5124" max="5124" width="9.33203125" style="73" customWidth="1"/>
    <col min="5125" max="5125" width="12.5546875" style="73" customWidth="1"/>
    <col min="5126" max="5126" width="14.5546875" style="73" customWidth="1"/>
    <col min="5127" max="5127" width="12.5546875" style="73" customWidth="1"/>
    <col min="5128" max="5128" width="10.5546875" style="73" customWidth="1"/>
    <col min="5129" max="5129" width="20" style="73" customWidth="1"/>
    <col min="5130" max="5130" width="18.44140625" style="73" customWidth="1"/>
    <col min="5131" max="5131" width="30.109375" style="73" customWidth="1"/>
    <col min="5132" max="5132" width="33.44140625" style="73" customWidth="1"/>
    <col min="5133" max="5133" width="12.5546875" style="73" customWidth="1"/>
    <col min="5134" max="5134" width="44.109375" style="73" customWidth="1"/>
    <col min="5135" max="5135" width="9.33203125" style="73" customWidth="1"/>
    <col min="5136" max="5136" width="20.109375" style="73" customWidth="1"/>
    <col min="5137" max="5137" width="34.5546875" style="73" customWidth="1"/>
    <col min="5138" max="5138" width="55.109375" style="73" customWidth="1"/>
    <col min="5139" max="5139" width="32.5546875" style="73" customWidth="1"/>
    <col min="5140" max="5140" width="15.109375" style="73" customWidth="1"/>
    <col min="5141" max="5141" width="12.5546875" style="73" customWidth="1"/>
    <col min="5142" max="5142" width="29.33203125" style="73" customWidth="1"/>
    <col min="5143" max="5376" width="9.5546875" style="73"/>
    <col min="5377" max="5377" width="14" style="73" customWidth="1"/>
    <col min="5378" max="5378" width="15.109375" style="73" customWidth="1"/>
    <col min="5379" max="5379" width="14.5546875" style="73" customWidth="1"/>
    <col min="5380" max="5380" width="9.33203125" style="73" customWidth="1"/>
    <col min="5381" max="5381" width="12.5546875" style="73" customWidth="1"/>
    <col min="5382" max="5382" width="14.5546875" style="73" customWidth="1"/>
    <col min="5383" max="5383" width="12.5546875" style="73" customWidth="1"/>
    <col min="5384" max="5384" width="10.5546875" style="73" customWidth="1"/>
    <col min="5385" max="5385" width="20" style="73" customWidth="1"/>
    <col min="5386" max="5386" width="18.44140625" style="73" customWidth="1"/>
    <col min="5387" max="5387" width="30.109375" style="73" customWidth="1"/>
    <col min="5388" max="5388" width="33.44140625" style="73" customWidth="1"/>
    <col min="5389" max="5389" width="12.5546875" style="73" customWidth="1"/>
    <col min="5390" max="5390" width="44.109375" style="73" customWidth="1"/>
    <col min="5391" max="5391" width="9.33203125" style="73" customWidth="1"/>
    <col min="5392" max="5392" width="20.109375" style="73" customWidth="1"/>
    <col min="5393" max="5393" width="34.5546875" style="73" customWidth="1"/>
    <col min="5394" max="5394" width="55.109375" style="73" customWidth="1"/>
    <col min="5395" max="5395" width="32.5546875" style="73" customWidth="1"/>
    <col min="5396" max="5396" width="15.109375" style="73" customWidth="1"/>
    <col min="5397" max="5397" width="12.5546875" style="73" customWidth="1"/>
    <col min="5398" max="5398" width="29.33203125" style="73" customWidth="1"/>
    <col min="5399" max="5632" width="9.5546875" style="73"/>
    <col min="5633" max="5633" width="14" style="73" customWidth="1"/>
    <col min="5634" max="5634" width="15.109375" style="73" customWidth="1"/>
    <col min="5635" max="5635" width="14.5546875" style="73" customWidth="1"/>
    <col min="5636" max="5636" width="9.33203125" style="73" customWidth="1"/>
    <col min="5637" max="5637" width="12.5546875" style="73" customWidth="1"/>
    <col min="5638" max="5638" width="14.5546875" style="73" customWidth="1"/>
    <col min="5639" max="5639" width="12.5546875" style="73" customWidth="1"/>
    <col min="5640" max="5640" width="10.5546875" style="73" customWidth="1"/>
    <col min="5641" max="5641" width="20" style="73" customWidth="1"/>
    <col min="5642" max="5642" width="18.44140625" style="73" customWidth="1"/>
    <col min="5643" max="5643" width="30.109375" style="73" customWidth="1"/>
    <col min="5644" max="5644" width="33.44140625" style="73" customWidth="1"/>
    <col min="5645" max="5645" width="12.5546875" style="73" customWidth="1"/>
    <col min="5646" max="5646" width="44.109375" style="73" customWidth="1"/>
    <col min="5647" max="5647" width="9.33203125" style="73" customWidth="1"/>
    <col min="5648" max="5648" width="20.109375" style="73" customWidth="1"/>
    <col min="5649" max="5649" width="34.5546875" style="73" customWidth="1"/>
    <col min="5650" max="5650" width="55.109375" style="73" customWidth="1"/>
    <col min="5651" max="5651" width="32.5546875" style="73" customWidth="1"/>
    <col min="5652" max="5652" width="15.109375" style="73" customWidth="1"/>
    <col min="5653" max="5653" width="12.5546875" style="73" customWidth="1"/>
    <col min="5654" max="5654" width="29.33203125" style="73" customWidth="1"/>
    <col min="5655" max="5888" width="9.5546875" style="73"/>
    <col min="5889" max="5889" width="14" style="73" customWidth="1"/>
    <col min="5890" max="5890" width="15.109375" style="73" customWidth="1"/>
    <col min="5891" max="5891" width="14.5546875" style="73" customWidth="1"/>
    <col min="5892" max="5892" width="9.33203125" style="73" customWidth="1"/>
    <col min="5893" max="5893" width="12.5546875" style="73" customWidth="1"/>
    <col min="5894" max="5894" width="14.5546875" style="73" customWidth="1"/>
    <col min="5895" max="5895" width="12.5546875" style="73" customWidth="1"/>
    <col min="5896" max="5896" width="10.5546875" style="73" customWidth="1"/>
    <col min="5897" max="5897" width="20" style="73" customWidth="1"/>
    <col min="5898" max="5898" width="18.44140625" style="73" customWidth="1"/>
    <col min="5899" max="5899" width="30.109375" style="73" customWidth="1"/>
    <col min="5900" max="5900" width="33.44140625" style="73" customWidth="1"/>
    <col min="5901" max="5901" width="12.5546875" style="73" customWidth="1"/>
    <col min="5902" max="5902" width="44.109375" style="73" customWidth="1"/>
    <col min="5903" max="5903" width="9.33203125" style="73" customWidth="1"/>
    <col min="5904" max="5904" width="20.109375" style="73" customWidth="1"/>
    <col min="5905" max="5905" width="34.5546875" style="73" customWidth="1"/>
    <col min="5906" max="5906" width="55.109375" style="73" customWidth="1"/>
    <col min="5907" max="5907" width="32.5546875" style="73" customWidth="1"/>
    <col min="5908" max="5908" width="15.109375" style="73" customWidth="1"/>
    <col min="5909" max="5909" width="12.5546875" style="73" customWidth="1"/>
    <col min="5910" max="5910" width="29.33203125" style="73" customWidth="1"/>
    <col min="5911" max="6144" width="9.5546875" style="73"/>
    <col min="6145" max="6145" width="14" style="73" customWidth="1"/>
    <col min="6146" max="6146" width="15.109375" style="73" customWidth="1"/>
    <col min="6147" max="6147" width="14.5546875" style="73" customWidth="1"/>
    <col min="6148" max="6148" width="9.33203125" style="73" customWidth="1"/>
    <col min="6149" max="6149" width="12.5546875" style="73" customWidth="1"/>
    <col min="6150" max="6150" width="14.5546875" style="73" customWidth="1"/>
    <col min="6151" max="6151" width="12.5546875" style="73" customWidth="1"/>
    <col min="6152" max="6152" width="10.5546875" style="73" customWidth="1"/>
    <col min="6153" max="6153" width="20" style="73" customWidth="1"/>
    <col min="6154" max="6154" width="18.44140625" style="73" customWidth="1"/>
    <col min="6155" max="6155" width="30.109375" style="73" customWidth="1"/>
    <col min="6156" max="6156" width="33.44140625" style="73" customWidth="1"/>
    <col min="6157" max="6157" width="12.5546875" style="73" customWidth="1"/>
    <col min="6158" max="6158" width="44.109375" style="73" customWidth="1"/>
    <col min="6159" max="6159" width="9.33203125" style="73" customWidth="1"/>
    <col min="6160" max="6160" width="20.109375" style="73" customWidth="1"/>
    <col min="6161" max="6161" width="34.5546875" style="73" customWidth="1"/>
    <col min="6162" max="6162" width="55.109375" style="73" customWidth="1"/>
    <col min="6163" max="6163" width="32.5546875" style="73" customWidth="1"/>
    <col min="6164" max="6164" width="15.109375" style="73" customWidth="1"/>
    <col min="6165" max="6165" width="12.5546875" style="73" customWidth="1"/>
    <col min="6166" max="6166" width="29.33203125" style="73" customWidth="1"/>
    <col min="6167" max="6400" width="9.5546875" style="73"/>
    <col min="6401" max="6401" width="14" style="73" customWidth="1"/>
    <col min="6402" max="6402" width="15.109375" style="73" customWidth="1"/>
    <col min="6403" max="6403" width="14.5546875" style="73" customWidth="1"/>
    <col min="6404" max="6404" width="9.33203125" style="73" customWidth="1"/>
    <col min="6405" max="6405" width="12.5546875" style="73" customWidth="1"/>
    <col min="6406" max="6406" width="14.5546875" style="73" customWidth="1"/>
    <col min="6407" max="6407" width="12.5546875" style="73" customWidth="1"/>
    <col min="6408" max="6408" width="10.5546875" style="73" customWidth="1"/>
    <col min="6409" max="6409" width="20" style="73" customWidth="1"/>
    <col min="6410" max="6410" width="18.44140625" style="73" customWidth="1"/>
    <col min="6411" max="6411" width="30.109375" style="73" customWidth="1"/>
    <col min="6412" max="6412" width="33.44140625" style="73" customWidth="1"/>
    <col min="6413" max="6413" width="12.5546875" style="73" customWidth="1"/>
    <col min="6414" max="6414" width="44.109375" style="73" customWidth="1"/>
    <col min="6415" max="6415" width="9.33203125" style="73" customWidth="1"/>
    <col min="6416" max="6416" width="20.109375" style="73" customWidth="1"/>
    <col min="6417" max="6417" width="34.5546875" style="73" customWidth="1"/>
    <col min="6418" max="6418" width="55.109375" style="73" customWidth="1"/>
    <col min="6419" max="6419" width="32.5546875" style="73" customWidth="1"/>
    <col min="6420" max="6420" width="15.109375" style="73" customWidth="1"/>
    <col min="6421" max="6421" width="12.5546875" style="73" customWidth="1"/>
    <col min="6422" max="6422" width="29.33203125" style="73" customWidth="1"/>
    <col min="6423" max="6656" width="9.5546875" style="73"/>
    <col min="6657" max="6657" width="14" style="73" customWidth="1"/>
    <col min="6658" max="6658" width="15.109375" style="73" customWidth="1"/>
    <col min="6659" max="6659" width="14.5546875" style="73" customWidth="1"/>
    <col min="6660" max="6660" width="9.33203125" style="73" customWidth="1"/>
    <col min="6661" max="6661" width="12.5546875" style="73" customWidth="1"/>
    <col min="6662" max="6662" width="14.5546875" style="73" customWidth="1"/>
    <col min="6663" max="6663" width="12.5546875" style="73" customWidth="1"/>
    <col min="6664" max="6664" width="10.5546875" style="73" customWidth="1"/>
    <col min="6665" max="6665" width="20" style="73" customWidth="1"/>
    <col min="6666" max="6666" width="18.44140625" style="73" customWidth="1"/>
    <col min="6667" max="6667" width="30.109375" style="73" customWidth="1"/>
    <col min="6668" max="6668" width="33.44140625" style="73" customWidth="1"/>
    <col min="6669" max="6669" width="12.5546875" style="73" customWidth="1"/>
    <col min="6670" max="6670" width="44.109375" style="73" customWidth="1"/>
    <col min="6671" max="6671" width="9.33203125" style="73" customWidth="1"/>
    <col min="6672" max="6672" width="20.109375" style="73" customWidth="1"/>
    <col min="6673" max="6673" width="34.5546875" style="73" customWidth="1"/>
    <col min="6674" max="6674" width="55.109375" style="73" customWidth="1"/>
    <col min="6675" max="6675" width="32.5546875" style="73" customWidth="1"/>
    <col min="6676" max="6676" width="15.109375" style="73" customWidth="1"/>
    <col min="6677" max="6677" width="12.5546875" style="73" customWidth="1"/>
    <col min="6678" max="6678" width="29.33203125" style="73" customWidth="1"/>
    <col min="6679" max="6912" width="9.5546875" style="73"/>
    <col min="6913" max="6913" width="14" style="73" customWidth="1"/>
    <col min="6914" max="6914" width="15.109375" style="73" customWidth="1"/>
    <col min="6915" max="6915" width="14.5546875" style="73" customWidth="1"/>
    <col min="6916" max="6916" width="9.33203125" style="73" customWidth="1"/>
    <col min="6917" max="6917" width="12.5546875" style="73" customWidth="1"/>
    <col min="6918" max="6918" width="14.5546875" style="73" customWidth="1"/>
    <col min="6919" max="6919" width="12.5546875" style="73" customWidth="1"/>
    <col min="6920" max="6920" width="10.5546875" style="73" customWidth="1"/>
    <col min="6921" max="6921" width="20" style="73" customWidth="1"/>
    <col min="6922" max="6922" width="18.44140625" style="73" customWidth="1"/>
    <col min="6923" max="6923" width="30.109375" style="73" customWidth="1"/>
    <col min="6924" max="6924" width="33.44140625" style="73" customWidth="1"/>
    <col min="6925" max="6925" width="12.5546875" style="73" customWidth="1"/>
    <col min="6926" max="6926" width="44.109375" style="73" customWidth="1"/>
    <col min="6927" max="6927" width="9.33203125" style="73" customWidth="1"/>
    <col min="6928" max="6928" width="20.109375" style="73" customWidth="1"/>
    <col min="6929" max="6929" width="34.5546875" style="73" customWidth="1"/>
    <col min="6930" max="6930" width="55.109375" style="73" customWidth="1"/>
    <col min="6931" max="6931" width="32.5546875" style="73" customWidth="1"/>
    <col min="6932" max="6932" width="15.109375" style="73" customWidth="1"/>
    <col min="6933" max="6933" width="12.5546875" style="73" customWidth="1"/>
    <col min="6934" max="6934" width="29.33203125" style="73" customWidth="1"/>
    <col min="6935" max="7168" width="9.5546875" style="73"/>
    <col min="7169" max="7169" width="14" style="73" customWidth="1"/>
    <col min="7170" max="7170" width="15.109375" style="73" customWidth="1"/>
    <col min="7171" max="7171" width="14.5546875" style="73" customWidth="1"/>
    <col min="7172" max="7172" width="9.33203125" style="73" customWidth="1"/>
    <col min="7173" max="7173" width="12.5546875" style="73" customWidth="1"/>
    <col min="7174" max="7174" width="14.5546875" style="73" customWidth="1"/>
    <col min="7175" max="7175" width="12.5546875" style="73" customWidth="1"/>
    <col min="7176" max="7176" width="10.5546875" style="73" customWidth="1"/>
    <col min="7177" max="7177" width="20" style="73" customWidth="1"/>
    <col min="7178" max="7178" width="18.44140625" style="73" customWidth="1"/>
    <col min="7179" max="7179" width="30.109375" style="73" customWidth="1"/>
    <col min="7180" max="7180" width="33.44140625" style="73" customWidth="1"/>
    <col min="7181" max="7181" width="12.5546875" style="73" customWidth="1"/>
    <col min="7182" max="7182" width="44.109375" style="73" customWidth="1"/>
    <col min="7183" max="7183" width="9.33203125" style="73" customWidth="1"/>
    <col min="7184" max="7184" width="20.109375" style="73" customWidth="1"/>
    <col min="7185" max="7185" width="34.5546875" style="73" customWidth="1"/>
    <col min="7186" max="7186" width="55.109375" style="73" customWidth="1"/>
    <col min="7187" max="7187" width="32.5546875" style="73" customWidth="1"/>
    <col min="7188" max="7188" width="15.109375" style="73" customWidth="1"/>
    <col min="7189" max="7189" width="12.5546875" style="73" customWidth="1"/>
    <col min="7190" max="7190" width="29.33203125" style="73" customWidth="1"/>
    <col min="7191" max="7424" width="9.5546875" style="73"/>
    <col min="7425" max="7425" width="14" style="73" customWidth="1"/>
    <col min="7426" max="7426" width="15.109375" style="73" customWidth="1"/>
    <col min="7427" max="7427" width="14.5546875" style="73" customWidth="1"/>
    <col min="7428" max="7428" width="9.33203125" style="73" customWidth="1"/>
    <col min="7429" max="7429" width="12.5546875" style="73" customWidth="1"/>
    <col min="7430" max="7430" width="14.5546875" style="73" customWidth="1"/>
    <col min="7431" max="7431" width="12.5546875" style="73" customWidth="1"/>
    <col min="7432" max="7432" width="10.5546875" style="73" customWidth="1"/>
    <col min="7433" max="7433" width="20" style="73" customWidth="1"/>
    <col min="7434" max="7434" width="18.44140625" style="73" customWidth="1"/>
    <col min="7435" max="7435" width="30.109375" style="73" customWidth="1"/>
    <col min="7436" max="7436" width="33.44140625" style="73" customWidth="1"/>
    <col min="7437" max="7437" width="12.5546875" style="73" customWidth="1"/>
    <col min="7438" max="7438" width="44.109375" style="73" customWidth="1"/>
    <col min="7439" max="7439" width="9.33203125" style="73" customWidth="1"/>
    <col min="7440" max="7440" width="20.109375" style="73" customWidth="1"/>
    <col min="7441" max="7441" width="34.5546875" style="73" customWidth="1"/>
    <col min="7442" max="7442" width="55.109375" style="73" customWidth="1"/>
    <col min="7443" max="7443" width="32.5546875" style="73" customWidth="1"/>
    <col min="7444" max="7444" width="15.109375" style="73" customWidth="1"/>
    <col min="7445" max="7445" width="12.5546875" style="73" customWidth="1"/>
    <col min="7446" max="7446" width="29.33203125" style="73" customWidth="1"/>
    <col min="7447" max="7680" width="9.5546875" style="73"/>
    <col min="7681" max="7681" width="14" style="73" customWidth="1"/>
    <col min="7682" max="7682" width="15.109375" style="73" customWidth="1"/>
    <col min="7683" max="7683" width="14.5546875" style="73" customWidth="1"/>
    <col min="7684" max="7684" width="9.33203125" style="73" customWidth="1"/>
    <col min="7685" max="7685" width="12.5546875" style="73" customWidth="1"/>
    <col min="7686" max="7686" width="14.5546875" style="73" customWidth="1"/>
    <col min="7687" max="7687" width="12.5546875" style="73" customWidth="1"/>
    <col min="7688" max="7688" width="10.5546875" style="73" customWidth="1"/>
    <col min="7689" max="7689" width="20" style="73" customWidth="1"/>
    <col min="7690" max="7690" width="18.44140625" style="73" customWidth="1"/>
    <col min="7691" max="7691" width="30.109375" style="73" customWidth="1"/>
    <col min="7692" max="7692" width="33.44140625" style="73" customWidth="1"/>
    <col min="7693" max="7693" width="12.5546875" style="73" customWidth="1"/>
    <col min="7694" max="7694" width="44.109375" style="73" customWidth="1"/>
    <col min="7695" max="7695" width="9.33203125" style="73" customWidth="1"/>
    <col min="7696" max="7696" width="20.109375" style="73" customWidth="1"/>
    <col min="7697" max="7697" width="34.5546875" style="73" customWidth="1"/>
    <col min="7698" max="7698" width="55.109375" style="73" customWidth="1"/>
    <col min="7699" max="7699" width="32.5546875" style="73" customWidth="1"/>
    <col min="7700" max="7700" width="15.109375" style="73" customWidth="1"/>
    <col min="7701" max="7701" width="12.5546875" style="73" customWidth="1"/>
    <col min="7702" max="7702" width="29.33203125" style="73" customWidth="1"/>
    <col min="7703" max="7936" width="9.5546875" style="73"/>
    <col min="7937" max="7937" width="14" style="73" customWidth="1"/>
    <col min="7938" max="7938" width="15.109375" style="73" customWidth="1"/>
    <col min="7939" max="7939" width="14.5546875" style="73" customWidth="1"/>
    <col min="7940" max="7940" width="9.33203125" style="73" customWidth="1"/>
    <col min="7941" max="7941" width="12.5546875" style="73" customWidth="1"/>
    <col min="7942" max="7942" width="14.5546875" style="73" customWidth="1"/>
    <col min="7943" max="7943" width="12.5546875" style="73" customWidth="1"/>
    <col min="7944" max="7944" width="10.5546875" style="73" customWidth="1"/>
    <col min="7945" max="7945" width="20" style="73" customWidth="1"/>
    <col min="7946" max="7946" width="18.44140625" style="73" customWidth="1"/>
    <col min="7947" max="7947" width="30.109375" style="73" customWidth="1"/>
    <col min="7948" max="7948" width="33.44140625" style="73" customWidth="1"/>
    <col min="7949" max="7949" width="12.5546875" style="73" customWidth="1"/>
    <col min="7950" max="7950" width="44.109375" style="73" customWidth="1"/>
    <col min="7951" max="7951" width="9.33203125" style="73" customWidth="1"/>
    <col min="7952" max="7952" width="20.109375" style="73" customWidth="1"/>
    <col min="7953" max="7953" width="34.5546875" style="73" customWidth="1"/>
    <col min="7954" max="7954" width="55.109375" style="73" customWidth="1"/>
    <col min="7955" max="7955" width="32.5546875" style="73" customWidth="1"/>
    <col min="7956" max="7956" width="15.109375" style="73" customWidth="1"/>
    <col min="7957" max="7957" width="12.5546875" style="73" customWidth="1"/>
    <col min="7958" max="7958" width="29.33203125" style="73" customWidth="1"/>
    <col min="7959" max="8192" width="9.5546875" style="73"/>
    <col min="8193" max="8193" width="14" style="73" customWidth="1"/>
    <col min="8194" max="8194" width="15.109375" style="73" customWidth="1"/>
    <col min="8195" max="8195" width="14.5546875" style="73" customWidth="1"/>
    <col min="8196" max="8196" width="9.33203125" style="73" customWidth="1"/>
    <col min="8197" max="8197" width="12.5546875" style="73" customWidth="1"/>
    <col min="8198" max="8198" width="14.5546875" style="73" customWidth="1"/>
    <col min="8199" max="8199" width="12.5546875" style="73" customWidth="1"/>
    <col min="8200" max="8200" width="10.5546875" style="73" customWidth="1"/>
    <col min="8201" max="8201" width="20" style="73" customWidth="1"/>
    <col min="8202" max="8202" width="18.44140625" style="73" customWidth="1"/>
    <col min="8203" max="8203" width="30.109375" style="73" customWidth="1"/>
    <col min="8204" max="8204" width="33.44140625" style="73" customWidth="1"/>
    <col min="8205" max="8205" width="12.5546875" style="73" customWidth="1"/>
    <col min="8206" max="8206" width="44.109375" style="73" customWidth="1"/>
    <col min="8207" max="8207" width="9.33203125" style="73" customWidth="1"/>
    <col min="8208" max="8208" width="20.109375" style="73" customWidth="1"/>
    <col min="8209" max="8209" width="34.5546875" style="73" customWidth="1"/>
    <col min="8210" max="8210" width="55.109375" style="73" customWidth="1"/>
    <col min="8211" max="8211" width="32.5546875" style="73" customWidth="1"/>
    <col min="8212" max="8212" width="15.109375" style="73" customWidth="1"/>
    <col min="8213" max="8213" width="12.5546875" style="73" customWidth="1"/>
    <col min="8214" max="8214" width="29.33203125" style="73" customWidth="1"/>
    <col min="8215" max="8448" width="9.5546875" style="73"/>
    <col min="8449" max="8449" width="14" style="73" customWidth="1"/>
    <col min="8450" max="8450" width="15.109375" style="73" customWidth="1"/>
    <col min="8451" max="8451" width="14.5546875" style="73" customWidth="1"/>
    <col min="8452" max="8452" width="9.33203125" style="73" customWidth="1"/>
    <col min="8453" max="8453" width="12.5546875" style="73" customWidth="1"/>
    <col min="8454" max="8454" width="14.5546875" style="73" customWidth="1"/>
    <col min="8455" max="8455" width="12.5546875" style="73" customWidth="1"/>
    <col min="8456" max="8456" width="10.5546875" style="73" customWidth="1"/>
    <col min="8457" max="8457" width="20" style="73" customWidth="1"/>
    <col min="8458" max="8458" width="18.44140625" style="73" customWidth="1"/>
    <col min="8459" max="8459" width="30.109375" style="73" customWidth="1"/>
    <col min="8460" max="8460" width="33.44140625" style="73" customWidth="1"/>
    <col min="8461" max="8461" width="12.5546875" style="73" customWidth="1"/>
    <col min="8462" max="8462" width="44.109375" style="73" customWidth="1"/>
    <col min="8463" max="8463" width="9.33203125" style="73" customWidth="1"/>
    <col min="8464" max="8464" width="20.109375" style="73" customWidth="1"/>
    <col min="8465" max="8465" width="34.5546875" style="73" customWidth="1"/>
    <col min="8466" max="8466" width="55.109375" style="73" customWidth="1"/>
    <col min="8467" max="8467" width="32.5546875" style="73" customWidth="1"/>
    <col min="8468" max="8468" width="15.109375" style="73" customWidth="1"/>
    <col min="8469" max="8469" width="12.5546875" style="73" customWidth="1"/>
    <col min="8470" max="8470" width="29.33203125" style="73" customWidth="1"/>
    <col min="8471" max="8704" width="9.5546875" style="73"/>
    <col min="8705" max="8705" width="14" style="73" customWidth="1"/>
    <col min="8706" max="8706" width="15.109375" style="73" customWidth="1"/>
    <col min="8707" max="8707" width="14.5546875" style="73" customWidth="1"/>
    <col min="8708" max="8708" width="9.33203125" style="73" customWidth="1"/>
    <col min="8709" max="8709" width="12.5546875" style="73" customWidth="1"/>
    <col min="8710" max="8710" width="14.5546875" style="73" customWidth="1"/>
    <col min="8711" max="8711" width="12.5546875" style="73" customWidth="1"/>
    <col min="8712" max="8712" width="10.5546875" style="73" customWidth="1"/>
    <col min="8713" max="8713" width="20" style="73" customWidth="1"/>
    <col min="8714" max="8714" width="18.44140625" style="73" customWidth="1"/>
    <col min="8715" max="8715" width="30.109375" style="73" customWidth="1"/>
    <col min="8716" max="8716" width="33.44140625" style="73" customWidth="1"/>
    <col min="8717" max="8717" width="12.5546875" style="73" customWidth="1"/>
    <col min="8718" max="8718" width="44.109375" style="73" customWidth="1"/>
    <col min="8719" max="8719" width="9.33203125" style="73" customWidth="1"/>
    <col min="8720" max="8720" width="20.109375" style="73" customWidth="1"/>
    <col min="8721" max="8721" width="34.5546875" style="73" customWidth="1"/>
    <col min="8722" max="8722" width="55.109375" style="73" customWidth="1"/>
    <col min="8723" max="8723" width="32.5546875" style="73" customWidth="1"/>
    <col min="8724" max="8724" width="15.109375" style="73" customWidth="1"/>
    <col min="8725" max="8725" width="12.5546875" style="73" customWidth="1"/>
    <col min="8726" max="8726" width="29.33203125" style="73" customWidth="1"/>
    <col min="8727" max="8960" width="9.5546875" style="73"/>
    <col min="8961" max="8961" width="14" style="73" customWidth="1"/>
    <col min="8962" max="8962" width="15.109375" style="73" customWidth="1"/>
    <col min="8963" max="8963" width="14.5546875" style="73" customWidth="1"/>
    <col min="8964" max="8964" width="9.33203125" style="73" customWidth="1"/>
    <col min="8965" max="8965" width="12.5546875" style="73" customWidth="1"/>
    <col min="8966" max="8966" width="14.5546875" style="73" customWidth="1"/>
    <col min="8967" max="8967" width="12.5546875" style="73" customWidth="1"/>
    <col min="8968" max="8968" width="10.5546875" style="73" customWidth="1"/>
    <col min="8969" max="8969" width="20" style="73" customWidth="1"/>
    <col min="8970" max="8970" width="18.44140625" style="73" customWidth="1"/>
    <col min="8971" max="8971" width="30.109375" style="73" customWidth="1"/>
    <col min="8972" max="8972" width="33.44140625" style="73" customWidth="1"/>
    <col min="8973" max="8973" width="12.5546875" style="73" customWidth="1"/>
    <col min="8974" max="8974" width="44.109375" style="73" customWidth="1"/>
    <col min="8975" max="8975" width="9.33203125" style="73" customWidth="1"/>
    <col min="8976" max="8976" width="20.109375" style="73" customWidth="1"/>
    <col min="8977" max="8977" width="34.5546875" style="73" customWidth="1"/>
    <col min="8978" max="8978" width="55.109375" style="73" customWidth="1"/>
    <col min="8979" max="8979" width="32.5546875" style="73" customWidth="1"/>
    <col min="8980" max="8980" width="15.109375" style="73" customWidth="1"/>
    <col min="8981" max="8981" width="12.5546875" style="73" customWidth="1"/>
    <col min="8982" max="8982" width="29.33203125" style="73" customWidth="1"/>
    <col min="8983" max="9216" width="9.5546875" style="73"/>
    <col min="9217" max="9217" width="14" style="73" customWidth="1"/>
    <col min="9218" max="9218" width="15.109375" style="73" customWidth="1"/>
    <col min="9219" max="9219" width="14.5546875" style="73" customWidth="1"/>
    <col min="9220" max="9220" width="9.33203125" style="73" customWidth="1"/>
    <col min="9221" max="9221" width="12.5546875" style="73" customWidth="1"/>
    <col min="9222" max="9222" width="14.5546875" style="73" customWidth="1"/>
    <col min="9223" max="9223" width="12.5546875" style="73" customWidth="1"/>
    <col min="9224" max="9224" width="10.5546875" style="73" customWidth="1"/>
    <col min="9225" max="9225" width="20" style="73" customWidth="1"/>
    <col min="9226" max="9226" width="18.44140625" style="73" customWidth="1"/>
    <col min="9227" max="9227" width="30.109375" style="73" customWidth="1"/>
    <col min="9228" max="9228" width="33.44140625" style="73" customWidth="1"/>
    <col min="9229" max="9229" width="12.5546875" style="73" customWidth="1"/>
    <col min="9230" max="9230" width="44.109375" style="73" customWidth="1"/>
    <col min="9231" max="9231" width="9.33203125" style="73" customWidth="1"/>
    <col min="9232" max="9232" width="20.109375" style="73" customWidth="1"/>
    <col min="9233" max="9233" width="34.5546875" style="73" customWidth="1"/>
    <col min="9234" max="9234" width="55.109375" style="73" customWidth="1"/>
    <col min="9235" max="9235" width="32.5546875" style="73" customWidth="1"/>
    <col min="9236" max="9236" width="15.109375" style="73" customWidth="1"/>
    <col min="9237" max="9237" width="12.5546875" style="73" customWidth="1"/>
    <col min="9238" max="9238" width="29.33203125" style="73" customWidth="1"/>
    <col min="9239" max="9472" width="9.5546875" style="73"/>
    <col min="9473" max="9473" width="14" style="73" customWidth="1"/>
    <col min="9474" max="9474" width="15.109375" style="73" customWidth="1"/>
    <col min="9475" max="9475" width="14.5546875" style="73" customWidth="1"/>
    <col min="9476" max="9476" width="9.33203125" style="73" customWidth="1"/>
    <col min="9477" max="9477" width="12.5546875" style="73" customWidth="1"/>
    <col min="9478" max="9478" width="14.5546875" style="73" customWidth="1"/>
    <col min="9479" max="9479" width="12.5546875" style="73" customWidth="1"/>
    <col min="9480" max="9480" width="10.5546875" style="73" customWidth="1"/>
    <col min="9481" max="9481" width="20" style="73" customWidth="1"/>
    <col min="9482" max="9482" width="18.44140625" style="73" customWidth="1"/>
    <col min="9483" max="9483" width="30.109375" style="73" customWidth="1"/>
    <col min="9484" max="9484" width="33.44140625" style="73" customWidth="1"/>
    <col min="9485" max="9485" width="12.5546875" style="73" customWidth="1"/>
    <col min="9486" max="9486" width="44.109375" style="73" customWidth="1"/>
    <col min="9487" max="9487" width="9.33203125" style="73" customWidth="1"/>
    <col min="9488" max="9488" width="20.109375" style="73" customWidth="1"/>
    <col min="9489" max="9489" width="34.5546875" style="73" customWidth="1"/>
    <col min="9490" max="9490" width="55.109375" style="73" customWidth="1"/>
    <col min="9491" max="9491" width="32.5546875" style="73" customWidth="1"/>
    <col min="9492" max="9492" width="15.109375" style="73" customWidth="1"/>
    <col min="9493" max="9493" width="12.5546875" style="73" customWidth="1"/>
    <col min="9494" max="9494" width="29.33203125" style="73" customWidth="1"/>
    <col min="9495" max="9728" width="9.5546875" style="73"/>
    <col min="9729" max="9729" width="14" style="73" customWidth="1"/>
    <col min="9730" max="9730" width="15.109375" style="73" customWidth="1"/>
    <col min="9731" max="9731" width="14.5546875" style="73" customWidth="1"/>
    <col min="9732" max="9732" width="9.33203125" style="73" customWidth="1"/>
    <col min="9733" max="9733" width="12.5546875" style="73" customWidth="1"/>
    <col min="9734" max="9734" width="14.5546875" style="73" customWidth="1"/>
    <col min="9735" max="9735" width="12.5546875" style="73" customWidth="1"/>
    <col min="9736" max="9736" width="10.5546875" style="73" customWidth="1"/>
    <col min="9737" max="9737" width="20" style="73" customWidth="1"/>
    <col min="9738" max="9738" width="18.44140625" style="73" customWidth="1"/>
    <col min="9739" max="9739" width="30.109375" style="73" customWidth="1"/>
    <col min="9740" max="9740" width="33.44140625" style="73" customWidth="1"/>
    <col min="9741" max="9741" width="12.5546875" style="73" customWidth="1"/>
    <col min="9742" max="9742" width="44.109375" style="73" customWidth="1"/>
    <col min="9743" max="9743" width="9.33203125" style="73" customWidth="1"/>
    <col min="9744" max="9744" width="20.109375" style="73" customWidth="1"/>
    <col min="9745" max="9745" width="34.5546875" style="73" customWidth="1"/>
    <col min="9746" max="9746" width="55.109375" style="73" customWidth="1"/>
    <col min="9747" max="9747" width="32.5546875" style="73" customWidth="1"/>
    <col min="9748" max="9748" width="15.109375" style="73" customWidth="1"/>
    <col min="9749" max="9749" width="12.5546875" style="73" customWidth="1"/>
    <col min="9750" max="9750" width="29.33203125" style="73" customWidth="1"/>
    <col min="9751" max="9984" width="9.5546875" style="73"/>
    <col min="9985" max="9985" width="14" style="73" customWidth="1"/>
    <col min="9986" max="9986" width="15.109375" style="73" customWidth="1"/>
    <col min="9987" max="9987" width="14.5546875" style="73" customWidth="1"/>
    <col min="9988" max="9988" width="9.33203125" style="73" customWidth="1"/>
    <col min="9989" max="9989" width="12.5546875" style="73" customWidth="1"/>
    <col min="9990" max="9990" width="14.5546875" style="73" customWidth="1"/>
    <col min="9991" max="9991" width="12.5546875" style="73" customWidth="1"/>
    <col min="9992" max="9992" width="10.5546875" style="73" customWidth="1"/>
    <col min="9993" max="9993" width="20" style="73" customWidth="1"/>
    <col min="9994" max="9994" width="18.44140625" style="73" customWidth="1"/>
    <col min="9995" max="9995" width="30.109375" style="73" customWidth="1"/>
    <col min="9996" max="9996" width="33.44140625" style="73" customWidth="1"/>
    <col min="9997" max="9997" width="12.5546875" style="73" customWidth="1"/>
    <col min="9998" max="9998" width="44.109375" style="73" customWidth="1"/>
    <col min="9999" max="9999" width="9.33203125" style="73" customWidth="1"/>
    <col min="10000" max="10000" width="20.109375" style="73" customWidth="1"/>
    <col min="10001" max="10001" width="34.5546875" style="73" customWidth="1"/>
    <col min="10002" max="10002" width="55.109375" style="73" customWidth="1"/>
    <col min="10003" max="10003" width="32.5546875" style="73" customWidth="1"/>
    <col min="10004" max="10004" width="15.109375" style="73" customWidth="1"/>
    <col min="10005" max="10005" width="12.5546875" style="73" customWidth="1"/>
    <col min="10006" max="10006" width="29.33203125" style="73" customWidth="1"/>
    <col min="10007" max="10240" width="9.5546875" style="73"/>
    <col min="10241" max="10241" width="14" style="73" customWidth="1"/>
    <col min="10242" max="10242" width="15.109375" style="73" customWidth="1"/>
    <col min="10243" max="10243" width="14.5546875" style="73" customWidth="1"/>
    <col min="10244" max="10244" width="9.33203125" style="73" customWidth="1"/>
    <col min="10245" max="10245" width="12.5546875" style="73" customWidth="1"/>
    <col min="10246" max="10246" width="14.5546875" style="73" customWidth="1"/>
    <col min="10247" max="10247" width="12.5546875" style="73" customWidth="1"/>
    <col min="10248" max="10248" width="10.5546875" style="73" customWidth="1"/>
    <col min="10249" max="10249" width="20" style="73" customWidth="1"/>
    <col min="10250" max="10250" width="18.44140625" style="73" customWidth="1"/>
    <col min="10251" max="10251" width="30.109375" style="73" customWidth="1"/>
    <col min="10252" max="10252" width="33.44140625" style="73" customWidth="1"/>
    <col min="10253" max="10253" width="12.5546875" style="73" customWidth="1"/>
    <col min="10254" max="10254" width="44.109375" style="73" customWidth="1"/>
    <col min="10255" max="10255" width="9.33203125" style="73" customWidth="1"/>
    <col min="10256" max="10256" width="20.109375" style="73" customWidth="1"/>
    <col min="10257" max="10257" width="34.5546875" style="73" customWidth="1"/>
    <col min="10258" max="10258" width="55.109375" style="73" customWidth="1"/>
    <col min="10259" max="10259" width="32.5546875" style="73" customWidth="1"/>
    <col min="10260" max="10260" width="15.109375" style="73" customWidth="1"/>
    <col min="10261" max="10261" width="12.5546875" style="73" customWidth="1"/>
    <col min="10262" max="10262" width="29.33203125" style="73" customWidth="1"/>
    <col min="10263" max="10496" width="9.5546875" style="73"/>
    <col min="10497" max="10497" width="14" style="73" customWidth="1"/>
    <col min="10498" max="10498" width="15.109375" style="73" customWidth="1"/>
    <col min="10499" max="10499" width="14.5546875" style="73" customWidth="1"/>
    <col min="10500" max="10500" width="9.33203125" style="73" customWidth="1"/>
    <col min="10501" max="10501" width="12.5546875" style="73" customWidth="1"/>
    <col min="10502" max="10502" width="14.5546875" style="73" customWidth="1"/>
    <col min="10503" max="10503" width="12.5546875" style="73" customWidth="1"/>
    <col min="10504" max="10504" width="10.5546875" style="73" customWidth="1"/>
    <col min="10505" max="10505" width="20" style="73" customWidth="1"/>
    <col min="10506" max="10506" width="18.44140625" style="73" customWidth="1"/>
    <col min="10507" max="10507" width="30.109375" style="73" customWidth="1"/>
    <col min="10508" max="10508" width="33.44140625" style="73" customWidth="1"/>
    <col min="10509" max="10509" width="12.5546875" style="73" customWidth="1"/>
    <col min="10510" max="10510" width="44.109375" style="73" customWidth="1"/>
    <col min="10511" max="10511" width="9.33203125" style="73" customWidth="1"/>
    <col min="10512" max="10512" width="20.109375" style="73" customWidth="1"/>
    <col min="10513" max="10513" width="34.5546875" style="73" customWidth="1"/>
    <col min="10514" max="10514" width="55.109375" style="73" customWidth="1"/>
    <col min="10515" max="10515" width="32.5546875" style="73" customWidth="1"/>
    <col min="10516" max="10516" width="15.109375" style="73" customWidth="1"/>
    <col min="10517" max="10517" width="12.5546875" style="73" customWidth="1"/>
    <col min="10518" max="10518" width="29.33203125" style="73" customWidth="1"/>
    <col min="10519" max="10752" width="9.5546875" style="73"/>
    <col min="10753" max="10753" width="14" style="73" customWidth="1"/>
    <col min="10754" max="10754" width="15.109375" style="73" customWidth="1"/>
    <col min="10755" max="10755" width="14.5546875" style="73" customWidth="1"/>
    <col min="10756" max="10756" width="9.33203125" style="73" customWidth="1"/>
    <col min="10757" max="10757" width="12.5546875" style="73" customWidth="1"/>
    <col min="10758" max="10758" width="14.5546875" style="73" customWidth="1"/>
    <col min="10759" max="10759" width="12.5546875" style="73" customWidth="1"/>
    <col min="10760" max="10760" width="10.5546875" style="73" customWidth="1"/>
    <col min="10761" max="10761" width="20" style="73" customWidth="1"/>
    <col min="10762" max="10762" width="18.44140625" style="73" customWidth="1"/>
    <col min="10763" max="10763" width="30.109375" style="73" customWidth="1"/>
    <col min="10764" max="10764" width="33.44140625" style="73" customWidth="1"/>
    <col min="10765" max="10765" width="12.5546875" style="73" customWidth="1"/>
    <col min="10766" max="10766" width="44.109375" style="73" customWidth="1"/>
    <col min="10767" max="10767" width="9.33203125" style="73" customWidth="1"/>
    <col min="10768" max="10768" width="20.109375" style="73" customWidth="1"/>
    <col min="10769" max="10769" width="34.5546875" style="73" customWidth="1"/>
    <col min="10770" max="10770" width="55.109375" style="73" customWidth="1"/>
    <col min="10771" max="10771" width="32.5546875" style="73" customWidth="1"/>
    <col min="10772" max="10772" width="15.109375" style="73" customWidth="1"/>
    <col min="10773" max="10773" width="12.5546875" style="73" customWidth="1"/>
    <col min="10774" max="10774" width="29.33203125" style="73" customWidth="1"/>
    <col min="10775" max="11008" width="9.5546875" style="73"/>
    <col min="11009" max="11009" width="14" style="73" customWidth="1"/>
    <col min="11010" max="11010" width="15.109375" style="73" customWidth="1"/>
    <col min="11011" max="11011" width="14.5546875" style="73" customWidth="1"/>
    <col min="11012" max="11012" width="9.33203125" style="73" customWidth="1"/>
    <col min="11013" max="11013" width="12.5546875" style="73" customWidth="1"/>
    <col min="11014" max="11014" width="14.5546875" style="73" customWidth="1"/>
    <col min="11015" max="11015" width="12.5546875" style="73" customWidth="1"/>
    <col min="11016" max="11016" width="10.5546875" style="73" customWidth="1"/>
    <col min="11017" max="11017" width="20" style="73" customWidth="1"/>
    <col min="11018" max="11018" width="18.44140625" style="73" customWidth="1"/>
    <col min="11019" max="11019" width="30.109375" style="73" customWidth="1"/>
    <col min="11020" max="11020" width="33.44140625" style="73" customWidth="1"/>
    <col min="11021" max="11021" width="12.5546875" style="73" customWidth="1"/>
    <col min="11022" max="11022" width="44.109375" style="73" customWidth="1"/>
    <col min="11023" max="11023" width="9.33203125" style="73" customWidth="1"/>
    <col min="11024" max="11024" width="20.109375" style="73" customWidth="1"/>
    <col min="11025" max="11025" width="34.5546875" style="73" customWidth="1"/>
    <col min="11026" max="11026" width="55.109375" style="73" customWidth="1"/>
    <col min="11027" max="11027" width="32.5546875" style="73" customWidth="1"/>
    <col min="11028" max="11028" width="15.109375" style="73" customWidth="1"/>
    <col min="11029" max="11029" width="12.5546875" style="73" customWidth="1"/>
    <col min="11030" max="11030" width="29.33203125" style="73" customWidth="1"/>
    <col min="11031" max="11264" width="9.5546875" style="73"/>
    <col min="11265" max="11265" width="14" style="73" customWidth="1"/>
    <col min="11266" max="11266" width="15.109375" style="73" customWidth="1"/>
    <col min="11267" max="11267" width="14.5546875" style="73" customWidth="1"/>
    <col min="11268" max="11268" width="9.33203125" style="73" customWidth="1"/>
    <col min="11269" max="11269" width="12.5546875" style="73" customWidth="1"/>
    <col min="11270" max="11270" width="14.5546875" style="73" customWidth="1"/>
    <col min="11271" max="11271" width="12.5546875" style="73" customWidth="1"/>
    <col min="11272" max="11272" width="10.5546875" style="73" customWidth="1"/>
    <col min="11273" max="11273" width="20" style="73" customWidth="1"/>
    <col min="11274" max="11274" width="18.44140625" style="73" customWidth="1"/>
    <col min="11275" max="11275" width="30.109375" style="73" customWidth="1"/>
    <col min="11276" max="11276" width="33.44140625" style="73" customWidth="1"/>
    <col min="11277" max="11277" width="12.5546875" style="73" customWidth="1"/>
    <col min="11278" max="11278" width="44.109375" style="73" customWidth="1"/>
    <col min="11279" max="11279" width="9.33203125" style="73" customWidth="1"/>
    <col min="11280" max="11280" width="20.109375" style="73" customWidth="1"/>
    <col min="11281" max="11281" width="34.5546875" style="73" customWidth="1"/>
    <col min="11282" max="11282" width="55.109375" style="73" customWidth="1"/>
    <col min="11283" max="11283" width="32.5546875" style="73" customWidth="1"/>
    <col min="11284" max="11284" width="15.109375" style="73" customWidth="1"/>
    <col min="11285" max="11285" width="12.5546875" style="73" customWidth="1"/>
    <col min="11286" max="11286" width="29.33203125" style="73" customWidth="1"/>
    <col min="11287" max="11520" width="9.5546875" style="73"/>
    <col min="11521" max="11521" width="14" style="73" customWidth="1"/>
    <col min="11522" max="11522" width="15.109375" style="73" customWidth="1"/>
    <col min="11523" max="11523" width="14.5546875" style="73" customWidth="1"/>
    <col min="11524" max="11524" width="9.33203125" style="73" customWidth="1"/>
    <col min="11525" max="11525" width="12.5546875" style="73" customWidth="1"/>
    <col min="11526" max="11526" width="14.5546875" style="73" customWidth="1"/>
    <col min="11527" max="11527" width="12.5546875" style="73" customWidth="1"/>
    <col min="11528" max="11528" width="10.5546875" style="73" customWidth="1"/>
    <col min="11529" max="11529" width="20" style="73" customWidth="1"/>
    <col min="11530" max="11530" width="18.44140625" style="73" customWidth="1"/>
    <col min="11531" max="11531" width="30.109375" style="73" customWidth="1"/>
    <col min="11532" max="11532" width="33.44140625" style="73" customWidth="1"/>
    <col min="11533" max="11533" width="12.5546875" style="73" customWidth="1"/>
    <col min="11534" max="11534" width="44.109375" style="73" customWidth="1"/>
    <col min="11535" max="11535" width="9.33203125" style="73" customWidth="1"/>
    <col min="11536" max="11536" width="20.109375" style="73" customWidth="1"/>
    <col min="11537" max="11537" width="34.5546875" style="73" customWidth="1"/>
    <col min="11538" max="11538" width="55.109375" style="73" customWidth="1"/>
    <col min="11539" max="11539" width="32.5546875" style="73" customWidth="1"/>
    <col min="11540" max="11540" width="15.109375" style="73" customWidth="1"/>
    <col min="11541" max="11541" width="12.5546875" style="73" customWidth="1"/>
    <col min="11542" max="11542" width="29.33203125" style="73" customWidth="1"/>
    <col min="11543" max="11776" width="9.5546875" style="73"/>
    <col min="11777" max="11777" width="14" style="73" customWidth="1"/>
    <col min="11778" max="11778" width="15.109375" style="73" customWidth="1"/>
    <col min="11779" max="11779" width="14.5546875" style="73" customWidth="1"/>
    <col min="11780" max="11780" width="9.33203125" style="73" customWidth="1"/>
    <col min="11781" max="11781" width="12.5546875" style="73" customWidth="1"/>
    <col min="11782" max="11782" width="14.5546875" style="73" customWidth="1"/>
    <col min="11783" max="11783" width="12.5546875" style="73" customWidth="1"/>
    <col min="11784" max="11784" width="10.5546875" style="73" customWidth="1"/>
    <col min="11785" max="11785" width="20" style="73" customWidth="1"/>
    <col min="11786" max="11786" width="18.44140625" style="73" customWidth="1"/>
    <col min="11787" max="11787" width="30.109375" style="73" customWidth="1"/>
    <col min="11788" max="11788" width="33.44140625" style="73" customWidth="1"/>
    <col min="11789" max="11789" width="12.5546875" style="73" customWidth="1"/>
    <col min="11790" max="11790" width="44.109375" style="73" customWidth="1"/>
    <col min="11791" max="11791" width="9.33203125" style="73" customWidth="1"/>
    <col min="11792" max="11792" width="20.109375" style="73" customWidth="1"/>
    <col min="11793" max="11793" width="34.5546875" style="73" customWidth="1"/>
    <col min="11794" max="11794" width="55.109375" style="73" customWidth="1"/>
    <col min="11795" max="11795" width="32.5546875" style="73" customWidth="1"/>
    <col min="11796" max="11796" width="15.109375" style="73" customWidth="1"/>
    <col min="11797" max="11797" width="12.5546875" style="73" customWidth="1"/>
    <col min="11798" max="11798" width="29.33203125" style="73" customWidth="1"/>
    <col min="11799" max="12032" width="9.5546875" style="73"/>
    <col min="12033" max="12033" width="14" style="73" customWidth="1"/>
    <col min="12034" max="12034" width="15.109375" style="73" customWidth="1"/>
    <col min="12035" max="12035" width="14.5546875" style="73" customWidth="1"/>
    <col min="12036" max="12036" width="9.33203125" style="73" customWidth="1"/>
    <col min="12037" max="12037" width="12.5546875" style="73" customWidth="1"/>
    <col min="12038" max="12038" width="14.5546875" style="73" customWidth="1"/>
    <col min="12039" max="12039" width="12.5546875" style="73" customWidth="1"/>
    <col min="12040" max="12040" width="10.5546875" style="73" customWidth="1"/>
    <col min="12041" max="12041" width="20" style="73" customWidth="1"/>
    <col min="12042" max="12042" width="18.44140625" style="73" customWidth="1"/>
    <col min="12043" max="12043" width="30.109375" style="73" customWidth="1"/>
    <col min="12044" max="12044" width="33.44140625" style="73" customWidth="1"/>
    <col min="12045" max="12045" width="12.5546875" style="73" customWidth="1"/>
    <col min="12046" max="12046" width="44.109375" style="73" customWidth="1"/>
    <col min="12047" max="12047" width="9.33203125" style="73" customWidth="1"/>
    <col min="12048" max="12048" width="20.109375" style="73" customWidth="1"/>
    <col min="12049" max="12049" width="34.5546875" style="73" customWidth="1"/>
    <col min="12050" max="12050" width="55.109375" style="73" customWidth="1"/>
    <col min="12051" max="12051" width="32.5546875" style="73" customWidth="1"/>
    <col min="12052" max="12052" width="15.109375" style="73" customWidth="1"/>
    <col min="12053" max="12053" width="12.5546875" style="73" customWidth="1"/>
    <col min="12054" max="12054" width="29.33203125" style="73" customWidth="1"/>
    <col min="12055" max="12288" width="9.5546875" style="73"/>
    <col min="12289" max="12289" width="14" style="73" customWidth="1"/>
    <col min="12290" max="12290" width="15.109375" style="73" customWidth="1"/>
    <col min="12291" max="12291" width="14.5546875" style="73" customWidth="1"/>
    <col min="12292" max="12292" width="9.33203125" style="73" customWidth="1"/>
    <col min="12293" max="12293" width="12.5546875" style="73" customWidth="1"/>
    <col min="12294" max="12294" width="14.5546875" style="73" customWidth="1"/>
    <col min="12295" max="12295" width="12.5546875" style="73" customWidth="1"/>
    <col min="12296" max="12296" width="10.5546875" style="73" customWidth="1"/>
    <col min="12297" max="12297" width="20" style="73" customWidth="1"/>
    <col min="12298" max="12298" width="18.44140625" style="73" customWidth="1"/>
    <col min="12299" max="12299" width="30.109375" style="73" customWidth="1"/>
    <col min="12300" max="12300" width="33.44140625" style="73" customWidth="1"/>
    <col min="12301" max="12301" width="12.5546875" style="73" customWidth="1"/>
    <col min="12302" max="12302" width="44.109375" style="73" customWidth="1"/>
    <col min="12303" max="12303" width="9.33203125" style="73" customWidth="1"/>
    <col min="12304" max="12304" width="20.109375" style="73" customWidth="1"/>
    <col min="12305" max="12305" width="34.5546875" style="73" customWidth="1"/>
    <col min="12306" max="12306" width="55.109375" style="73" customWidth="1"/>
    <col min="12307" max="12307" width="32.5546875" style="73" customWidth="1"/>
    <col min="12308" max="12308" width="15.109375" style="73" customWidth="1"/>
    <col min="12309" max="12309" width="12.5546875" style="73" customWidth="1"/>
    <col min="12310" max="12310" width="29.33203125" style="73" customWidth="1"/>
    <col min="12311" max="12544" width="9.5546875" style="73"/>
    <col min="12545" max="12545" width="14" style="73" customWidth="1"/>
    <col min="12546" max="12546" width="15.109375" style="73" customWidth="1"/>
    <col min="12547" max="12547" width="14.5546875" style="73" customWidth="1"/>
    <col min="12548" max="12548" width="9.33203125" style="73" customWidth="1"/>
    <col min="12549" max="12549" width="12.5546875" style="73" customWidth="1"/>
    <col min="12550" max="12550" width="14.5546875" style="73" customWidth="1"/>
    <col min="12551" max="12551" width="12.5546875" style="73" customWidth="1"/>
    <col min="12552" max="12552" width="10.5546875" style="73" customWidth="1"/>
    <col min="12553" max="12553" width="20" style="73" customWidth="1"/>
    <col min="12554" max="12554" width="18.44140625" style="73" customWidth="1"/>
    <col min="12555" max="12555" width="30.109375" style="73" customWidth="1"/>
    <col min="12556" max="12556" width="33.44140625" style="73" customWidth="1"/>
    <col min="12557" max="12557" width="12.5546875" style="73" customWidth="1"/>
    <col min="12558" max="12558" width="44.109375" style="73" customWidth="1"/>
    <col min="12559" max="12559" width="9.33203125" style="73" customWidth="1"/>
    <col min="12560" max="12560" width="20.109375" style="73" customWidth="1"/>
    <col min="12561" max="12561" width="34.5546875" style="73" customWidth="1"/>
    <col min="12562" max="12562" width="55.109375" style="73" customWidth="1"/>
    <col min="12563" max="12563" width="32.5546875" style="73" customWidth="1"/>
    <col min="12564" max="12564" width="15.109375" style="73" customWidth="1"/>
    <col min="12565" max="12565" width="12.5546875" style="73" customWidth="1"/>
    <col min="12566" max="12566" width="29.33203125" style="73" customWidth="1"/>
    <col min="12567" max="12800" width="9.5546875" style="73"/>
    <col min="12801" max="12801" width="14" style="73" customWidth="1"/>
    <col min="12802" max="12802" width="15.109375" style="73" customWidth="1"/>
    <col min="12803" max="12803" width="14.5546875" style="73" customWidth="1"/>
    <col min="12804" max="12804" width="9.33203125" style="73" customWidth="1"/>
    <col min="12805" max="12805" width="12.5546875" style="73" customWidth="1"/>
    <col min="12806" max="12806" width="14.5546875" style="73" customWidth="1"/>
    <col min="12807" max="12807" width="12.5546875" style="73" customWidth="1"/>
    <col min="12808" max="12808" width="10.5546875" style="73" customWidth="1"/>
    <col min="12809" max="12809" width="20" style="73" customWidth="1"/>
    <col min="12810" max="12810" width="18.44140625" style="73" customWidth="1"/>
    <col min="12811" max="12811" width="30.109375" style="73" customWidth="1"/>
    <col min="12812" max="12812" width="33.44140625" style="73" customWidth="1"/>
    <col min="12813" max="12813" width="12.5546875" style="73" customWidth="1"/>
    <col min="12814" max="12814" width="44.109375" style="73" customWidth="1"/>
    <col min="12815" max="12815" width="9.33203125" style="73" customWidth="1"/>
    <col min="12816" max="12816" width="20.109375" style="73" customWidth="1"/>
    <col min="12817" max="12817" width="34.5546875" style="73" customWidth="1"/>
    <col min="12818" max="12818" width="55.109375" style="73" customWidth="1"/>
    <col min="12819" max="12819" width="32.5546875" style="73" customWidth="1"/>
    <col min="12820" max="12820" width="15.109375" style="73" customWidth="1"/>
    <col min="12821" max="12821" width="12.5546875" style="73" customWidth="1"/>
    <col min="12822" max="12822" width="29.33203125" style="73" customWidth="1"/>
    <col min="12823" max="13056" width="9.5546875" style="73"/>
    <col min="13057" max="13057" width="14" style="73" customWidth="1"/>
    <col min="13058" max="13058" width="15.109375" style="73" customWidth="1"/>
    <col min="13059" max="13059" width="14.5546875" style="73" customWidth="1"/>
    <col min="13060" max="13060" width="9.33203125" style="73" customWidth="1"/>
    <col min="13061" max="13061" width="12.5546875" style="73" customWidth="1"/>
    <col min="13062" max="13062" width="14.5546875" style="73" customWidth="1"/>
    <col min="13063" max="13063" width="12.5546875" style="73" customWidth="1"/>
    <col min="13064" max="13064" width="10.5546875" style="73" customWidth="1"/>
    <col min="13065" max="13065" width="20" style="73" customWidth="1"/>
    <col min="13066" max="13066" width="18.44140625" style="73" customWidth="1"/>
    <col min="13067" max="13067" width="30.109375" style="73" customWidth="1"/>
    <col min="13068" max="13068" width="33.44140625" style="73" customWidth="1"/>
    <col min="13069" max="13069" width="12.5546875" style="73" customWidth="1"/>
    <col min="13070" max="13070" width="44.109375" style="73" customWidth="1"/>
    <col min="13071" max="13071" width="9.33203125" style="73" customWidth="1"/>
    <col min="13072" max="13072" width="20.109375" style="73" customWidth="1"/>
    <col min="13073" max="13073" width="34.5546875" style="73" customWidth="1"/>
    <col min="13074" max="13074" width="55.109375" style="73" customWidth="1"/>
    <col min="13075" max="13075" width="32.5546875" style="73" customWidth="1"/>
    <col min="13076" max="13076" width="15.109375" style="73" customWidth="1"/>
    <col min="13077" max="13077" width="12.5546875" style="73" customWidth="1"/>
    <col min="13078" max="13078" width="29.33203125" style="73" customWidth="1"/>
    <col min="13079" max="13312" width="9.5546875" style="73"/>
    <col min="13313" max="13313" width="14" style="73" customWidth="1"/>
    <col min="13314" max="13314" width="15.109375" style="73" customWidth="1"/>
    <col min="13315" max="13315" width="14.5546875" style="73" customWidth="1"/>
    <col min="13316" max="13316" width="9.33203125" style="73" customWidth="1"/>
    <col min="13317" max="13317" width="12.5546875" style="73" customWidth="1"/>
    <col min="13318" max="13318" width="14.5546875" style="73" customWidth="1"/>
    <col min="13319" max="13319" width="12.5546875" style="73" customWidth="1"/>
    <col min="13320" max="13320" width="10.5546875" style="73" customWidth="1"/>
    <col min="13321" max="13321" width="20" style="73" customWidth="1"/>
    <col min="13322" max="13322" width="18.44140625" style="73" customWidth="1"/>
    <col min="13323" max="13323" width="30.109375" style="73" customWidth="1"/>
    <col min="13324" max="13324" width="33.44140625" style="73" customWidth="1"/>
    <col min="13325" max="13325" width="12.5546875" style="73" customWidth="1"/>
    <col min="13326" max="13326" width="44.109375" style="73" customWidth="1"/>
    <col min="13327" max="13327" width="9.33203125" style="73" customWidth="1"/>
    <col min="13328" max="13328" width="20.109375" style="73" customWidth="1"/>
    <col min="13329" max="13329" width="34.5546875" style="73" customWidth="1"/>
    <col min="13330" max="13330" width="55.109375" style="73" customWidth="1"/>
    <col min="13331" max="13331" width="32.5546875" style="73" customWidth="1"/>
    <col min="13332" max="13332" width="15.109375" style="73" customWidth="1"/>
    <col min="13333" max="13333" width="12.5546875" style="73" customWidth="1"/>
    <col min="13334" max="13334" width="29.33203125" style="73" customWidth="1"/>
    <col min="13335" max="13568" width="9.5546875" style="73"/>
    <col min="13569" max="13569" width="14" style="73" customWidth="1"/>
    <col min="13570" max="13570" width="15.109375" style="73" customWidth="1"/>
    <col min="13571" max="13571" width="14.5546875" style="73" customWidth="1"/>
    <col min="13572" max="13572" width="9.33203125" style="73" customWidth="1"/>
    <col min="13573" max="13573" width="12.5546875" style="73" customWidth="1"/>
    <col min="13574" max="13574" width="14.5546875" style="73" customWidth="1"/>
    <col min="13575" max="13575" width="12.5546875" style="73" customWidth="1"/>
    <col min="13576" max="13576" width="10.5546875" style="73" customWidth="1"/>
    <col min="13577" max="13577" width="20" style="73" customWidth="1"/>
    <col min="13578" max="13578" width="18.44140625" style="73" customWidth="1"/>
    <col min="13579" max="13579" width="30.109375" style="73" customWidth="1"/>
    <col min="13580" max="13580" width="33.44140625" style="73" customWidth="1"/>
    <col min="13581" max="13581" width="12.5546875" style="73" customWidth="1"/>
    <col min="13582" max="13582" width="44.109375" style="73" customWidth="1"/>
    <col min="13583" max="13583" width="9.33203125" style="73" customWidth="1"/>
    <col min="13584" max="13584" width="20.109375" style="73" customWidth="1"/>
    <col min="13585" max="13585" width="34.5546875" style="73" customWidth="1"/>
    <col min="13586" max="13586" width="55.109375" style="73" customWidth="1"/>
    <col min="13587" max="13587" width="32.5546875" style="73" customWidth="1"/>
    <col min="13588" max="13588" width="15.109375" style="73" customWidth="1"/>
    <col min="13589" max="13589" width="12.5546875" style="73" customWidth="1"/>
    <col min="13590" max="13590" width="29.33203125" style="73" customWidth="1"/>
    <col min="13591" max="13824" width="9.5546875" style="73"/>
    <col min="13825" max="13825" width="14" style="73" customWidth="1"/>
    <col min="13826" max="13826" width="15.109375" style="73" customWidth="1"/>
    <col min="13827" max="13827" width="14.5546875" style="73" customWidth="1"/>
    <col min="13828" max="13828" width="9.33203125" style="73" customWidth="1"/>
    <col min="13829" max="13829" width="12.5546875" style="73" customWidth="1"/>
    <col min="13830" max="13830" width="14.5546875" style="73" customWidth="1"/>
    <col min="13831" max="13831" width="12.5546875" style="73" customWidth="1"/>
    <col min="13832" max="13832" width="10.5546875" style="73" customWidth="1"/>
    <col min="13833" max="13833" width="20" style="73" customWidth="1"/>
    <col min="13834" max="13834" width="18.44140625" style="73" customWidth="1"/>
    <col min="13835" max="13835" width="30.109375" style="73" customWidth="1"/>
    <col min="13836" max="13836" width="33.44140625" style="73" customWidth="1"/>
    <col min="13837" max="13837" width="12.5546875" style="73" customWidth="1"/>
    <col min="13838" max="13838" width="44.109375" style="73" customWidth="1"/>
    <col min="13839" max="13839" width="9.33203125" style="73" customWidth="1"/>
    <col min="13840" max="13840" width="20.109375" style="73" customWidth="1"/>
    <col min="13841" max="13841" width="34.5546875" style="73" customWidth="1"/>
    <col min="13842" max="13842" width="55.109375" style="73" customWidth="1"/>
    <col min="13843" max="13843" width="32.5546875" style="73" customWidth="1"/>
    <col min="13844" max="13844" width="15.109375" style="73" customWidth="1"/>
    <col min="13845" max="13845" width="12.5546875" style="73" customWidth="1"/>
    <col min="13846" max="13846" width="29.33203125" style="73" customWidth="1"/>
    <col min="13847" max="14080" width="9.5546875" style="73"/>
    <col min="14081" max="14081" width="14" style="73" customWidth="1"/>
    <col min="14082" max="14082" width="15.109375" style="73" customWidth="1"/>
    <col min="14083" max="14083" width="14.5546875" style="73" customWidth="1"/>
    <col min="14084" max="14084" width="9.33203125" style="73" customWidth="1"/>
    <col min="14085" max="14085" width="12.5546875" style="73" customWidth="1"/>
    <col min="14086" max="14086" width="14.5546875" style="73" customWidth="1"/>
    <col min="14087" max="14087" width="12.5546875" style="73" customWidth="1"/>
    <col min="14088" max="14088" width="10.5546875" style="73" customWidth="1"/>
    <col min="14089" max="14089" width="20" style="73" customWidth="1"/>
    <col min="14090" max="14090" width="18.44140625" style="73" customWidth="1"/>
    <col min="14091" max="14091" width="30.109375" style="73" customWidth="1"/>
    <col min="14092" max="14092" width="33.44140625" style="73" customWidth="1"/>
    <col min="14093" max="14093" width="12.5546875" style="73" customWidth="1"/>
    <col min="14094" max="14094" width="44.109375" style="73" customWidth="1"/>
    <col min="14095" max="14095" width="9.33203125" style="73" customWidth="1"/>
    <col min="14096" max="14096" width="20.109375" style="73" customWidth="1"/>
    <col min="14097" max="14097" width="34.5546875" style="73" customWidth="1"/>
    <col min="14098" max="14098" width="55.109375" style="73" customWidth="1"/>
    <col min="14099" max="14099" width="32.5546875" style="73" customWidth="1"/>
    <col min="14100" max="14100" width="15.109375" style="73" customWidth="1"/>
    <col min="14101" max="14101" width="12.5546875" style="73" customWidth="1"/>
    <col min="14102" max="14102" width="29.33203125" style="73" customWidth="1"/>
    <col min="14103" max="14336" width="9.5546875" style="73"/>
    <col min="14337" max="14337" width="14" style="73" customWidth="1"/>
    <col min="14338" max="14338" width="15.109375" style="73" customWidth="1"/>
    <col min="14339" max="14339" width="14.5546875" style="73" customWidth="1"/>
    <col min="14340" max="14340" width="9.33203125" style="73" customWidth="1"/>
    <col min="14341" max="14341" width="12.5546875" style="73" customWidth="1"/>
    <col min="14342" max="14342" width="14.5546875" style="73" customWidth="1"/>
    <col min="14343" max="14343" width="12.5546875" style="73" customWidth="1"/>
    <col min="14344" max="14344" width="10.5546875" style="73" customWidth="1"/>
    <col min="14345" max="14345" width="20" style="73" customWidth="1"/>
    <col min="14346" max="14346" width="18.44140625" style="73" customWidth="1"/>
    <col min="14347" max="14347" width="30.109375" style="73" customWidth="1"/>
    <col min="14348" max="14348" width="33.44140625" style="73" customWidth="1"/>
    <col min="14349" max="14349" width="12.5546875" style="73" customWidth="1"/>
    <col min="14350" max="14350" width="44.109375" style="73" customWidth="1"/>
    <col min="14351" max="14351" width="9.33203125" style="73" customWidth="1"/>
    <col min="14352" max="14352" width="20.109375" style="73" customWidth="1"/>
    <col min="14353" max="14353" width="34.5546875" style="73" customWidth="1"/>
    <col min="14354" max="14354" width="55.109375" style="73" customWidth="1"/>
    <col min="14355" max="14355" width="32.5546875" style="73" customWidth="1"/>
    <col min="14356" max="14356" width="15.109375" style="73" customWidth="1"/>
    <col min="14357" max="14357" width="12.5546875" style="73" customWidth="1"/>
    <col min="14358" max="14358" width="29.33203125" style="73" customWidth="1"/>
    <col min="14359" max="14592" width="9.5546875" style="73"/>
    <col min="14593" max="14593" width="14" style="73" customWidth="1"/>
    <col min="14594" max="14594" width="15.109375" style="73" customWidth="1"/>
    <col min="14595" max="14595" width="14.5546875" style="73" customWidth="1"/>
    <col min="14596" max="14596" width="9.33203125" style="73" customWidth="1"/>
    <col min="14597" max="14597" width="12.5546875" style="73" customWidth="1"/>
    <col min="14598" max="14598" width="14.5546875" style="73" customWidth="1"/>
    <col min="14599" max="14599" width="12.5546875" style="73" customWidth="1"/>
    <col min="14600" max="14600" width="10.5546875" style="73" customWidth="1"/>
    <col min="14601" max="14601" width="20" style="73" customWidth="1"/>
    <col min="14602" max="14602" width="18.44140625" style="73" customWidth="1"/>
    <col min="14603" max="14603" width="30.109375" style="73" customWidth="1"/>
    <col min="14604" max="14604" width="33.44140625" style="73" customWidth="1"/>
    <col min="14605" max="14605" width="12.5546875" style="73" customWidth="1"/>
    <col min="14606" max="14606" width="44.109375" style="73" customWidth="1"/>
    <col min="14607" max="14607" width="9.33203125" style="73" customWidth="1"/>
    <col min="14608" max="14608" width="20.109375" style="73" customWidth="1"/>
    <col min="14609" max="14609" width="34.5546875" style="73" customWidth="1"/>
    <col min="14610" max="14610" width="55.109375" style="73" customWidth="1"/>
    <col min="14611" max="14611" width="32.5546875" style="73" customWidth="1"/>
    <col min="14612" max="14612" width="15.109375" style="73" customWidth="1"/>
    <col min="14613" max="14613" width="12.5546875" style="73" customWidth="1"/>
    <col min="14614" max="14614" width="29.33203125" style="73" customWidth="1"/>
    <col min="14615" max="14848" width="9.5546875" style="73"/>
    <col min="14849" max="14849" width="14" style="73" customWidth="1"/>
    <col min="14850" max="14850" width="15.109375" style="73" customWidth="1"/>
    <col min="14851" max="14851" width="14.5546875" style="73" customWidth="1"/>
    <col min="14852" max="14852" width="9.33203125" style="73" customWidth="1"/>
    <col min="14853" max="14853" width="12.5546875" style="73" customWidth="1"/>
    <col min="14854" max="14854" width="14.5546875" style="73" customWidth="1"/>
    <col min="14855" max="14855" width="12.5546875" style="73" customWidth="1"/>
    <col min="14856" max="14856" width="10.5546875" style="73" customWidth="1"/>
    <col min="14857" max="14857" width="20" style="73" customWidth="1"/>
    <col min="14858" max="14858" width="18.44140625" style="73" customWidth="1"/>
    <col min="14859" max="14859" width="30.109375" style="73" customWidth="1"/>
    <col min="14860" max="14860" width="33.44140625" style="73" customWidth="1"/>
    <col min="14861" max="14861" width="12.5546875" style="73" customWidth="1"/>
    <col min="14862" max="14862" width="44.109375" style="73" customWidth="1"/>
    <col min="14863" max="14863" width="9.33203125" style="73" customWidth="1"/>
    <col min="14864" max="14864" width="20.109375" style="73" customWidth="1"/>
    <col min="14865" max="14865" width="34.5546875" style="73" customWidth="1"/>
    <col min="14866" max="14866" width="55.109375" style="73" customWidth="1"/>
    <col min="14867" max="14867" width="32.5546875" style="73" customWidth="1"/>
    <col min="14868" max="14868" width="15.109375" style="73" customWidth="1"/>
    <col min="14869" max="14869" width="12.5546875" style="73" customWidth="1"/>
    <col min="14870" max="14870" width="29.33203125" style="73" customWidth="1"/>
    <col min="14871" max="15104" width="9.5546875" style="73"/>
    <col min="15105" max="15105" width="14" style="73" customWidth="1"/>
    <col min="15106" max="15106" width="15.109375" style="73" customWidth="1"/>
    <col min="15107" max="15107" width="14.5546875" style="73" customWidth="1"/>
    <col min="15108" max="15108" width="9.33203125" style="73" customWidth="1"/>
    <col min="15109" max="15109" width="12.5546875" style="73" customWidth="1"/>
    <col min="15110" max="15110" width="14.5546875" style="73" customWidth="1"/>
    <col min="15111" max="15111" width="12.5546875" style="73" customWidth="1"/>
    <col min="15112" max="15112" width="10.5546875" style="73" customWidth="1"/>
    <col min="15113" max="15113" width="20" style="73" customWidth="1"/>
    <col min="15114" max="15114" width="18.44140625" style="73" customWidth="1"/>
    <col min="15115" max="15115" width="30.109375" style="73" customWidth="1"/>
    <col min="15116" max="15116" width="33.44140625" style="73" customWidth="1"/>
    <col min="15117" max="15117" width="12.5546875" style="73" customWidth="1"/>
    <col min="15118" max="15118" width="44.109375" style="73" customWidth="1"/>
    <col min="15119" max="15119" width="9.33203125" style="73" customWidth="1"/>
    <col min="15120" max="15120" width="20.109375" style="73" customWidth="1"/>
    <col min="15121" max="15121" width="34.5546875" style="73" customWidth="1"/>
    <col min="15122" max="15122" width="55.109375" style="73" customWidth="1"/>
    <col min="15123" max="15123" width="32.5546875" style="73" customWidth="1"/>
    <col min="15124" max="15124" width="15.109375" style="73" customWidth="1"/>
    <col min="15125" max="15125" width="12.5546875" style="73" customWidth="1"/>
    <col min="15126" max="15126" width="29.33203125" style="73" customWidth="1"/>
    <col min="15127" max="15360" width="9.5546875" style="73"/>
    <col min="15361" max="15361" width="14" style="73" customWidth="1"/>
    <col min="15362" max="15362" width="15.109375" style="73" customWidth="1"/>
    <col min="15363" max="15363" width="14.5546875" style="73" customWidth="1"/>
    <col min="15364" max="15364" width="9.33203125" style="73" customWidth="1"/>
    <col min="15365" max="15365" width="12.5546875" style="73" customWidth="1"/>
    <col min="15366" max="15366" width="14.5546875" style="73" customWidth="1"/>
    <col min="15367" max="15367" width="12.5546875" style="73" customWidth="1"/>
    <col min="15368" max="15368" width="10.5546875" style="73" customWidth="1"/>
    <col min="15369" max="15369" width="20" style="73" customWidth="1"/>
    <col min="15370" max="15370" width="18.44140625" style="73" customWidth="1"/>
    <col min="15371" max="15371" width="30.109375" style="73" customWidth="1"/>
    <col min="15372" max="15372" width="33.44140625" style="73" customWidth="1"/>
    <col min="15373" max="15373" width="12.5546875" style="73" customWidth="1"/>
    <col min="15374" max="15374" width="44.109375" style="73" customWidth="1"/>
    <col min="15375" max="15375" width="9.33203125" style="73" customWidth="1"/>
    <col min="15376" max="15376" width="20.109375" style="73" customWidth="1"/>
    <col min="15377" max="15377" width="34.5546875" style="73" customWidth="1"/>
    <col min="15378" max="15378" width="55.109375" style="73" customWidth="1"/>
    <col min="15379" max="15379" width="32.5546875" style="73" customWidth="1"/>
    <col min="15380" max="15380" width="15.109375" style="73" customWidth="1"/>
    <col min="15381" max="15381" width="12.5546875" style="73" customWidth="1"/>
    <col min="15382" max="15382" width="29.33203125" style="73" customWidth="1"/>
    <col min="15383" max="15616" width="9.5546875" style="73"/>
    <col min="15617" max="15617" width="14" style="73" customWidth="1"/>
    <col min="15618" max="15618" width="15.109375" style="73" customWidth="1"/>
    <col min="15619" max="15619" width="14.5546875" style="73" customWidth="1"/>
    <col min="15620" max="15620" width="9.33203125" style="73" customWidth="1"/>
    <col min="15621" max="15621" width="12.5546875" style="73" customWidth="1"/>
    <col min="15622" max="15622" width="14.5546875" style="73" customWidth="1"/>
    <col min="15623" max="15623" width="12.5546875" style="73" customWidth="1"/>
    <col min="15624" max="15624" width="10.5546875" style="73" customWidth="1"/>
    <col min="15625" max="15625" width="20" style="73" customWidth="1"/>
    <col min="15626" max="15626" width="18.44140625" style="73" customWidth="1"/>
    <col min="15627" max="15627" width="30.109375" style="73" customWidth="1"/>
    <col min="15628" max="15628" width="33.44140625" style="73" customWidth="1"/>
    <col min="15629" max="15629" width="12.5546875" style="73" customWidth="1"/>
    <col min="15630" max="15630" width="44.109375" style="73" customWidth="1"/>
    <col min="15631" max="15631" width="9.33203125" style="73" customWidth="1"/>
    <col min="15632" max="15632" width="20.109375" style="73" customWidth="1"/>
    <col min="15633" max="15633" width="34.5546875" style="73" customWidth="1"/>
    <col min="15634" max="15634" width="55.109375" style="73" customWidth="1"/>
    <col min="15635" max="15635" width="32.5546875" style="73" customWidth="1"/>
    <col min="15636" max="15636" width="15.109375" style="73" customWidth="1"/>
    <col min="15637" max="15637" width="12.5546875" style="73" customWidth="1"/>
    <col min="15638" max="15638" width="29.33203125" style="73" customWidth="1"/>
    <col min="15639" max="15872" width="9.5546875" style="73"/>
    <col min="15873" max="15873" width="14" style="73" customWidth="1"/>
    <col min="15874" max="15874" width="15.109375" style="73" customWidth="1"/>
    <col min="15875" max="15875" width="14.5546875" style="73" customWidth="1"/>
    <col min="15876" max="15876" width="9.33203125" style="73" customWidth="1"/>
    <col min="15877" max="15877" width="12.5546875" style="73" customWidth="1"/>
    <col min="15878" max="15878" width="14.5546875" style="73" customWidth="1"/>
    <col min="15879" max="15879" width="12.5546875" style="73" customWidth="1"/>
    <col min="15880" max="15880" width="10.5546875" style="73" customWidth="1"/>
    <col min="15881" max="15881" width="20" style="73" customWidth="1"/>
    <col min="15882" max="15882" width="18.44140625" style="73" customWidth="1"/>
    <col min="15883" max="15883" width="30.109375" style="73" customWidth="1"/>
    <col min="15884" max="15884" width="33.44140625" style="73" customWidth="1"/>
    <col min="15885" max="15885" width="12.5546875" style="73" customWidth="1"/>
    <col min="15886" max="15886" width="44.109375" style="73" customWidth="1"/>
    <col min="15887" max="15887" width="9.33203125" style="73" customWidth="1"/>
    <col min="15888" max="15888" width="20.109375" style="73" customWidth="1"/>
    <col min="15889" max="15889" width="34.5546875" style="73" customWidth="1"/>
    <col min="15890" max="15890" width="55.109375" style="73" customWidth="1"/>
    <col min="15891" max="15891" width="32.5546875" style="73" customWidth="1"/>
    <col min="15892" max="15892" width="15.109375" style="73" customWidth="1"/>
    <col min="15893" max="15893" width="12.5546875" style="73" customWidth="1"/>
    <col min="15894" max="15894" width="29.33203125" style="73" customWidth="1"/>
    <col min="15895" max="16128" width="9.5546875" style="73"/>
    <col min="16129" max="16129" width="14" style="73" customWidth="1"/>
    <col min="16130" max="16130" width="15.109375" style="73" customWidth="1"/>
    <col min="16131" max="16131" width="14.5546875" style="73" customWidth="1"/>
    <col min="16132" max="16132" width="9.33203125" style="73" customWidth="1"/>
    <col min="16133" max="16133" width="12.5546875" style="73" customWidth="1"/>
    <col min="16134" max="16134" width="14.5546875" style="73" customWidth="1"/>
    <col min="16135" max="16135" width="12.5546875" style="73" customWidth="1"/>
    <col min="16136" max="16136" width="10.5546875" style="73" customWidth="1"/>
    <col min="16137" max="16137" width="20" style="73" customWidth="1"/>
    <col min="16138" max="16138" width="18.44140625" style="73" customWidth="1"/>
    <col min="16139" max="16139" width="30.109375" style="73" customWidth="1"/>
    <col min="16140" max="16140" width="33.44140625" style="73" customWidth="1"/>
    <col min="16141" max="16141" width="12.5546875" style="73" customWidth="1"/>
    <col min="16142" max="16142" width="44.109375" style="73" customWidth="1"/>
    <col min="16143" max="16143" width="9.33203125" style="73" customWidth="1"/>
    <col min="16144" max="16144" width="20.109375" style="73" customWidth="1"/>
    <col min="16145" max="16145" width="34.5546875" style="73" customWidth="1"/>
    <col min="16146" max="16146" width="55.109375" style="73" customWidth="1"/>
    <col min="16147" max="16147" width="32.5546875" style="73" customWidth="1"/>
    <col min="16148" max="16148" width="15.109375" style="73" customWidth="1"/>
    <col min="16149" max="16149" width="12.5546875" style="73" customWidth="1"/>
    <col min="16150" max="16150" width="29.33203125" style="73" customWidth="1"/>
    <col min="16151" max="16384" width="9.5546875" style="73"/>
  </cols>
  <sheetData>
    <row r="1" spans="1:22" ht="17.25" thickBot="1">
      <c r="A1" s="65" t="s">
        <v>2558</v>
      </c>
      <c r="B1" s="65" t="s">
        <v>2559</v>
      </c>
      <c r="C1" s="66" t="s">
        <v>2560</v>
      </c>
      <c r="D1" s="67" t="s">
        <v>2561</v>
      </c>
      <c r="E1" s="67" t="s">
        <v>2562</v>
      </c>
      <c r="F1" s="67" t="s">
        <v>2563</v>
      </c>
      <c r="G1" s="67" t="s">
        <v>2564</v>
      </c>
      <c r="H1" s="67" t="s">
        <v>2565</v>
      </c>
      <c r="I1" s="67" t="s">
        <v>2566</v>
      </c>
      <c r="J1" s="68" t="s">
        <v>2567</v>
      </c>
      <c r="K1" s="69" t="str">
        <f ca="1">A8</f>
        <v>C:\Proj\saastoolset\datapca\docs\DG\S1.0.01-MTDconverter_Template\2030_Summary/../2000_Standard/</v>
      </c>
      <c r="M1" s="71" t="s">
        <v>2568</v>
      </c>
      <c r="N1" s="72" t="s">
        <v>2569</v>
      </c>
      <c r="P1" s="74" t="s">
        <v>2570</v>
      </c>
      <c r="Q1" s="74" t="s">
        <v>244</v>
      </c>
      <c r="R1" s="74" t="s">
        <v>245</v>
      </c>
      <c r="S1" s="74" t="s">
        <v>246</v>
      </c>
      <c r="T1" s="74" t="s">
        <v>247</v>
      </c>
      <c r="U1" s="74" t="s">
        <v>248</v>
      </c>
      <c r="V1" s="74" t="s">
        <v>249</v>
      </c>
    </row>
    <row r="2" spans="1:22">
      <c r="A2" s="75" t="s">
        <v>2571</v>
      </c>
      <c r="B2" s="76" t="s">
        <v>2572</v>
      </c>
      <c r="C2" s="77" t="s">
        <v>2573</v>
      </c>
      <c r="D2" s="78" t="s">
        <v>2574</v>
      </c>
      <c r="E2" s="78" t="s">
        <v>2575</v>
      </c>
      <c r="F2" s="79" t="s">
        <v>34</v>
      </c>
      <c r="G2" s="78" t="s">
        <v>2576</v>
      </c>
      <c r="H2" s="78" t="s">
        <v>2574</v>
      </c>
      <c r="I2" s="79"/>
      <c r="J2" s="78"/>
      <c r="K2" t="s">
        <v>2814</v>
      </c>
      <c r="L2" s="70" t="s">
        <v>2815</v>
      </c>
      <c r="M2" s="80" t="s">
        <v>2577</v>
      </c>
      <c r="N2" s="81" t="s">
        <v>2578</v>
      </c>
      <c r="P2" s="74" t="s">
        <v>2579</v>
      </c>
      <c r="Q2" s="73" t="s">
        <v>2580</v>
      </c>
      <c r="R2" s="73" t="s">
        <v>2581</v>
      </c>
      <c r="S2" s="73" t="s">
        <v>2582</v>
      </c>
      <c r="T2" s="82" t="s">
        <v>721</v>
      </c>
      <c r="U2" s="73" t="s">
        <v>2583</v>
      </c>
      <c r="V2" s="73" t="s">
        <v>2584</v>
      </c>
    </row>
    <row r="3" spans="1:22" ht="16.5">
      <c r="A3" s="76" t="s">
        <v>2585</v>
      </c>
      <c r="B3" s="76"/>
      <c r="C3" s="83" t="s">
        <v>2586</v>
      </c>
      <c r="D3" s="106"/>
      <c r="E3" s="106"/>
      <c r="F3" s="84"/>
      <c r="G3" s="107"/>
      <c r="H3" s="107"/>
      <c r="I3" s="85"/>
      <c r="J3" s="85"/>
      <c r="K3"/>
      <c r="L3" s="70" t="s">
        <v>2802</v>
      </c>
      <c r="M3" s="86" t="s">
        <v>2577</v>
      </c>
      <c r="N3" s="87" t="s">
        <v>2587</v>
      </c>
      <c r="P3" s="74" t="s">
        <v>2586</v>
      </c>
      <c r="Q3" s="73" t="s">
        <v>2588</v>
      </c>
      <c r="R3" s="73" t="s">
        <v>2589</v>
      </c>
      <c r="S3" s="73" t="s">
        <v>2590</v>
      </c>
      <c r="T3" s="82" t="b">
        <v>0</v>
      </c>
      <c r="U3" s="73" t="s">
        <v>2591</v>
      </c>
      <c r="V3" s="73" t="s">
        <v>2592</v>
      </c>
    </row>
    <row r="4" spans="1:22">
      <c r="A4" s="88"/>
      <c r="B4" s="76"/>
      <c r="C4" s="89" t="b">
        <v>1</v>
      </c>
      <c r="D4" s="90"/>
      <c r="E4" s="90"/>
      <c r="F4" s="90"/>
      <c r="G4" s="90"/>
      <c r="H4" s="90"/>
      <c r="I4" s="90"/>
      <c r="J4" s="91"/>
      <c r="K4"/>
      <c r="L4" s="70" t="s">
        <v>2803</v>
      </c>
      <c r="M4" s="92"/>
      <c r="N4" s="93" t="s">
        <v>2593</v>
      </c>
      <c r="P4" s="74" t="s">
        <v>2594</v>
      </c>
      <c r="Q4" s="73" t="s">
        <v>2595</v>
      </c>
      <c r="R4" s="73" t="s">
        <v>2596</v>
      </c>
      <c r="S4" s="73" t="s">
        <v>2590</v>
      </c>
      <c r="T4" s="82" t="b">
        <v>0</v>
      </c>
      <c r="U4" s="73" t="s">
        <v>2591</v>
      </c>
      <c r="V4" s="73" t="s">
        <v>2597</v>
      </c>
    </row>
    <row r="5" spans="1:22">
      <c r="A5" s="76" t="s">
        <v>2598</v>
      </c>
      <c r="B5" s="76"/>
      <c r="C5" s="83" t="s">
        <v>2599</v>
      </c>
      <c r="D5" s="84"/>
      <c r="E5" s="84"/>
      <c r="F5" s="84"/>
      <c r="G5" s="84"/>
      <c r="H5" s="84"/>
      <c r="I5" s="84"/>
      <c r="J5" s="94"/>
      <c r="K5"/>
      <c r="L5" s="70" t="s">
        <v>2804</v>
      </c>
      <c r="M5" s="95"/>
      <c r="N5" s="96"/>
      <c r="P5" s="74" t="s">
        <v>2600</v>
      </c>
      <c r="Q5" s="73" t="s">
        <v>2601</v>
      </c>
      <c r="R5" s="73" t="s">
        <v>2602</v>
      </c>
      <c r="S5" s="73" t="s">
        <v>2603</v>
      </c>
      <c r="T5" s="82" t="b">
        <v>1</v>
      </c>
      <c r="U5" s="73" t="s">
        <v>2604</v>
      </c>
      <c r="V5" s="73" t="s">
        <v>2597</v>
      </c>
    </row>
    <row r="6" spans="1:22">
      <c r="A6" s="76" t="str">
        <f ca="1">CELL("Filename",A1)</f>
        <v>C:\Proj\saastoolset\datapca\docs\DG\S1.0.01-MTDconverter_Template\2030_Summary\[IBM-DG-MTD-v1.0.0.xlsm]udfParam</v>
      </c>
      <c r="B6" s="76"/>
      <c r="C6" s="89" t="b">
        <v>0</v>
      </c>
      <c r="D6" s="90"/>
      <c r="E6" s="90"/>
      <c r="F6" s="90"/>
      <c r="G6" s="90"/>
      <c r="H6" s="90"/>
      <c r="I6" s="90"/>
      <c r="J6" s="91"/>
      <c r="K6"/>
      <c r="L6" s="70" t="s">
        <v>2805</v>
      </c>
      <c r="M6" s="97"/>
      <c r="N6" s="98"/>
      <c r="P6" s="74" t="s">
        <v>2605</v>
      </c>
      <c r="Q6" s="73" t="s">
        <v>2606</v>
      </c>
      <c r="S6" s="73" t="s">
        <v>2590</v>
      </c>
      <c r="T6" s="82" t="b">
        <v>0</v>
      </c>
      <c r="U6" s="73" t="s">
        <v>2583</v>
      </c>
      <c r="V6" s="73" t="s">
        <v>2607</v>
      </c>
    </row>
    <row r="7" spans="1:22">
      <c r="A7" s="76" t="s">
        <v>2608</v>
      </c>
      <c r="B7" s="76"/>
      <c r="C7" s="83" t="s">
        <v>2600</v>
      </c>
      <c r="D7" s="84"/>
      <c r="E7" s="84"/>
      <c r="F7" s="84"/>
      <c r="G7" s="84"/>
      <c r="H7" s="84"/>
      <c r="I7" s="84"/>
      <c r="J7" s="94"/>
      <c r="K7"/>
      <c r="L7" s="70" t="s">
        <v>2806</v>
      </c>
      <c r="M7" s="95"/>
      <c r="N7" s="96"/>
      <c r="P7" s="74" t="s">
        <v>2609</v>
      </c>
      <c r="Q7" s="73" t="s">
        <v>2610</v>
      </c>
      <c r="R7" s="73" t="s">
        <v>2611</v>
      </c>
      <c r="S7" s="73" t="s">
        <v>2590</v>
      </c>
      <c r="T7" s="82" t="b">
        <v>1</v>
      </c>
      <c r="U7" s="73" t="s">
        <v>2583</v>
      </c>
      <c r="V7" s="73" t="s">
        <v>2607</v>
      </c>
    </row>
    <row r="8" spans="1:22">
      <c r="A8" s="76" t="str">
        <f ca="1">LEFT($A$6,FIND("[",$A$6)-2)&amp;"/../"&amp;A$7</f>
        <v>C:\Proj\saastoolset\datapca\docs\DG\S1.0.01-MTDconverter_Template\2030_Summary/../2000_Standard/</v>
      </c>
      <c r="B8" s="76"/>
      <c r="C8" s="99" t="s">
        <v>2612</v>
      </c>
      <c r="D8" s="90"/>
      <c r="E8" s="90"/>
      <c r="F8" s="90"/>
      <c r="G8" s="90"/>
      <c r="H8" s="90"/>
      <c r="I8" s="90"/>
      <c r="J8" s="91"/>
      <c r="K8"/>
      <c r="L8" s="70" t="s">
        <v>2807</v>
      </c>
      <c r="M8" s="97"/>
      <c r="N8" s="98"/>
      <c r="P8" s="74" t="s">
        <v>2613</v>
      </c>
      <c r="Q8" s="73" t="s">
        <v>2614</v>
      </c>
      <c r="R8" s="73" t="s">
        <v>2611</v>
      </c>
      <c r="S8" s="73" t="s">
        <v>2590</v>
      </c>
      <c r="T8" s="82" t="b">
        <v>1</v>
      </c>
      <c r="U8" s="73" t="s">
        <v>2583</v>
      </c>
      <c r="V8" s="73" t="s">
        <v>2607</v>
      </c>
    </row>
    <row r="9" spans="1:22">
      <c r="A9" s="76" t="s">
        <v>2615</v>
      </c>
      <c r="B9" s="76"/>
      <c r="C9" s="83" t="s">
        <v>2616</v>
      </c>
      <c r="D9" s="84"/>
      <c r="E9" s="84"/>
      <c r="F9" s="84"/>
      <c r="G9" s="84"/>
      <c r="H9" s="84"/>
      <c r="I9" s="100"/>
      <c r="J9" s="94"/>
      <c r="K9"/>
      <c r="L9" s="70" t="s">
        <v>2808</v>
      </c>
      <c r="M9" s="95"/>
      <c r="N9" s="96"/>
      <c r="P9" s="74" t="s">
        <v>2617</v>
      </c>
      <c r="Q9" s="73" t="s">
        <v>2618</v>
      </c>
      <c r="R9" s="73" t="s">
        <v>2611</v>
      </c>
      <c r="S9" s="73" t="s">
        <v>2590</v>
      </c>
      <c r="T9" s="82" t="b">
        <v>1</v>
      </c>
      <c r="U9" s="73" t="s">
        <v>2583</v>
      </c>
      <c r="V9" s="73" t="s">
        <v>2607</v>
      </c>
    </row>
    <row r="10" spans="1:22">
      <c r="A10" s="76" t="str">
        <f ca="1">LEFT($A$6,FIND("[",$A$6)-2)</f>
        <v>C:\Proj\saastoolset\datapca\docs\DG\S1.0.01-MTDconverter_Template\2030_Summary</v>
      </c>
      <c r="B10" s="76"/>
      <c r="C10" s="89" t="s">
        <v>2619</v>
      </c>
      <c r="D10" s="90"/>
      <c r="E10" s="90"/>
      <c r="F10" s="90"/>
      <c r="G10" s="90"/>
      <c r="H10" s="90"/>
      <c r="I10" s="90"/>
      <c r="J10" s="91"/>
      <c r="K10"/>
      <c r="L10" s="70" t="s">
        <v>2809</v>
      </c>
      <c r="M10" s="97"/>
      <c r="N10" s="98"/>
      <c r="P10" s="74" t="s">
        <v>2620</v>
      </c>
      <c r="Q10" s="73" t="s">
        <v>2621</v>
      </c>
      <c r="S10" s="73" t="s">
        <v>2590</v>
      </c>
      <c r="T10" s="82" t="b">
        <v>1</v>
      </c>
      <c r="U10" s="73" t="s">
        <v>2604</v>
      </c>
      <c r="V10" s="73" t="s">
        <v>2622</v>
      </c>
    </row>
    <row r="11" spans="1:22">
      <c r="A11" s="76" t="s">
        <v>2623</v>
      </c>
      <c r="B11" s="76"/>
      <c r="C11" s="399"/>
      <c r="D11" s="84"/>
      <c r="E11" s="84"/>
      <c r="F11" s="84"/>
      <c r="G11" s="84"/>
      <c r="H11" s="84"/>
      <c r="I11" s="84"/>
      <c r="J11" s="94"/>
      <c r="K11"/>
      <c r="L11" s="70" t="s">
        <v>2810</v>
      </c>
      <c r="M11" s="95"/>
      <c r="N11" s="96"/>
      <c r="P11" s="74" t="s">
        <v>2624</v>
      </c>
      <c r="Q11" s="73" t="s">
        <v>2625</v>
      </c>
      <c r="S11" s="73" t="s">
        <v>2626</v>
      </c>
      <c r="T11" s="82">
        <v>0</v>
      </c>
      <c r="U11" s="73" t="s">
        <v>2583</v>
      </c>
      <c r="V11" s="73" t="s">
        <v>2627</v>
      </c>
    </row>
    <row r="12" spans="1:22">
      <c r="A12" s="76" t="str">
        <f>"CORP"&amp;IF(BG="CORP","",","&amp;IF(BG="ALL","EBG,PSG",BG))</f>
        <v>CORP,PSG</v>
      </c>
      <c r="B12" s="76"/>
      <c r="C12" s="89"/>
      <c r="D12" s="90"/>
      <c r="E12" s="90"/>
      <c r="F12" s="90"/>
      <c r="G12" s="90"/>
      <c r="H12" s="90"/>
      <c r="I12" s="90"/>
      <c r="J12" s="91"/>
      <c r="K12"/>
      <c r="L12" s="70" t="s">
        <v>2811</v>
      </c>
      <c r="M12" s="97"/>
      <c r="N12" s="98"/>
      <c r="P12" s="74" t="s">
        <v>2628</v>
      </c>
      <c r="Q12" s="73" t="s">
        <v>2629</v>
      </c>
      <c r="R12" s="73" t="s">
        <v>2630</v>
      </c>
      <c r="S12" s="73" t="s">
        <v>2631</v>
      </c>
      <c r="T12" s="82" t="s">
        <v>721</v>
      </c>
      <c r="U12" s="73" t="s">
        <v>2632</v>
      </c>
      <c r="V12" s="73" t="s">
        <v>2633</v>
      </c>
    </row>
    <row r="13" spans="1:22">
      <c r="A13" s="76"/>
      <c r="B13" s="76"/>
      <c r="D13" s="84"/>
      <c r="E13" s="84"/>
      <c r="F13" s="84"/>
      <c r="G13" s="84"/>
      <c r="H13" s="84"/>
      <c r="I13" s="84"/>
      <c r="J13" s="94"/>
      <c r="K13"/>
      <c r="L13" s="70" t="s">
        <v>2634</v>
      </c>
      <c r="M13" s="95"/>
      <c r="N13" s="96"/>
      <c r="P13" s="74" t="s">
        <v>2635</v>
      </c>
      <c r="Q13" s="73" t="s">
        <v>2636</v>
      </c>
      <c r="R13" s="73" t="s">
        <v>2637</v>
      </c>
      <c r="S13" s="73" t="s">
        <v>2638</v>
      </c>
      <c r="T13" s="82" t="s">
        <v>721</v>
      </c>
      <c r="U13" s="73" t="s">
        <v>2632</v>
      </c>
      <c r="V13" s="73" t="s">
        <v>2592</v>
      </c>
    </row>
    <row r="14" spans="1:22">
      <c r="A14" s="76"/>
      <c r="B14" s="76"/>
      <c r="C14" s="89"/>
      <c r="D14" s="90"/>
      <c r="E14" s="90"/>
      <c r="F14" s="90"/>
      <c r="G14" s="90"/>
      <c r="H14" s="90"/>
      <c r="I14" s="90"/>
      <c r="J14" s="91"/>
      <c r="K14"/>
      <c r="L14" s="70" t="s">
        <v>2639</v>
      </c>
      <c r="M14" s="97"/>
      <c r="N14" s="98"/>
      <c r="P14" s="74" t="s">
        <v>2640</v>
      </c>
      <c r="Q14" s="73" t="s">
        <v>2641</v>
      </c>
      <c r="R14" s="73" t="s">
        <v>2642</v>
      </c>
      <c r="S14" s="73" t="s">
        <v>2638</v>
      </c>
      <c r="T14" s="82" t="s">
        <v>721</v>
      </c>
      <c r="U14" s="73" t="s">
        <v>2632</v>
      </c>
      <c r="V14" s="73" t="s">
        <v>2592</v>
      </c>
    </row>
    <row r="15" spans="1:22">
      <c r="A15" s="76"/>
      <c r="B15" s="76"/>
      <c r="C15" s="83"/>
      <c r="D15" s="84"/>
      <c r="E15" s="84"/>
      <c r="F15" s="84"/>
      <c r="G15" s="84"/>
      <c r="H15" s="84"/>
      <c r="I15" s="84"/>
      <c r="J15" s="94"/>
      <c r="K15"/>
      <c r="L15" s="70" t="s">
        <v>2643</v>
      </c>
      <c r="M15" s="95"/>
      <c r="N15" s="96"/>
      <c r="P15" s="74" t="s">
        <v>2644</v>
      </c>
      <c r="Q15" s="73" t="s">
        <v>2645</v>
      </c>
      <c r="R15" s="73" t="s">
        <v>2646</v>
      </c>
      <c r="S15" s="73" t="s">
        <v>2647</v>
      </c>
      <c r="T15" s="82" t="s">
        <v>721</v>
      </c>
      <c r="U15" s="73" t="s">
        <v>2632</v>
      </c>
      <c r="V15" s="73" t="s">
        <v>2592</v>
      </c>
    </row>
    <row r="16" spans="1:22">
      <c r="A16" s="76"/>
      <c r="B16" s="76"/>
      <c r="C16" s="89"/>
      <c r="D16" s="90"/>
      <c r="E16" s="90"/>
      <c r="F16" s="90"/>
      <c r="G16" s="90"/>
      <c r="H16" s="90"/>
      <c r="I16" s="90"/>
      <c r="J16" s="91"/>
      <c r="K16"/>
      <c r="L16" s="70" t="s">
        <v>2648</v>
      </c>
      <c r="M16" s="97"/>
      <c r="N16" s="98"/>
      <c r="P16" s="74" t="s">
        <v>2616</v>
      </c>
      <c r="Q16" s="73" t="s">
        <v>2649</v>
      </c>
      <c r="R16" s="73" t="s">
        <v>2650</v>
      </c>
      <c r="S16" s="73" t="s">
        <v>2647</v>
      </c>
      <c r="T16" s="82" t="s">
        <v>721</v>
      </c>
      <c r="U16" s="73" t="s">
        <v>2632</v>
      </c>
      <c r="V16" s="73" t="s">
        <v>2592</v>
      </c>
    </row>
    <row r="17" spans="1:22">
      <c r="A17" s="76"/>
      <c r="B17" s="76"/>
      <c r="C17" s="83"/>
      <c r="D17" s="84"/>
      <c r="E17" s="84"/>
      <c r="F17" s="84"/>
      <c r="G17" s="84"/>
      <c r="H17" s="84"/>
      <c r="I17" s="84"/>
      <c r="J17" s="94"/>
      <c r="K17"/>
      <c r="L17" s="70" t="s">
        <v>2651</v>
      </c>
      <c r="M17" s="102"/>
      <c r="N17" s="103"/>
      <c r="P17" s="74" t="s">
        <v>2652</v>
      </c>
      <c r="Q17" s="73" t="s">
        <v>2653</v>
      </c>
      <c r="S17" s="73" t="s">
        <v>2590</v>
      </c>
      <c r="T17" s="82" t="b">
        <v>0</v>
      </c>
      <c r="U17" s="73" t="s">
        <v>2583</v>
      </c>
      <c r="V17" s="73" t="s">
        <v>2654</v>
      </c>
    </row>
    <row r="18" spans="1:22">
      <c r="A18" s="76"/>
      <c r="B18" s="76"/>
      <c r="C18" s="101"/>
      <c r="D18" s="90"/>
      <c r="E18" s="90"/>
      <c r="F18" s="90"/>
      <c r="G18" s="90"/>
      <c r="H18" s="90"/>
      <c r="I18" s="90"/>
      <c r="J18" s="91"/>
      <c r="K18"/>
      <c r="L18" s="70" t="s">
        <v>2655</v>
      </c>
      <c r="P18" s="74" t="s">
        <v>2656</v>
      </c>
      <c r="Q18" s="73" t="s">
        <v>2657</v>
      </c>
      <c r="S18" s="73" t="s">
        <v>2590</v>
      </c>
      <c r="T18" s="82" t="b">
        <v>1</v>
      </c>
      <c r="U18" s="73" t="s">
        <v>2632</v>
      </c>
      <c r="V18" s="73" t="s">
        <v>2592</v>
      </c>
    </row>
    <row r="19" spans="1:22">
      <c r="A19" s="76"/>
      <c r="B19" s="76"/>
      <c r="C19" s="83"/>
      <c r="D19" s="84"/>
      <c r="E19" s="84"/>
      <c r="F19" s="84"/>
      <c r="G19" s="84"/>
      <c r="H19" s="84"/>
      <c r="I19" s="84"/>
      <c r="J19" s="94"/>
      <c r="K19"/>
      <c r="L19" s="70" t="s">
        <v>2658</v>
      </c>
      <c r="P19" s="74" t="s">
        <v>2659</v>
      </c>
      <c r="Q19" s="73" t="s">
        <v>2660</v>
      </c>
      <c r="R19" s="73" t="s">
        <v>2661</v>
      </c>
      <c r="S19" s="73" t="s">
        <v>2590</v>
      </c>
      <c r="T19" s="82" t="b">
        <v>0</v>
      </c>
      <c r="U19" s="73" t="s">
        <v>2604</v>
      </c>
      <c r="V19" s="73" t="s">
        <v>2662</v>
      </c>
    </row>
    <row r="20" spans="1:22">
      <c r="A20" s="76"/>
      <c r="B20" s="76"/>
      <c r="C20" s="105"/>
      <c r="D20" s="90"/>
      <c r="E20" s="90"/>
      <c r="F20" s="90"/>
      <c r="G20" s="90"/>
      <c r="H20" s="90"/>
      <c r="I20" s="90"/>
      <c r="J20" s="91"/>
      <c r="K20"/>
      <c r="L20" s="70" t="s">
        <v>2663</v>
      </c>
      <c r="P20" s="74" t="s">
        <v>2664</v>
      </c>
      <c r="Q20" s="73" t="s">
        <v>2665</v>
      </c>
      <c r="S20" s="73" t="s">
        <v>2666</v>
      </c>
      <c r="T20" s="82" t="s">
        <v>721</v>
      </c>
      <c r="U20" s="73" t="s">
        <v>2583</v>
      </c>
      <c r="V20" s="73" t="s">
        <v>2662</v>
      </c>
    </row>
    <row r="21" spans="1:22">
      <c r="A21" s="76"/>
      <c r="B21" s="76"/>
      <c r="K21"/>
      <c r="L21" s="70" t="s">
        <v>2667</v>
      </c>
      <c r="P21" s="74" t="s">
        <v>2668</v>
      </c>
      <c r="Q21" s="73" t="s">
        <v>2669</v>
      </c>
      <c r="S21" s="73" t="s">
        <v>2590</v>
      </c>
      <c r="T21" s="82" t="b">
        <v>0</v>
      </c>
      <c r="U21" s="73" t="s">
        <v>2632</v>
      </c>
      <c r="V21" s="73" t="s">
        <v>2607</v>
      </c>
    </row>
    <row r="22" spans="1:22">
      <c r="A22" s="76"/>
      <c r="B22" s="76"/>
      <c r="K22"/>
      <c r="L22" s="70" t="s">
        <v>2670</v>
      </c>
      <c r="P22" s="74" t="s">
        <v>2671</v>
      </c>
      <c r="Q22" s="73" t="s">
        <v>2672</v>
      </c>
      <c r="R22" s="73" t="s">
        <v>2673</v>
      </c>
      <c r="S22" s="73" t="s">
        <v>2674</v>
      </c>
      <c r="T22" s="82" t="s">
        <v>721</v>
      </c>
      <c r="U22" s="73" t="s">
        <v>2632</v>
      </c>
      <c r="V22" s="73" t="s">
        <v>2627</v>
      </c>
    </row>
    <row r="23" spans="1:22">
      <c r="H23"/>
      <c r="K23"/>
      <c r="L23" s="70" t="s">
        <v>2675</v>
      </c>
      <c r="P23" s="74" t="s">
        <v>2676</v>
      </c>
      <c r="Q23" s="73" t="s">
        <v>2677</v>
      </c>
      <c r="S23" s="73" t="s">
        <v>2678</v>
      </c>
      <c r="T23" s="82" t="s">
        <v>2679</v>
      </c>
      <c r="U23" s="73" t="s">
        <v>2583</v>
      </c>
      <c r="V23" s="73" t="s">
        <v>2627</v>
      </c>
    </row>
    <row r="24" spans="1:22">
      <c r="K24"/>
      <c r="L24" s="70" t="s">
        <v>2680</v>
      </c>
      <c r="P24" s="74" t="s">
        <v>2681</v>
      </c>
      <c r="Q24" s="73" t="s">
        <v>2682</v>
      </c>
      <c r="R24" s="73" t="s">
        <v>2683</v>
      </c>
      <c r="S24" s="73" t="s">
        <v>2684</v>
      </c>
      <c r="T24" s="82" t="s">
        <v>2685</v>
      </c>
      <c r="U24" s="73" t="s">
        <v>399</v>
      </c>
      <c r="V24" s="73" t="s">
        <v>2622</v>
      </c>
    </row>
    <row r="25" spans="1:22">
      <c r="K25"/>
      <c r="L25" s="70" t="s">
        <v>2686</v>
      </c>
      <c r="P25" s="74" t="s">
        <v>2687</v>
      </c>
      <c r="Q25" s="73" t="s">
        <v>2688</v>
      </c>
      <c r="R25" s="73" t="s">
        <v>2689</v>
      </c>
      <c r="S25" s="73" t="s">
        <v>2690</v>
      </c>
      <c r="T25" s="82" t="s">
        <v>2691</v>
      </c>
      <c r="U25" s="73" t="s">
        <v>399</v>
      </c>
      <c r="V25" s="73" t="s">
        <v>2622</v>
      </c>
    </row>
    <row r="26" spans="1:22">
      <c r="G26" s="113"/>
      <c r="K26"/>
      <c r="L26" s="70" t="s">
        <v>2692</v>
      </c>
      <c r="P26" s="74" t="s">
        <v>2693</v>
      </c>
      <c r="Q26" s="73" t="s">
        <v>2694</v>
      </c>
      <c r="R26" s="73" t="s">
        <v>2695</v>
      </c>
      <c r="S26" s="73" t="s">
        <v>2696</v>
      </c>
      <c r="T26" s="82" t="s">
        <v>721</v>
      </c>
      <c r="U26" s="73" t="s">
        <v>399</v>
      </c>
      <c r="V26" s="73" t="s">
        <v>2622</v>
      </c>
    </row>
    <row r="27" spans="1:22">
      <c r="K27"/>
      <c r="L27" s="70" t="s">
        <v>2697</v>
      </c>
    </row>
    <row r="28" spans="1:22">
      <c r="K28"/>
      <c r="L28" s="70" t="s">
        <v>2697</v>
      </c>
    </row>
    <row r="29" spans="1:22">
      <c r="K29" s="85"/>
      <c r="L29" s="70" t="str">
        <f t="shared" ref="L29:L83" ca="1" si="0">$K$1&amp;"\"&amp;K29</f>
        <v>C:\Proj\saastoolset\datapca\docs\DG\S1.0.01-MTDconverter_Template\2030_Summary/../2000_Standard/\</v>
      </c>
    </row>
    <row r="30" spans="1:22">
      <c r="I30" s="100"/>
      <c r="K30" s="85"/>
      <c r="L30" s="70" t="str">
        <f t="shared" ca="1" si="0"/>
        <v>C:\Proj\saastoolset\datapca\docs\DG\S1.0.01-MTDconverter_Template\2030_Summary/../2000_Standard/\</v>
      </c>
    </row>
    <row r="31" spans="1:22">
      <c r="K31" s="85"/>
      <c r="L31" s="70" t="str">
        <f t="shared" ca="1" si="0"/>
        <v>C:\Proj\saastoolset\datapca\docs\DG\S1.0.01-MTDconverter_Template\2030_Summary/../2000_Standard/\</v>
      </c>
    </row>
    <row r="32" spans="1:22">
      <c r="K32" s="85"/>
      <c r="L32" s="70" t="str">
        <f t="shared" ca="1" si="0"/>
        <v>C:\Proj\saastoolset\datapca\docs\DG\S1.0.01-MTDconverter_Template\2030_Summary/../2000_Standard/\</v>
      </c>
    </row>
    <row r="33" spans="11:12">
      <c r="K33" s="85"/>
      <c r="L33" s="70" t="str">
        <f t="shared" ca="1" si="0"/>
        <v>C:\Proj\saastoolset\datapca\docs\DG\S1.0.01-MTDconverter_Template\2030_Summary/../2000_Standard/\</v>
      </c>
    </row>
    <row r="34" spans="11:12">
      <c r="K34" s="85"/>
      <c r="L34" s="70" t="str">
        <f t="shared" ca="1" si="0"/>
        <v>C:\Proj\saastoolset\datapca\docs\DG\S1.0.01-MTDconverter_Template\2030_Summary/../2000_Standard/\</v>
      </c>
    </row>
    <row r="35" spans="11:12">
      <c r="K35" s="85"/>
      <c r="L35" s="70" t="str">
        <f t="shared" ca="1" si="0"/>
        <v>C:\Proj\saastoolset\datapca\docs\DG\S1.0.01-MTDconverter_Template\2030_Summary/../2000_Standard/\</v>
      </c>
    </row>
    <row r="36" spans="11:12">
      <c r="K36" s="85"/>
      <c r="L36" s="70" t="str">
        <f t="shared" ca="1" si="0"/>
        <v>C:\Proj\saastoolset\datapca\docs\DG\S1.0.01-MTDconverter_Template\2030_Summary/../2000_Standard/\</v>
      </c>
    </row>
    <row r="37" spans="11:12">
      <c r="K37" s="85"/>
      <c r="L37" s="70" t="str">
        <f t="shared" ca="1" si="0"/>
        <v>C:\Proj\saastoolset\datapca\docs\DG\S1.0.01-MTDconverter_Template\2030_Summary/../2000_Standard/\</v>
      </c>
    </row>
    <row r="38" spans="11:12">
      <c r="K38" s="85"/>
      <c r="L38" s="70" t="str">
        <f t="shared" ca="1" si="0"/>
        <v>C:\Proj\saastoolset\datapca\docs\DG\S1.0.01-MTDconverter_Template\2030_Summary/../2000_Standard/\</v>
      </c>
    </row>
    <row r="39" spans="11:12">
      <c r="K39" s="85"/>
      <c r="L39" s="70" t="str">
        <f t="shared" ca="1" si="0"/>
        <v>C:\Proj\saastoolset\datapca\docs\DG\S1.0.01-MTDconverter_Template\2030_Summary/../2000_Standard/\</v>
      </c>
    </row>
    <row r="40" spans="11:12">
      <c r="K40" s="85"/>
      <c r="L40" s="70" t="str">
        <f t="shared" ca="1" si="0"/>
        <v>C:\Proj\saastoolset\datapca\docs\DG\S1.0.01-MTDconverter_Template\2030_Summary/../2000_Standard/\</v>
      </c>
    </row>
    <row r="41" spans="11:12">
      <c r="K41" s="85"/>
      <c r="L41" s="70" t="str">
        <f t="shared" ca="1" si="0"/>
        <v>C:\Proj\saastoolset\datapca\docs\DG\S1.0.01-MTDconverter_Template\2030_Summary/../2000_Standard/\</v>
      </c>
    </row>
    <row r="42" spans="11:12">
      <c r="K42" s="85"/>
      <c r="L42" s="70" t="str">
        <f t="shared" ca="1" si="0"/>
        <v>C:\Proj\saastoolset\datapca\docs\DG\S1.0.01-MTDconverter_Template\2030_Summary/../2000_Standard/\</v>
      </c>
    </row>
    <row r="43" spans="11:12">
      <c r="K43" s="85"/>
      <c r="L43" s="70" t="str">
        <f t="shared" ca="1" si="0"/>
        <v>C:\Proj\saastoolset\datapca\docs\DG\S1.0.01-MTDconverter_Template\2030_Summary/../2000_Standard/\</v>
      </c>
    </row>
    <row r="44" spans="11:12">
      <c r="K44" s="85"/>
      <c r="L44" s="70" t="str">
        <f t="shared" ca="1" si="0"/>
        <v>C:\Proj\saastoolset\datapca\docs\DG\S1.0.01-MTDconverter_Template\2030_Summary/../2000_Standard/\</v>
      </c>
    </row>
    <row r="45" spans="11:12">
      <c r="K45" s="85"/>
      <c r="L45" s="70" t="str">
        <f t="shared" ca="1" si="0"/>
        <v>C:\Proj\saastoolset\datapca\docs\DG\S1.0.01-MTDconverter_Template\2030_Summary/../2000_Standard/\</v>
      </c>
    </row>
    <row r="46" spans="11:12">
      <c r="K46" s="85"/>
      <c r="L46" s="70" t="str">
        <f t="shared" ca="1" si="0"/>
        <v>C:\Proj\saastoolset\datapca\docs\DG\S1.0.01-MTDconverter_Template\2030_Summary/../2000_Standard/\</v>
      </c>
    </row>
    <row r="47" spans="11:12">
      <c r="K47" s="85"/>
      <c r="L47" s="70" t="str">
        <f t="shared" ca="1" si="0"/>
        <v>C:\Proj\saastoolset\datapca\docs\DG\S1.0.01-MTDconverter_Template\2030_Summary/../2000_Standard/\</v>
      </c>
    </row>
    <row r="48" spans="11:12">
      <c r="K48" s="85"/>
      <c r="L48" s="70" t="str">
        <f t="shared" ca="1" si="0"/>
        <v>C:\Proj\saastoolset\datapca\docs\DG\S1.0.01-MTDconverter_Template\2030_Summary/../2000_Standard/\</v>
      </c>
    </row>
    <row r="49" spans="11:12">
      <c r="K49" s="85"/>
      <c r="L49" s="70" t="str">
        <f t="shared" ca="1" si="0"/>
        <v>C:\Proj\saastoolset\datapca\docs\DG\S1.0.01-MTDconverter_Template\2030_Summary/../2000_Standard/\</v>
      </c>
    </row>
    <row r="50" spans="11:12">
      <c r="K50" s="85"/>
      <c r="L50" s="70" t="str">
        <f t="shared" ca="1" si="0"/>
        <v>C:\Proj\saastoolset\datapca\docs\DG\S1.0.01-MTDconverter_Template\2030_Summary/../2000_Standard/\</v>
      </c>
    </row>
    <row r="51" spans="11:12">
      <c r="K51" s="85"/>
      <c r="L51" s="70" t="str">
        <f t="shared" ca="1" si="0"/>
        <v>C:\Proj\saastoolset\datapca\docs\DG\S1.0.01-MTDconverter_Template\2030_Summary/../2000_Standard/\</v>
      </c>
    </row>
    <row r="52" spans="11:12">
      <c r="K52" s="85"/>
      <c r="L52" s="70" t="str">
        <f t="shared" ca="1" si="0"/>
        <v>C:\Proj\saastoolset\datapca\docs\DG\S1.0.01-MTDconverter_Template\2030_Summary/../2000_Standard/\</v>
      </c>
    </row>
    <row r="53" spans="11:12">
      <c r="K53" s="85"/>
      <c r="L53" s="70" t="str">
        <f t="shared" ca="1" si="0"/>
        <v>C:\Proj\saastoolset\datapca\docs\DG\S1.0.01-MTDconverter_Template\2030_Summary/../2000_Standard/\</v>
      </c>
    </row>
    <row r="54" spans="11:12">
      <c r="K54" s="85"/>
      <c r="L54" s="70" t="str">
        <f t="shared" ca="1" si="0"/>
        <v>C:\Proj\saastoolset\datapca\docs\DG\S1.0.01-MTDconverter_Template\2030_Summary/../2000_Standard/\</v>
      </c>
    </row>
    <row r="55" spans="11:12">
      <c r="K55" s="85"/>
      <c r="L55" s="70" t="str">
        <f t="shared" ca="1" si="0"/>
        <v>C:\Proj\saastoolset\datapca\docs\DG\S1.0.01-MTDconverter_Template\2030_Summary/../2000_Standard/\</v>
      </c>
    </row>
    <row r="56" spans="11:12">
      <c r="K56" s="85"/>
      <c r="L56" s="70" t="str">
        <f t="shared" ca="1" si="0"/>
        <v>C:\Proj\saastoolset\datapca\docs\DG\S1.0.01-MTDconverter_Template\2030_Summary/../2000_Standard/\</v>
      </c>
    </row>
    <row r="57" spans="11:12">
      <c r="K57" s="85"/>
      <c r="L57" s="70" t="str">
        <f t="shared" ca="1" si="0"/>
        <v>C:\Proj\saastoolset\datapca\docs\DG\S1.0.01-MTDconverter_Template\2030_Summary/../2000_Standard/\</v>
      </c>
    </row>
    <row r="58" spans="11:12">
      <c r="K58" s="85"/>
      <c r="L58" s="70" t="str">
        <f t="shared" ca="1" si="0"/>
        <v>C:\Proj\saastoolset\datapca\docs\DG\S1.0.01-MTDconverter_Template\2030_Summary/../2000_Standard/\</v>
      </c>
    </row>
    <row r="59" spans="11:12">
      <c r="K59" s="85"/>
      <c r="L59" s="70" t="str">
        <f t="shared" ca="1" si="0"/>
        <v>C:\Proj\saastoolset\datapca\docs\DG\S1.0.01-MTDconverter_Template\2030_Summary/../2000_Standard/\</v>
      </c>
    </row>
    <row r="60" spans="11:12">
      <c r="K60" s="85"/>
      <c r="L60" s="70" t="str">
        <f t="shared" ca="1" si="0"/>
        <v>C:\Proj\saastoolset\datapca\docs\DG\S1.0.01-MTDconverter_Template\2030_Summary/../2000_Standard/\</v>
      </c>
    </row>
    <row r="61" spans="11:12">
      <c r="K61" s="85"/>
      <c r="L61" s="70" t="str">
        <f t="shared" ca="1" si="0"/>
        <v>C:\Proj\saastoolset\datapca\docs\DG\S1.0.01-MTDconverter_Template\2030_Summary/../2000_Standard/\</v>
      </c>
    </row>
    <row r="62" spans="11:12">
      <c r="K62" s="85"/>
      <c r="L62" s="70" t="str">
        <f t="shared" ca="1" si="0"/>
        <v>C:\Proj\saastoolset\datapca\docs\DG\S1.0.01-MTDconverter_Template\2030_Summary/../2000_Standard/\</v>
      </c>
    </row>
    <row r="63" spans="11:12">
      <c r="K63" s="85"/>
      <c r="L63" s="70" t="str">
        <f t="shared" ca="1" si="0"/>
        <v>C:\Proj\saastoolset\datapca\docs\DG\S1.0.01-MTDconverter_Template\2030_Summary/../2000_Standard/\</v>
      </c>
    </row>
    <row r="64" spans="11:12">
      <c r="K64" s="85"/>
      <c r="L64" s="70" t="str">
        <f t="shared" ca="1" si="0"/>
        <v>C:\Proj\saastoolset\datapca\docs\DG\S1.0.01-MTDconverter_Template\2030_Summary/../2000_Standard/\</v>
      </c>
    </row>
    <row r="65" spans="11:12">
      <c r="K65" s="85"/>
      <c r="L65" s="70" t="str">
        <f t="shared" ca="1" si="0"/>
        <v>C:\Proj\saastoolset\datapca\docs\DG\S1.0.01-MTDconverter_Template\2030_Summary/../2000_Standard/\</v>
      </c>
    </row>
    <row r="66" spans="11:12">
      <c r="K66" s="85"/>
      <c r="L66" s="70" t="str">
        <f t="shared" ca="1" si="0"/>
        <v>C:\Proj\saastoolset\datapca\docs\DG\S1.0.01-MTDconverter_Template\2030_Summary/../2000_Standard/\</v>
      </c>
    </row>
    <row r="67" spans="11:12">
      <c r="K67" s="85"/>
      <c r="L67" s="70" t="str">
        <f t="shared" ca="1" si="0"/>
        <v>C:\Proj\saastoolset\datapca\docs\DG\S1.0.01-MTDconverter_Template\2030_Summary/../2000_Standard/\</v>
      </c>
    </row>
    <row r="68" spans="11:12">
      <c r="K68" s="85"/>
      <c r="L68" s="70" t="str">
        <f t="shared" ca="1" si="0"/>
        <v>C:\Proj\saastoolset\datapca\docs\DG\S1.0.01-MTDconverter_Template\2030_Summary/../2000_Standard/\</v>
      </c>
    </row>
    <row r="69" spans="11:12">
      <c r="K69" s="85"/>
      <c r="L69" s="70" t="str">
        <f t="shared" ca="1" si="0"/>
        <v>C:\Proj\saastoolset\datapca\docs\DG\S1.0.01-MTDconverter_Template\2030_Summary/../2000_Standard/\</v>
      </c>
    </row>
    <row r="70" spans="11:12">
      <c r="K70" s="85"/>
      <c r="L70" s="70" t="str">
        <f t="shared" ca="1" si="0"/>
        <v>C:\Proj\saastoolset\datapca\docs\DG\S1.0.01-MTDconverter_Template\2030_Summary/../2000_Standard/\</v>
      </c>
    </row>
    <row r="71" spans="11:12">
      <c r="K71" s="85"/>
      <c r="L71" s="70" t="str">
        <f t="shared" ca="1" si="0"/>
        <v>C:\Proj\saastoolset\datapca\docs\DG\S1.0.01-MTDconverter_Template\2030_Summary/../2000_Standard/\</v>
      </c>
    </row>
    <row r="72" spans="11:12">
      <c r="K72" s="85"/>
      <c r="L72" s="70" t="str">
        <f t="shared" ca="1" si="0"/>
        <v>C:\Proj\saastoolset\datapca\docs\DG\S1.0.01-MTDconverter_Template\2030_Summary/../2000_Standard/\</v>
      </c>
    </row>
    <row r="73" spans="11:12">
      <c r="K73" s="85"/>
      <c r="L73" s="70" t="str">
        <f t="shared" ca="1" si="0"/>
        <v>C:\Proj\saastoolset\datapca\docs\DG\S1.0.01-MTDconverter_Template\2030_Summary/../2000_Standard/\</v>
      </c>
    </row>
    <row r="74" spans="11:12">
      <c r="K74" s="85"/>
      <c r="L74" s="70" t="str">
        <f t="shared" ca="1" si="0"/>
        <v>C:\Proj\saastoolset\datapca\docs\DG\S1.0.01-MTDconverter_Template\2030_Summary/../2000_Standard/\</v>
      </c>
    </row>
    <row r="75" spans="11:12">
      <c r="K75" s="85"/>
      <c r="L75" s="70" t="str">
        <f t="shared" ca="1" si="0"/>
        <v>C:\Proj\saastoolset\datapca\docs\DG\S1.0.01-MTDconverter_Template\2030_Summary/../2000_Standard/\</v>
      </c>
    </row>
    <row r="76" spans="11:12">
      <c r="K76" s="85"/>
      <c r="L76" s="70" t="str">
        <f t="shared" ca="1" si="0"/>
        <v>C:\Proj\saastoolset\datapca\docs\DG\S1.0.01-MTDconverter_Template\2030_Summary/../2000_Standard/\</v>
      </c>
    </row>
    <row r="77" spans="11:12">
      <c r="K77" s="85"/>
      <c r="L77" s="70" t="str">
        <f t="shared" ca="1" si="0"/>
        <v>C:\Proj\saastoolset\datapca\docs\DG\S1.0.01-MTDconverter_Template\2030_Summary/../2000_Standard/\</v>
      </c>
    </row>
    <row r="78" spans="11:12">
      <c r="K78" s="85"/>
      <c r="L78" s="70" t="str">
        <f t="shared" ca="1" si="0"/>
        <v>C:\Proj\saastoolset\datapca\docs\DG\S1.0.01-MTDconverter_Template\2030_Summary/../2000_Standard/\</v>
      </c>
    </row>
    <row r="79" spans="11:12">
      <c r="K79" s="85"/>
      <c r="L79" s="70" t="str">
        <f t="shared" ca="1" si="0"/>
        <v>C:\Proj\saastoolset\datapca\docs\DG\S1.0.01-MTDconverter_Template\2030_Summary/../2000_Standard/\</v>
      </c>
    </row>
    <row r="80" spans="11:12">
      <c r="K80" s="85"/>
      <c r="L80" s="70" t="str">
        <f t="shared" ca="1" si="0"/>
        <v>C:\Proj\saastoolset\datapca\docs\DG\S1.0.01-MTDconverter_Template\2030_Summary/../2000_Standard/\</v>
      </c>
    </row>
    <row r="81" spans="11:12">
      <c r="K81" s="85"/>
      <c r="L81" s="70" t="str">
        <f t="shared" ca="1" si="0"/>
        <v>C:\Proj\saastoolset\datapca\docs\DG\S1.0.01-MTDconverter_Template\2030_Summary/../2000_Standard/\</v>
      </c>
    </row>
    <row r="82" spans="11:12">
      <c r="K82" s="85"/>
      <c r="L82" s="70" t="str">
        <f t="shared" ca="1" si="0"/>
        <v>C:\Proj\saastoolset\datapca\docs\DG\S1.0.01-MTDconverter_Template\2030_Summary/../2000_Standard/\</v>
      </c>
    </row>
    <row r="83" spans="11:12">
      <c r="K83" s="85"/>
      <c r="L83" s="70" t="str">
        <f t="shared" ca="1" si="0"/>
        <v>C:\Proj\saastoolset\datapca\docs\DG\S1.0.01-MTDconverter_Template\2030_Summary/../2000_Standard/\</v>
      </c>
    </row>
    <row r="84" spans="11:12">
      <c r="K84" s="85"/>
      <c r="L84" s="70" t="str">
        <f t="shared" ref="L84:L144" ca="1" si="1">$K$1&amp;"\"&amp;K84</f>
        <v>C:\Proj\saastoolset\datapca\docs\DG\S1.0.01-MTDconverter_Template\2030_Summary/../2000_Standard/\</v>
      </c>
    </row>
    <row r="85" spans="11:12">
      <c r="K85" s="85"/>
      <c r="L85" s="70" t="str">
        <f t="shared" ca="1" si="1"/>
        <v>C:\Proj\saastoolset\datapca\docs\DG\S1.0.01-MTDconverter_Template\2030_Summary/../2000_Standard/\</v>
      </c>
    </row>
    <row r="86" spans="11:12">
      <c r="K86" s="85"/>
      <c r="L86" s="70" t="str">
        <f t="shared" ca="1" si="1"/>
        <v>C:\Proj\saastoolset\datapca\docs\DG\S1.0.01-MTDconverter_Template\2030_Summary/../2000_Standard/\</v>
      </c>
    </row>
    <row r="87" spans="11:12">
      <c r="K87" s="85"/>
      <c r="L87" s="70" t="str">
        <f t="shared" ca="1" si="1"/>
        <v>C:\Proj\saastoolset\datapca\docs\DG\S1.0.01-MTDconverter_Template\2030_Summary/../2000_Standard/\</v>
      </c>
    </row>
    <row r="88" spans="11:12">
      <c r="K88" s="85"/>
      <c r="L88" s="70" t="str">
        <f t="shared" ca="1" si="1"/>
        <v>C:\Proj\saastoolset\datapca\docs\DG\S1.0.01-MTDconverter_Template\2030_Summary/../2000_Standard/\</v>
      </c>
    </row>
    <row r="89" spans="11:12">
      <c r="K89" s="85"/>
      <c r="L89" s="70" t="str">
        <f t="shared" ca="1" si="1"/>
        <v>C:\Proj\saastoolset\datapca\docs\DG\S1.0.01-MTDconverter_Template\2030_Summary/../2000_Standard/\</v>
      </c>
    </row>
    <row r="90" spans="11:12">
      <c r="K90" s="85"/>
      <c r="L90" s="70" t="str">
        <f t="shared" ca="1" si="1"/>
        <v>C:\Proj\saastoolset\datapca\docs\DG\S1.0.01-MTDconverter_Template\2030_Summary/../2000_Standard/\</v>
      </c>
    </row>
    <row r="91" spans="11:12">
      <c r="K91" s="85"/>
      <c r="L91" s="70" t="str">
        <f t="shared" ca="1" si="1"/>
        <v>C:\Proj\saastoolset\datapca\docs\DG\S1.0.01-MTDconverter_Template\2030_Summary/../2000_Standard/\</v>
      </c>
    </row>
    <row r="92" spans="11:12">
      <c r="K92" s="85"/>
      <c r="L92" s="70" t="str">
        <f t="shared" ca="1" si="1"/>
        <v>C:\Proj\saastoolset\datapca\docs\DG\S1.0.01-MTDconverter_Template\2030_Summary/../2000_Standard/\</v>
      </c>
    </row>
    <row r="93" spans="11:12">
      <c r="K93" s="85"/>
      <c r="L93" s="70" t="str">
        <f t="shared" ca="1" si="1"/>
        <v>C:\Proj\saastoolset\datapca\docs\DG\S1.0.01-MTDconverter_Template\2030_Summary/../2000_Standard/\</v>
      </c>
    </row>
    <row r="94" spans="11:12">
      <c r="K94" s="85"/>
      <c r="L94" s="70" t="str">
        <f t="shared" ca="1" si="1"/>
        <v>C:\Proj\saastoolset\datapca\docs\DG\S1.0.01-MTDconverter_Template\2030_Summary/../2000_Standard/\</v>
      </c>
    </row>
    <row r="95" spans="11:12">
      <c r="K95" s="85"/>
      <c r="L95" s="70" t="str">
        <f t="shared" ca="1" si="1"/>
        <v>C:\Proj\saastoolset\datapca\docs\DG\S1.0.01-MTDconverter_Template\2030_Summary/../2000_Standard/\</v>
      </c>
    </row>
    <row r="96" spans="11:12">
      <c r="K96" s="85"/>
      <c r="L96" s="70" t="str">
        <f t="shared" ca="1" si="1"/>
        <v>C:\Proj\saastoolset\datapca\docs\DG\S1.0.01-MTDconverter_Template\2030_Summary/../2000_Standard/\</v>
      </c>
    </row>
    <row r="97" spans="11:12">
      <c r="K97" s="85"/>
      <c r="L97" s="70" t="str">
        <f t="shared" ca="1" si="1"/>
        <v>C:\Proj\saastoolset\datapca\docs\DG\S1.0.01-MTDconverter_Template\2030_Summary/../2000_Standard/\</v>
      </c>
    </row>
    <row r="98" spans="11:12">
      <c r="K98" s="85"/>
      <c r="L98" s="70" t="str">
        <f t="shared" ca="1" si="1"/>
        <v>C:\Proj\saastoolset\datapca\docs\DG\S1.0.01-MTDconverter_Template\2030_Summary/../2000_Standard/\</v>
      </c>
    </row>
    <row r="99" spans="11:12">
      <c r="K99" s="85"/>
      <c r="L99" s="70" t="str">
        <f t="shared" ca="1" si="1"/>
        <v>C:\Proj\saastoolset\datapca\docs\DG\S1.0.01-MTDconverter_Template\2030_Summary/../2000_Standard/\</v>
      </c>
    </row>
    <row r="100" spans="11:12">
      <c r="K100" s="85"/>
      <c r="L100" s="70" t="str">
        <f t="shared" ca="1" si="1"/>
        <v>C:\Proj\saastoolset\datapca\docs\DG\S1.0.01-MTDconverter_Template\2030_Summary/../2000_Standard/\</v>
      </c>
    </row>
    <row r="101" spans="11:12">
      <c r="K101" s="85"/>
      <c r="L101" s="70" t="str">
        <f t="shared" ca="1" si="1"/>
        <v>C:\Proj\saastoolset\datapca\docs\DG\S1.0.01-MTDconverter_Template\2030_Summary/../2000_Standard/\</v>
      </c>
    </row>
    <row r="102" spans="11:12">
      <c r="K102" s="85"/>
      <c r="L102" s="70" t="str">
        <f t="shared" ca="1" si="1"/>
        <v>C:\Proj\saastoolset\datapca\docs\DG\S1.0.01-MTDconverter_Template\2030_Summary/../2000_Standard/\</v>
      </c>
    </row>
    <row r="103" spans="11:12">
      <c r="K103" s="85"/>
      <c r="L103" s="70" t="str">
        <f t="shared" ca="1" si="1"/>
        <v>C:\Proj\saastoolset\datapca\docs\DG\S1.0.01-MTDconverter_Template\2030_Summary/../2000_Standard/\</v>
      </c>
    </row>
    <row r="104" spans="11:12">
      <c r="K104" s="85"/>
      <c r="L104" s="70" t="str">
        <f t="shared" ca="1" si="1"/>
        <v>C:\Proj\saastoolset\datapca\docs\DG\S1.0.01-MTDconverter_Template\2030_Summary/../2000_Standard/\</v>
      </c>
    </row>
    <row r="105" spans="11:12">
      <c r="K105" s="85"/>
      <c r="L105" s="70" t="str">
        <f t="shared" ca="1" si="1"/>
        <v>C:\Proj\saastoolset\datapca\docs\DG\S1.0.01-MTDconverter_Template\2030_Summary/../2000_Standard/\</v>
      </c>
    </row>
    <row r="106" spans="11:12">
      <c r="K106" s="85"/>
      <c r="L106" s="70" t="str">
        <f t="shared" ca="1" si="1"/>
        <v>C:\Proj\saastoolset\datapca\docs\DG\S1.0.01-MTDconverter_Template\2030_Summary/../2000_Standard/\</v>
      </c>
    </row>
    <row r="107" spans="11:12">
      <c r="K107" s="85"/>
      <c r="L107" s="70" t="str">
        <f t="shared" ca="1" si="1"/>
        <v>C:\Proj\saastoolset\datapca\docs\DG\S1.0.01-MTDconverter_Template\2030_Summary/../2000_Standard/\</v>
      </c>
    </row>
    <row r="108" spans="11:12">
      <c r="K108" s="85"/>
      <c r="L108" s="70" t="str">
        <f t="shared" ca="1" si="1"/>
        <v>C:\Proj\saastoolset\datapca\docs\DG\S1.0.01-MTDconverter_Template\2030_Summary/../2000_Standard/\</v>
      </c>
    </row>
    <row r="109" spans="11:12">
      <c r="K109" s="85"/>
      <c r="L109" s="70" t="str">
        <f t="shared" ca="1" si="1"/>
        <v>C:\Proj\saastoolset\datapca\docs\DG\S1.0.01-MTDconverter_Template\2030_Summary/../2000_Standard/\</v>
      </c>
    </row>
    <row r="110" spans="11:12">
      <c r="K110" s="85"/>
      <c r="L110" s="70" t="str">
        <f t="shared" ca="1" si="1"/>
        <v>C:\Proj\saastoolset\datapca\docs\DG\S1.0.01-MTDconverter_Template\2030_Summary/../2000_Standard/\</v>
      </c>
    </row>
    <row r="111" spans="11:12">
      <c r="K111" s="85"/>
      <c r="L111" s="70" t="str">
        <f t="shared" ca="1" si="1"/>
        <v>C:\Proj\saastoolset\datapca\docs\DG\S1.0.01-MTDconverter_Template\2030_Summary/../2000_Standard/\</v>
      </c>
    </row>
    <row r="112" spans="11:12">
      <c r="K112" s="85"/>
      <c r="L112" s="70" t="str">
        <f t="shared" ca="1" si="1"/>
        <v>C:\Proj\saastoolset\datapca\docs\DG\S1.0.01-MTDconverter_Template\2030_Summary/../2000_Standard/\</v>
      </c>
    </row>
    <row r="113" spans="11:12">
      <c r="K113" s="85"/>
      <c r="L113" s="70" t="str">
        <f t="shared" ca="1" si="1"/>
        <v>C:\Proj\saastoolset\datapca\docs\DG\S1.0.01-MTDconverter_Template\2030_Summary/../2000_Standard/\</v>
      </c>
    </row>
    <row r="114" spans="11:12">
      <c r="K114" s="85"/>
      <c r="L114" s="70" t="str">
        <f t="shared" ca="1" si="1"/>
        <v>C:\Proj\saastoolset\datapca\docs\DG\S1.0.01-MTDconverter_Template\2030_Summary/../2000_Standard/\</v>
      </c>
    </row>
    <row r="115" spans="11:12">
      <c r="K115" s="85"/>
      <c r="L115" s="70" t="str">
        <f t="shared" ca="1" si="1"/>
        <v>C:\Proj\saastoolset\datapca\docs\DG\S1.0.01-MTDconverter_Template\2030_Summary/../2000_Standard/\</v>
      </c>
    </row>
    <row r="116" spans="11:12">
      <c r="K116" s="85"/>
      <c r="L116" s="70" t="str">
        <f t="shared" ca="1" si="1"/>
        <v>C:\Proj\saastoolset\datapca\docs\DG\S1.0.01-MTDconverter_Template\2030_Summary/../2000_Standard/\</v>
      </c>
    </row>
    <row r="117" spans="11:12">
      <c r="K117" s="85"/>
      <c r="L117" s="70" t="str">
        <f t="shared" ca="1" si="1"/>
        <v>C:\Proj\saastoolset\datapca\docs\DG\S1.0.01-MTDconverter_Template\2030_Summary/../2000_Standard/\</v>
      </c>
    </row>
    <row r="118" spans="11:12">
      <c r="K118" s="85"/>
      <c r="L118" s="70" t="str">
        <f t="shared" ca="1" si="1"/>
        <v>C:\Proj\saastoolset\datapca\docs\DG\S1.0.01-MTDconverter_Template\2030_Summary/../2000_Standard/\</v>
      </c>
    </row>
    <row r="119" spans="11:12">
      <c r="K119" s="85"/>
      <c r="L119" s="70" t="str">
        <f t="shared" ca="1" si="1"/>
        <v>C:\Proj\saastoolset\datapca\docs\DG\S1.0.01-MTDconverter_Template\2030_Summary/../2000_Standard/\</v>
      </c>
    </row>
    <row r="120" spans="11:12">
      <c r="K120" s="85"/>
      <c r="L120" s="70" t="str">
        <f t="shared" ca="1" si="1"/>
        <v>C:\Proj\saastoolset\datapca\docs\DG\S1.0.01-MTDconverter_Template\2030_Summary/../2000_Standard/\</v>
      </c>
    </row>
    <row r="121" spans="11:12">
      <c r="K121" s="85"/>
      <c r="L121" s="70" t="str">
        <f t="shared" ca="1" si="1"/>
        <v>C:\Proj\saastoolset\datapca\docs\DG\S1.0.01-MTDconverter_Template\2030_Summary/../2000_Standard/\</v>
      </c>
    </row>
    <row r="122" spans="11:12">
      <c r="K122" s="85"/>
      <c r="L122" s="70" t="str">
        <f t="shared" ca="1" si="1"/>
        <v>C:\Proj\saastoolset\datapca\docs\DG\S1.0.01-MTDconverter_Template\2030_Summary/../2000_Standard/\</v>
      </c>
    </row>
    <row r="123" spans="11:12">
      <c r="K123" s="85"/>
      <c r="L123" s="70" t="str">
        <f t="shared" ca="1" si="1"/>
        <v>C:\Proj\saastoolset\datapca\docs\DG\S1.0.01-MTDconverter_Template\2030_Summary/../2000_Standard/\</v>
      </c>
    </row>
    <row r="124" spans="11:12">
      <c r="K124" s="85"/>
      <c r="L124" s="70" t="str">
        <f t="shared" ca="1" si="1"/>
        <v>C:\Proj\saastoolset\datapca\docs\DG\S1.0.01-MTDconverter_Template\2030_Summary/../2000_Standard/\</v>
      </c>
    </row>
    <row r="125" spans="11:12">
      <c r="K125" s="85"/>
      <c r="L125" s="70" t="str">
        <f t="shared" ca="1" si="1"/>
        <v>C:\Proj\saastoolset\datapca\docs\DG\S1.0.01-MTDconverter_Template\2030_Summary/../2000_Standard/\</v>
      </c>
    </row>
    <row r="126" spans="11:12">
      <c r="K126" s="85"/>
      <c r="L126" s="70" t="str">
        <f t="shared" ca="1" si="1"/>
        <v>C:\Proj\saastoolset\datapca\docs\DG\S1.0.01-MTDconverter_Template\2030_Summary/../2000_Standard/\</v>
      </c>
    </row>
    <row r="127" spans="11:12">
      <c r="K127" s="85"/>
      <c r="L127" s="70" t="str">
        <f t="shared" ca="1" si="1"/>
        <v>C:\Proj\saastoolset\datapca\docs\DG\S1.0.01-MTDconverter_Template\2030_Summary/../2000_Standard/\</v>
      </c>
    </row>
    <row r="128" spans="11:12">
      <c r="K128" s="85"/>
      <c r="L128" s="70" t="str">
        <f t="shared" ca="1" si="1"/>
        <v>C:\Proj\saastoolset\datapca\docs\DG\S1.0.01-MTDconverter_Template\2030_Summary/../2000_Standard/\</v>
      </c>
    </row>
    <row r="129" spans="11:12">
      <c r="K129" s="85"/>
      <c r="L129" s="70" t="str">
        <f t="shared" ca="1" si="1"/>
        <v>C:\Proj\saastoolset\datapca\docs\DG\S1.0.01-MTDconverter_Template\2030_Summary/../2000_Standard/\</v>
      </c>
    </row>
    <row r="130" spans="11:12">
      <c r="K130" s="85"/>
      <c r="L130" s="70" t="str">
        <f t="shared" ca="1" si="1"/>
        <v>C:\Proj\saastoolset\datapca\docs\DG\S1.0.01-MTDconverter_Template\2030_Summary/../2000_Standard/\</v>
      </c>
    </row>
    <row r="131" spans="11:12">
      <c r="K131" s="85"/>
      <c r="L131" s="70" t="str">
        <f t="shared" ca="1" si="1"/>
        <v>C:\Proj\saastoolset\datapca\docs\DG\S1.0.01-MTDconverter_Template\2030_Summary/../2000_Standard/\</v>
      </c>
    </row>
    <row r="132" spans="11:12">
      <c r="K132" s="85"/>
      <c r="L132" s="70" t="str">
        <f t="shared" ca="1" si="1"/>
        <v>C:\Proj\saastoolset\datapca\docs\DG\S1.0.01-MTDconverter_Template\2030_Summary/../2000_Standard/\</v>
      </c>
    </row>
    <row r="133" spans="11:12">
      <c r="K133" s="85"/>
      <c r="L133" s="70" t="str">
        <f t="shared" ca="1" si="1"/>
        <v>C:\Proj\saastoolset\datapca\docs\DG\S1.0.01-MTDconverter_Template\2030_Summary/../2000_Standard/\</v>
      </c>
    </row>
    <row r="134" spans="11:12">
      <c r="K134" s="85"/>
      <c r="L134" s="70" t="str">
        <f t="shared" ca="1" si="1"/>
        <v>C:\Proj\saastoolset\datapca\docs\DG\S1.0.01-MTDconverter_Template\2030_Summary/../2000_Standard/\</v>
      </c>
    </row>
    <row r="135" spans="11:12">
      <c r="K135" s="85"/>
      <c r="L135" s="70" t="str">
        <f t="shared" ca="1" si="1"/>
        <v>C:\Proj\saastoolset\datapca\docs\DG\S1.0.01-MTDconverter_Template\2030_Summary/../2000_Standard/\</v>
      </c>
    </row>
    <row r="136" spans="11:12">
      <c r="K136" s="85"/>
      <c r="L136" s="70" t="str">
        <f t="shared" ca="1" si="1"/>
        <v>C:\Proj\saastoolset\datapca\docs\DG\S1.0.01-MTDconverter_Template\2030_Summary/../2000_Standard/\</v>
      </c>
    </row>
    <row r="137" spans="11:12">
      <c r="K137" s="85"/>
      <c r="L137" s="70" t="str">
        <f t="shared" ca="1" si="1"/>
        <v>C:\Proj\saastoolset\datapca\docs\DG\S1.0.01-MTDconverter_Template\2030_Summary/../2000_Standard/\</v>
      </c>
    </row>
    <row r="138" spans="11:12">
      <c r="K138" s="85"/>
      <c r="L138" s="70" t="str">
        <f t="shared" ca="1" si="1"/>
        <v>C:\Proj\saastoolset\datapca\docs\DG\S1.0.01-MTDconverter_Template\2030_Summary/../2000_Standard/\</v>
      </c>
    </row>
    <row r="139" spans="11:12">
      <c r="K139" s="85"/>
      <c r="L139" s="70" t="str">
        <f t="shared" ca="1" si="1"/>
        <v>C:\Proj\saastoolset\datapca\docs\DG\S1.0.01-MTDconverter_Template\2030_Summary/../2000_Standard/\</v>
      </c>
    </row>
    <row r="140" spans="11:12">
      <c r="K140" s="85"/>
      <c r="L140" s="70" t="str">
        <f t="shared" ca="1" si="1"/>
        <v>C:\Proj\saastoolset\datapca\docs\DG\S1.0.01-MTDconverter_Template\2030_Summary/../2000_Standard/\</v>
      </c>
    </row>
    <row r="141" spans="11:12">
      <c r="K141" s="85"/>
      <c r="L141" s="70" t="str">
        <f t="shared" ca="1" si="1"/>
        <v>C:\Proj\saastoolset\datapca\docs\DG\S1.0.01-MTDconverter_Template\2030_Summary/../2000_Standard/\</v>
      </c>
    </row>
    <row r="142" spans="11:12">
      <c r="K142" s="85"/>
      <c r="L142" s="70" t="str">
        <f t="shared" ca="1" si="1"/>
        <v>C:\Proj\saastoolset\datapca\docs\DG\S1.0.01-MTDconverter_Template\2030_Summary/../2000_Standard/\</v>
      </c>
    </row>
    <row r="143" spans="11:12">
      <c r="K143" s="85"/>
      <c r="L143" s="70" t="str">
        <f t="shared" ca="1" si="1"/>
        <v>C:\Proj\saastoolset\datapca\docs\DG\S1.0.01-MTDconverter_Template\2030_Summary/../2000_Standard/\</v>
      </c>
    </row>
    <row r="144" spans="11:12">
      <c r="K144" s="85"/>
      <c r="L144" s="70" t="str">
        <f t="shared" ca="1" si="1"/>
        <v>C:\Proj\saastoolset\datapca\docs\DG\S1.0.01-MTDconverter_Template\2030_Summary/../2000_Standard/\</v>
      </c>
    </row>
  </sheetData>
  <sheetProtection deleteRows="0" pivotTables="0"/>
  <protectedRanges>
    <protectedRange password="CCBD" sqref="A1:J1" name="ConfHeader"/>
  </protectedRanges>
  <phoneticPr fontId="4" type="noConversion"/>
  <dataValidations count="3">
    <dataValidation type="list" allowBlank="1"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xr:uid="{00000000-0002-0000-1D00-000000000000}">
      <formula1>"TRUE, FALSE"</formula1>
    </dataValidation>
    <dataValidation type="list" allowBlank="1"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1D00-000001000000}">
      <formula1>"1-Merge, 2-Update, 3-Split,4-Compare"</formula1>
    </dataValidation>
    <dataValidation type="list" allowBlank="1"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xr:uid="{00000000-0002-0000-1D00-000002000000}">
      <formula1>"1-Same Dir, 2-Sub Dir, 3-Select Dir ,4-Manual,5-File"</formula1>
    </dataValidation>
  </dataValidations>
  <pageMargins left="0.7" right="0.7" top="0.75" bottom="0.75" header="0.3" footer="0.3"/>
  <pageSetup paperSize="9" orientation="portrait" r:id="rId1"/>
  <customProperties>
    <customPr name="EpmWorksheetKeyString_GUID" r:id="rId2"/>
  </customProperties>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3000000}">
          <x14:formula1>
            <xm:f>INDIRECT("tblParamList[Parameter LOV]")</xm:f>
          </x14:formula1>
          <xm: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WVK983059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C5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C9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C11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15">
    <tabColor rgb="FF92D050"/>
  </sheetPr>
  <dimension ref="A1:O19"/>
  <sheetViews>
    <sheetView zoomScaleNormal="100" workbookViewId="0">
      <selection activeCell="D4" sqref="D4"/>
    </sheetView>
  </sheetViews>
  <sheetFormatPr defaultColWidth="8.5546875" defaultRowHeight="15.75"/>
  <cols>
    <col min="1" max="3" width="18.33203125" style="30" customWidth="1"/>
    <col min="4" max="4" width="15.44140625" style="30" customWidth="1"/>
    <col min="5" max="5" width="16.109375" style="30" customWidth="1"/>
    <col min="6" max="6" width="18.88671875" style="30" customWidth="1"/>
    <col min="7" max="7" width="36.33203125" style="30" customWidth="1"/>
    <col min="8" max="8" width="15.5546875" style="30" customWidth="1"/>
    <col min="9" max="9" width="18.33203125" style="30" customWidth="1"/>
    <col min="10" max="11" width="8.5546875" style="30"/>
    <col min="12" max="12" width="25" style="30" customWidth="1"/>
    <col min="13" max="13" width="8.5546875" style="30"/>
    <col min="14" max="14" width="19.5546875" style="30" bestFit="1" customWidth="1"/>
    <col min="15" max="15" width="14.109375" style="30" customWidth="1"/>
    <col min="16" max="16384" width="8.5546875" style="30"/>
  </cols>
  <sheetData>
    <row r="1" spans="1:15" ht="18.75">
      <c r="A1" s="30" t="s">
        <v>2698</v>
      </c>
      <c r="D1" s="30" t="s">
        <v>3063</v>
      </c>
      <c r="E1" s="30" t="s">
        <v>2699</v>
      </c>
      <c r="F1" s="30" t="s">
        <v>2700</v>
      </c>
      <c r="G1" s="396" t="s">
        <v>2701</v>
      </c>
      <c r="H1" s="30" t="s">
        <v>1498</v>
      </c>
      <c r="L1" s="344" t="s">
        <v>2702</v>
      </c>
      <c r="N1" s="129" t="s">
        <v>2703</v>
      </c>
      <c r="O1" s="30" t="s">
        <v>2704</v>
      </c>
    </row>
    <row r="2" spans="1:15">
      <c r="A2" s="30">
        <f>COUNTA(資料清單!B:B)</f>
        <v>35</v>
      </c>
      <c r="D2" s="30" t="s">
        <v>3064</v>
      </c>
      <c r="E2" t="s">
        <v>264</v>
      </c>
      <c r="F2" s="176" t="s">
        <v>2705</v>
      </c>
      <c r="G2" s="396" t="s">
        <v>2706</v>
      </c>
      <c r="H2" s="254" t="s">
        <v>264</v>
      </c>
      <c r="L2" s="313" t="s">
        <v>2243</v>
      </c>
      <c r="N2" s="30" t="s">
        <v>2707</v>
      </c>
      <c r="O2" s="30" t="s">
        <v>1232</v>
      </c>
    </row>
    <row r="3" spans="1:15">
      <c r="A3" s="30">
        <f>COUNTA(資料清單!1:1)</f>
        <v>143</v>
      </c>
      <c r="D3" s="30" t="s">
        <v>3065</v>
      </c>
      <c r="G3" t="s">
        <v>2708</v>
      </c>
      <c r="H3" s="30" t="s">
        <v>2709</v>
      </c>
      <c r="N3" s="30" t="s">
        <v>2710</v>
      </c>
      <c r="O3" s="30" t="s">
        <v>1225</v>
      </c>
    </row>
    <row r="4" spans="1:15">
      <c r="A4" s="30" t="s">
        <v>266</v>
      </c>
      <c r="H4" s="30" t="s">
        <v>2139</v>
      </c>
      <c r="N4" s="30" t="s">
        <v>2711</v>
      </c>
      <c r="O4" s="30" t="s">
        <v>1228</v>
      </c>
    </row>
    <row r="5" spans="1:15">
      <c r="A5" s="30">
        <f>COUNTA(Categories!$B:$B)</f>
        <v>146</v>
      </c>
      <c r="H5" t="s">
        <v>1209</v>
      </c>
      <c r="O5" s="30" t="s">
        <v>1236</v>
      </c>
    </row>
    <row r="6" spans="1:15">
      <c r="A6" s="30">
        <f>COUNTA(Categories!$1:$1)</f>
        <v>19</v>
      </c>
      <c r="H6" t="s">
        <v>1729</v>
      </c>
      <c r="O6" s="30" t="s">
        <v>1208</v>
      </c>
    </row>
    <row r="7" spans="1:15">
      <c r="H7" t="s">
        <v>1239</v>
      </c>
    </row>
    <row r="8" spans="1:15">
      <c r="H8" t="s">
        <v>1532</v>
      </c>
    </row>
    <row r="9" spans="1:15">
      <c r="H9" t="s">
        <v>1229</v>
      </c>
    </row>
    <row r="10" spans="1:15">
      <c r="H10" t="s">
        <v>1533</v>
      </c>
    </row>
    <row r="11" spans="1:15">
      <c r="H11" t="s">
        <v>1534</v>
      </c>
    </row>
    <row r="12" spans="1:15">
      <c r="H12" t="s">
        <v>2712</v>
      </c>
    </row>
    <row r="13" spans="1:15">
      <c r="H13" t="s">
        <v>2713</v>
      </c>
    </row>
    <row r="14" spans="1:15">
      <c r="H14" s="30" t="s">
        <v>1143</v>
      </c>
    </row>
    <row r="15" spans="1:15">
      <c r="H15" s="30" t="s">
        <v>1221</v>
      </c>
    </row>
    <row r="16" spans="1:15">
      <c r="H16" t="s">
        <v>2714</v>
      </c>
    </row>
    <row r="17" spans="8:8">
      <c r="H17" t="s">
        <v>2715</v>
      </c>
    </row>
    <row r="18" spans="8:8">
      <c r="H18" t="s">
        <v>2716</v>
      </c>
    </row>
    <row r="19" spans="8:8">
      <c r="H19" t="s">
        <v>2717</v>
      </c>
    </row>
  </sheetData>
  <phoneticPr fontId="4" type="noConversion"/>
  <hyperlinks>
    <hyperlink ref="L2" r:id="rId1" xr:uid="{00000000-0004-0000-1E00-000000000000}"/>
  </hyperlinks>
  <pageMargins left="0.7" right="0.7" top="0.75" bottom="0.75" header="0.3" footer="0.3"/>
  <pageSetup paperSize="9" orientation="portrait"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16">
    <tabColor rgb="FFFFFF00"/>
  </sheetPr>
  <dimension ref="A1:P130"/>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8.5546875" defaultRowHeight="18.75"/>
  <cols>
    <col min="1" max="1" width="14.88671875" style="15" customWidth="1"/>
    <col min="2" max="2" width="32.44140625" style="15" customWidth="1"/>
    <col min="3" max="3" width="23.44140625" style="15" customWidth="1"/>
    <col min="4" max="4" width="17.88671875" style="15" customWidth="1"/>
    <col min="5" max="5" width="85.88671875" style="15" customWidth="1"/>
    <col min="6" max="6" width="22.109375" style="15" customWidth="1"/>
    <col min="7" max="7" width="48.5546875" style="15" customWidth="1"/>
    <col min="8" max="9" width="8.5546875" style="15"/>
    <col min="10" max="10" width="10.33203125" style="15" customWidth="1"/>
    <col min="11" max="11" width="9.88671875" style="15" customWidth="1"/>
    <col min="12" max="12" width="2.33203125" style="15" customWidth="1"/>
    <col min="13" max="13" width="17.44140625" style="25" customWidth="1"/>
    <col min="14" max="14" width="14.88671875" style="25" customWidth="1"/>
    <col min="15" max="16" width="12.88671875" style="25" customWidth="1"/>
    <col min="17" max="257" width="8.5546875" style="15"/>
    <col min="258" max="258" width="30.5546875" style="15" customWidth="1"/>
    <col min="259" max="259" width="21.33203125" style="15" customWidth="1"/>
    <col min="260" max="260" width="9.109375" style="15" customWidth="1"/>
    <col min="261" max="261" width="18.5546875" style="15" customWidth="1"/>
    <col min="262" max="262" width="20.33203125" style="15" customWidth="1"/>
    <col min="263" max="513" width="8.5546875" style="15"/>
    <col min="514" max="514" width="30.5546875" style="15" customWidth="1"/>
    <col min="515" max="515" width="21.33203125" style="15" customWidth="1"/>
    <col min="516" max="516" width="9.109375" style="15" customWidth="1"/>
    <col min="517" max="517" width="18.5546875" style="15" customWidth="1"/>
    <col min="518" max="518" width="20.33203125" style="15" customWidth="1"/>
    <col min="519" max="769" width="8.5546875" style="15"/>
    <col min="770" max="770" width="30.5546875" style="15" customWidth="1"/>
    <col min="771" max="771" width="21.33203125" style="15" customWidth="1"/>
    <col min="772" max="772" width="9.109375" style="15" customWidth="1"/>
    <col min="773" max="773" width="18.5546875" style="15" customWidth="1"/>
    <col min="774" max="774" width="20.33203125" style="15" customWidth="1"/>
    <col min="775" max="1025" width="8.5546875" style="15"/>
    <col min="1026" max="1026" width="30.5546875" style="15" customWidth="1"/>
    <col min="1027" max="1027" width="21.33203125" style="15" customWidth="1"/>
    <col min="1028" max="1028" width="9.109375" style="15" customWidth="1"/>
    <col min="1029" max="1029" width="18.5546875" style="15" customWidth="1"/>
    <col min="1030" max="1030" width="20.33203125" style="15" customWidth="1"/>
    <col min="1031" max="1281" width="8.5546875" style="15"/>
    <col min="1282" max="1282" width="30.5546875" style="15" customWidth="1"/>
    <col min="1283" max="1283" width="21.33203125" style="15" customWidth="1"/>
    <col min="1284" max="1284" width="9.109375" style="15" customWidth="1"/>
    <col min="1285" max="1285" width="18.5546875" style="15" customWidth="1"/>
    <col min="1286" max="1286" width="20.33203125" style="15" customWidth="1"/>
    <col min="1287" max="1537" width="8.5546875" style="15"/>
    <col min="1538" max="1538" width="30.5546875" style="15" customWidth="1"/>
    <col min="1539" max="1539" width="21.33203125" style="15" customWidth="1"/>
    <col min="1540" max="1540" width="9.109375" style="15" customWidth="1"/>
    <col min="1541" max="1541" width="18.5546875" style="15" customWidth="1"/>
    <col min="1542" max="1542" width="20.33203125" style="15" customWidth="1"/>
    <col min="1543" max="1793" width="8.5546875" style="15"/>
    <col min="1794" max="1794" width="30.5546875" style="15" customWidth="1"/>
    <col min="1795" max="1795" width="21.33203125" style="15" customWidth="1"/>
    <col min="1796" max="1796" width="9.109375" style="15" customWidth="1"/>
    <col min="1797" max="1797" width="18.5546875" style="15" customWidth="1"/>
    <col min="1798" max="1798" width="20.33203125" style="15" customWidth="1"/>
    <col min="1799" max="2049" width="8.5546875" style="15"/>
    <col min="2050" max="2050" width="30.5546875" style="15" customWidth="1"/>
    <col min="2051" max="2051" width="21.33203125" style="15" customWidth="1"/>
    <col min="2052" max="2052" width="9.109375" style="15" customWidth="1"/>
    <col min="2053" max="2053" width="18.5546875" style="15" customWidth="1"/>
    <col min="2054" max="2054" width="20.33203125" style="15" customWidth="1"/>
    <col min="2055" max="2305" width="8.5546875" style="15"/>
    <col min="2306" max="2306" width="30.5546875" style="15" customWidth="1"/>
    <col min="2307" max="2307" width="21.33203125" style="15" customWidth="1"/>
    <col min="2308" max="2308" width="9.109375" style="15" customWidth="1"/>
    <col min="2309" max="2309" width="18.5546875" style="15" customWidth="1"/>
    <col min="2310" max="2310" width="20.33203125" style="15" customWidth="1"/>
    <col min="2311" max="2561" width="8.5546875" style="15"/>
    <col min="2562" max="2562" width="30.5546875" style="15" customWidth="1"/>
    <col min="2563" max="2563" width="21.33203125" style="15" customWidth="1"/>
    <col min="2564" max="2564" width="9.109375" style="15" customWidth="1"/>
    <col min="2565" max="2565" width="18.5546875" style="15" customWidth="1"/>
    <col min="2566" max="2566" width="20.33203125" style="15" customWidth="1"/>
    <col min="2567" max="2817" width="8.5546875" style="15"/>
    <col min="2818" max="2818" width="30.5546875" style="15" customWidth="1"/>
    <col min="2819" max="2819" width="21.33203125" style="15" customWidth="1"/>
    <col min="2820" max="2820" width="9.109375" style="15" customWidth="1"/>
    <col min="2821" max="2821" width="18.5546875" style="15" customWidth="1"/>
    <col min="2822" max="2822" width="20.33203125" style="15" customWidth="1"/>
    <col min="2823" max="3073" width="8.5546875" style="15"/>
    <col min="3074" max="3074" width="30.5546875" style="15" customWidth="1"/>
    <col min="3075" max="3075" width="21.33203125" style="15" customWidth="1"/>
    <col min="3076" max="3076" width="9.109375" style="15" customWidth="1"/>
    <col min="3077" max="3077" width="18.5546875" style="15" customWidth="1"/>
    <col min="3078" max="3078" width="20.33203125" style="15" customWidth="1"/>
    <col min="3079" max="3329" width="8.5546875" style="15"/>
    <col min="3330" max="3330" width="30.5546875" style="15" customWidth="1"/>
    <col min="3331" max="3331" width="21.33203125" style="15" customWidth="1"/>
    <col min="3332" max="3332" width="9.109375" style="15" customWidth="1"/>
    <col min="3333" max="3333" width="18.5546875" style="15" customWidth="1"/>
    <col min="3334" max="3334" width="20.33203125" style="15" customWidth="1"/>
    <col min="3335" max="3585" width="8.5546875" style="15"/>
    <col min="3586" max="3586" width="30.5546875" style="15" customWidth="1"/>
    <col min="3587" max="3587" width="21.33203125" style="15" customWidth="1"/>
    <col min="3588" max="3588" width="9.109375" style="15" customWidth="1"/>
    <col min="3589" max="3589" width="18.5546875" style="15" customWidth="1"/>
    <col min="3590" max="3590" width="20.33203125" style="15" customWidth="1"/>
    <col min="3591" max="3841" width="8.5546875" style="15"/>
    <col min="3842" max="3842" width="30.5546875" style="15" customWidth="1"/>
    <col min="3843" max="3843" width="21.33203125" style="15" customWidth="1"/>
    <col min="3844" max="3844" width="9.109375" style="15" customWidth="1"/>
    <col min="3845" max="3845" width="18.5546875" style="15" customWidth="1"/>
    <col min="3846" max="3846" width="20.33203125" style="15" customWidth="1"/>
    <col min="3847" max="4097" width="8.5546875" style="15"/>
    <col min="4098" max="4098" width="30.5546875" style="15" customWidth="1"/>
    <col min="4099" max="4099" width="21.33203125" style="15" customWidth="1"/>
    <col min="4100" max="4100" width="9.109375" style="15" customWidth="1"/>
    <col min="4101" max="4101" width="18.5546875" style="15" customWidth="1"/>
    <col min="4102" max="4102" width="20.33203125" style="15" customWidth="1"/>
    <col min="4103" max="4353" width="8.5546875" style="15"/>
    <col min="4354" max="4354" width="30.5546875" style="15" customWidth="1"/>
    <col min="4355" max="4355" width="21.33203125" style="15" customWidth="1"/>
    <col min="4356" max="4356" width="9.109375" style="15" customWidth="1"/>
    <col min="4357" max="4357" width="18.5546875" style="15" customWidth="1"/>
    <col min="4358" max="4358" width="20.33203125" style="15" customWidth="1"/>
    <col min="4359" max="4609" width="8.5546875" style="15"/>
    <col min="4610" max="4610" width="30.5546875" style="15" customWidth="1"/>
    <col min="4611" max="4611" width="21.33203125" style="15" customWidth="1"/>
    <col min="4612" max="4612" width="9.109375" style="15" customWidth="1"/>
    <col min="4613" max="4613" width="18.5546875" style="15" customWidth="1"/>
    <col min="4614" max="4614" width="20.33203125" style="15" customWidth="1"/>
    <col min="4615" max="4865" width="8.5546875" style="15"/>
    <col min="4866" max="4866" width="30.5546875" style="15" customWidth="1"/>
    <col min="4867" max="4867" width="21.33203125" style="15" customWidth="1"/>
    <col min="4868" max="4868" width="9.109375" style="15" customWidth="1"/>
    <col min="4869" max="4869" width="18.5546875" style="15" customWidth="1"/>
    <col min="4870" max="4870" width="20.33203125" style="15" customWidth="1"/>
    <col min="4871" max="5121" width="8.5546875" style="15"/>
    <col min="5122" max="5122" width="30.5546875" style="15" customWidth="1"/>
    <col min="5123" max="5123" width="21.33203125" style="15" customWidth="1"/>
    <col min="5124" max="5124" width="9.109375" style="15" customWidth="1"/>
    <col min="5125" max="5125" width="18.5546875" style="15" customWidth="1"/>
    <col min="5126" max="5126" width="20.33203125" style="15" customWidth="1"/>
    <col min="5127" max="5377" width="8.5546875" style="15"/>
    <col min="5378" max="5378" width="30.5546875" style="15" customWidth="1"/>
    <col min="5379" max="5379" width="21.33203125" style="15" customWidth="1"/>
    <col min="5380" max="5380" width="9.109375" style="15" customWidth="1"/>
    <col min="5381" max="5381" width="18.5546875" style="15" customWidth="1"/>
    <col min="5382" max="5382" width="20.33203125" style="15" customWidth="1"/>
    <col min="5383" max="5633" width="8.5546875" style="15"/>
    <col min="5634" max="5634" width="30.5546875" style="15" customWidth="1"/>
    <col min="5635" max="5635" width="21.33203125" style="15" customWidth="1"/>
    <col min="5636" max="5636" width="9.109375" style="15" customWidth="1"/>
    <col min="5637" max="5637" width="18.5546875" style="15" customWidth="1"/>
    <col min="5638" max="5638" width="20.33203125" style="15" customWidth="1"/>
    <col min="5639" max="5889" width="8.5546875" style="15"/>
    <col min="5890" max="5890" width="30.5546875" style="15" customWidth="1"/>
    <col min="5891" max="5891" width="21.33203125" style="15" customWidth="1"/>
    <col min="5892" max="5892" width="9.109375" style="15" customWidth="1"/>
    <col min="5893" max="5893" width="18.5546875" style="15" customWidth="1"/>
    <col min="5894" max="5894" width="20.33203125" style="15" customWidth="1"/>
    <col min="5895" max="6145" width="8.5546875" style="15"/>
    <col min="6146" max="6146" width="30.5546875" style="15" customWidth="1"/>
    <col min="6147" max="6147" width="21.33203125" style="15" customWidth="1"/>
    <col min="6148" max="6148" width="9.109375" style="15" customWidth="1"/>
    <col min="6149" max="6149" width="18.5546875" style="15" customWidth="1"/>
    <col min="6150" max="6150" width="20.33203125" style="15" customWidth="1"/>
    <col min="6151" max="6401" width="8.5546875" style="15"/>
    <col min="6402" max="6402" width="30.5546875" style="15" customWidth="1"/>
    <col min="6403" max="6403" width="21.33203125" style="15" customWidth="1"/>
    <col min="6404" max="6404" width="9.109375" style="15" customWidth="1"/>
    <col min="6405" max="6405" width="18.5546875" style="15" customWidth="1"/>
    <col min="6406" max="6406" width="20.33203125" style="15" customWidth="1"/>
    <col min="6407" max="6657" width="8.5546875" style="15"/>
    <col min="6658" max="6658" width="30.5546875" style="15" customWidth="1"/>
    <col min="6659" max="6659" width="21.33203125" style="15" customWidth="1"/>
    <col min="6660" max="6660" width="9.109375" style="15" customWidth="1"/>
    <col min="6661" max="6661" width="18.5546875" style="15" customWidth="1"/>
    <col min="6662" max="6662" width="20.33203125" style="15" customWidth="1"/>
    <col min="6663" max="6913" width="8.5546875" style="15"/>
    <col min="6914" max="6914" width="30.5546875" style="15" customWidth="1"/>
    <col min="6915" max="6915" width="21.33203125" style="15" customWidth="1"/>
    <col min="6916" max="6916" width="9.109375" style="15" customWidth="1"/>
    <col min="6917" max="6917" width="18.5546875" style="15" customWidth="1"/>
    <col min="6918" max="6918" width="20.33203125" style="15" customWidth="1"/>
    <col min="6919" max="7169" width="8.5546875" style="15"/>
    <col min="7170" max="7170" width="30.5546875" style="15" customWidth="1"/>
    <col min="7171" max="7171" width="21.33203125" style="15" customWidth="1"/>
    <col min="7172" max="7172" width="9.109375" style="15" customWidth="1"/>
    <col min="7173" max="7173" width="18.5546875" style="15" customWidth="1"/>
    <col min="7174" max="7174" width="20.33203125" style="15" customWidth="1"/>
    <col min="7175" max="7425" width="8.5546875" style="15"/>
    <col min="7426" max="7426" width="30.5546875" style="15" customWidth="1"/>
    <col min="7427" max="7427" width="21.33203125" style="15" customWidth="1"/>
    <col min="7428" max="7428" width="9.109375" style="15" customWidth="1"/>
    <col min="7429" max="7429" width="18.5546875" style="15" customWidth="1"/>
    <col min="7430" max="7430" width="20.33203125" style="15" customWidth="1"/>
    <col min="7431" max="7681" width="8.5546875" style="15"/>
    <col min="7682" max="7682" width="30.5546875" style="15" customWidth="1"/>
    <col min="7683" max="7683" width="21.33203125" style="15" customWidth="1"/>
    <col min="7684" max="7684" width="9.109375" style="15" customWidth="1"/>
    <col min="7685" max="7685" width="18.5546875" style="15" customWidth="1"/>
    <col min="7686" max="7686" width="20.33203125" style="15" customWidth="1"/>
    <col min="7687" max="7937" width="8.5546875" style="15"/>
    <col min="7938" max="7938" width="30.5546875" style="15" customWidth="1"/>
    <col min="7939" max="7939" width="21.33203125" style="15" customWidth="1"/>
    <col min="7940" max="7940" width="9.109375" style="15" customWidth="1"/>
    <col min="7941" max="7941" width="18.5546875" style="15" customWidth="1"/>
    <col min="7942" max="7942" width="20.33203125" style="15" customWidth="1"/>
    <col min="7943" max="8193" width="8.5546875" style="15"/>
    <col min="8194" max="8194" width="30.5546875" style="15" customWidth="1"/>
    <col min="8195" max="8195" width="21.33203125" style="15" customWidth="1"/>
    <col min="8196" max="8196" width="9.109375" style="15" customWidth="1"/>
    <col min="8197" max="8197" width="18.5546875" style="15" customWidth="1"/>
    <col min="8198" max="8198" width="20.33203125" style="15" customWidth="1"/>
    <col min="8199" max="8449" width="8.5546875" style="15"/>
    <col min="8450" max="8450" width="30.5546875" style="15" customWidth="1"/>
    <col min="8451" max="8451" width="21.33203125" style="15" customWidth="1"/>
    <col min="8452" max="8452" width="9.109375" style="15" customWidth="1"/>
    <col min="8453" max="8453" width="18.5546875" style="15" customWidth="1"/>
    <col min="8454" max="8454" width="20.33203125" style="15" customWidth="1"/>
    <col min="8455" max="8705" width="8.5546875" style="15"/>
    <col min="8706" max="8706" width="30.5546875" style="15" customWidth="1"/>
    <col min="8707" max="8707" width="21.33203125" style="15" customWidth="1"/>
    <col min="8708" max="8708" width="9.109375" style="15" customWidth="1"/>
    <col min="8709" max="8709" width="18.5546875" style="15" customWidth="1"/>
    <col min="8710" max="8710" width="20.33203125" style="15" customWidth="1"/>
    <col min="8711" max="8961" width="8.5546875" style="15"/>
    <col min="8962" max="8962" width="30.5546875" style="15" customWidth="1"/>
    <col min="8963" max="8963" width="21.33203125" style="15" customWidth="1"/>
    <col min="8964" max="8964" width="9.109375" style="15" customWidth="1"/>
    <col min="8965" max="8965" width="18.5546875" style="15" customWidth="1"/>
    <col min="8966" max="8966" width="20.33203125" style="15" customWidth="1"/>
    <col min="8967" max="9217" width="8.5546875" style="15"/>
    <col min="9218" max="9218" width="30.5546875" style="15" customWidth="1"/>
    <col min="9219" max="9219" width="21.33203125" style="15" customWidth="1"/>
    <col min="9220" max="9220" width="9.109375" style="15" customWidth="1"/>
    <col min="9221" max="9221" width="18.5546875" style="15" customWidth="1"/>
    <col min="9222" max="9222" width="20.33203125" style="15" customWidth="1"/>
    <col min="9223" max="9473" width="8.5546875" style="15"/>
    <col min="9474" max="9474" width="30.5546875" style="15" customWidth="1"/>
    <col min="9475" max="9475" width="21.33203125" style="15" customWidth="1"/>
    <col min="9476" max="9476" width="9.109375" style="15" customWidth="1"/>
    <col min="9477" max="9477" width="18.5546875" style="15" customWidth="1"/>
    <col min="9478" max="9478" width="20.33203125" style="15" customWidth="1"/>
    <col min="9479" max="9729" width="8.5546875" style="15"/>
    <col min="9730" max="9730" width="30.5546875" style="15" customWidth="1"/>
    <col min="9731" max="9731" width="21.33203125" style="15" customWidth="1"/>
    <col min="9732" max="9732" width="9.109375" style="15" customWidth="1"/>
    <col min="9733" max="9733" width="18.5546875" style="15" customWidth="1"/>
    <col min="9734" max="9734" width="20.33203125" style="15" customWidth="1"/>
    <col min="9735" max="9985" width="8.5546875" style="15"/>
    <col min="9986" max="9986" width="30.5546875" style="15" customWidth="1"/>
    <col min="9987" max="9987" width="21.33203125" style="15" customWidth="1"/>
    <col min="9988" max="9988" width="9.109375" style="15" customWidth="1"/>
    <col min="9989" max="9989" width="18.5546875" style="15" customWidth="1"/>
    <col min="9990" max="9990" width="20.33203125" style="15" customWidth="1"/>
    <col min="9991" max="10241" width="8.5546875" style="15"/>
    <col min="10242" max="10242" width="30.5546875" style="15" customWidth="1"/>
    <col min="10243" max="10243" width="21.33203125" style="15" customWidth="1"/>
    <col min="10244" max="10244" width="9.109375" style="15" customWidth="1"/>
    <col min="10245" max="10245" width="18.5546875" style="15" customWidth="1"/>
    <col min="10246" max="10246" width="20.33203125" style="15" customWidth="1"/>
    <col min="10247" max="10497" width="8.5546875" style="15"/>
    <col min="10498" max="10498" width="30.5546875" style="15" customWidth="1"/>
    <col min="10499" max="10499" width="21.33203125" style="15" customWidth="1"/>
    <col min="10500" max="10500" width="9.109375" style="15" customWidth="1"/>
    <col min="10501" max="10501" width="18.5546875" style="15" customWidth="1"/>
    <col min="10502" max="10502" width="20.33203125" style="15" customWidth="1"/>
    <col min="10503" max="10753" width="8.5546875" style="15"/>
    <col min="10754" max="10754" width="30.5546875" style="15" customWidth="1"/>
    <col min="10755" max="10755" width="21.33203125" style="15" customWidth="1"/>
    <col min="10756" max="10756" width="9.109375" style="15" customWidth="1"/>
    <col min="10757" max="10757" width="18.5546875" style="15" customWidth="1"/>
    <col min="10758" max="10758" width="20.33203125" style="15" customWidth="1"/>
    <col min="10759" max="11009" width="8.5546875" style="15"/>
    <col min="11010" max="11010" width="30.5546875" style="15" customWidth="1"/>
    <col min="11011" max="11011" width="21.33203125" style="15" customWidth="1"/>
    <col min="11012" max="11012" width="9.109375" style="15" customWidth="1"/>
    <col min="11013" max="11013" width="18.5546875" style="15" customWidth="1"/>
    <col min="11014" max="11014" width="20.33203125" style="15" customWidth="1"/>
    <col min="11015" max="11265" width="8.5546875" style="15"/>
    <col min="11266" max="11266" width="30.5546875" style="15" customWidth="1"/>
    <col min="11267" max="11267" width="21.33203125" style="15" customWidth="1"/>
    <col min="11268" max="11268" width="9.109375" style="15" customWidth="1"/>
    <col min="11269" max="11269" width="18.5546875" style="15" customWidth="1"/>
    <col min="11270" max="11270" width="20.33203125" style="15" customWidth="1"/>
    <col min="11271" max="11521" width="8.5546875" style="15"/>
    <col min="11522" max="11522" width="30.5546875" style="15" customWidth="1"/>
    <col min="11523" max="11523" width="21.33203125" style="15" customWidth="1"/>
    <col min="11524" max="11524" width="9.109375" style="15" customWidth="1"/>
    <col min="11525" max="11525" width="18.5546875" style="15" customWidth="1"/>
    <col min="11526" max="11526" width="20.33203125" style="15" customWidth="1"/>
    <col min="11527" max="11777" width="8.5546875" style="15"/>
    <col min="11778" max="11778" width="30.5546875" style="15" customWidth="1"/>
    <col min="11779" max="11779" width="21.33203125" style="15" customWidth="1"/>
    <col min="11780" max="11780" width="9.109375" style="15" customWidth="1"/>
    <col min="11781" max="11781" width="18.5546875" style="15" customWidth="1"/>
    <col min="11782" max="11782" width="20.33203125" style="15" customWidth="1"/>
    <col min="11783" max="12033" width="8.5546875" style="15"/>
    <col min="12034" max="12034" width="30.5546875" style="15" customWidth="1"/>
    <col min="12035" max="12035" width="21.33203125" style="15" customWidth="1"/>
    <col min="12036" max="12036" width="9.109375" style="15" customWidth="1"/>
    <col min="12037" max="12037" width="18.5546875" style="15" customWidth="1"/>
    <col min="12038" max="12038" width="20.33203125" style="15" customWidth="1"/>
    <col min="12039" max="12289" width="8.5546875" style="15"/>
    <col min="12290" max="12290" width="30.5546875" style="15" customWidth="1"/>
    <col min="12291" max="12291" width="21.33203125" style="15" customWidth="1"/>
    <col min="12292" max="12292" width="9.109375" style="15" customWidth="1"/>
    <col min="12293" max="12293" width="18.5546875" style="15" customWidth="1"/>
    <col min="12294" max="12294" width="20.33203125" style="15" customWidth="1"/>
    <col min="12295" max="12545" width="8.5546875" style="15"/>
    <col min="12546" max="12546" width="30.5546875" style="15" customWidth="1"/>
    <col min="12547" max="12547" width="21.33203125" style="15" customWidth="1"/>
    <col min="12548" max="12548" width="9.109375" style="15" customWidth="1"/>
    <col min="12549" max="12549" width="18.5546875" style="15" customWidth="1"/>
    <col min="12550" max="12550" width="20.33203125" style="15" customWidth="1"/>
    <col min="12551" max="12801" width="8.5546875" style="15"/>
    <col min="12802" max="12802" width="30.5546875" style="15" customWidth="1"/>
    <col min="12803" max="12803" width="21.33203125" style="15" customWidth="1"/>
    <col min="12804" max="12804" width="9.109375" style="15" customWidth="1"/>
    <col min="12805" max="12805" width="18.5546875" style="15" customWidth="1"/>
    <col min="12806" max="12806" width="20.33203125" style="15" customWidth="1"/>
    <col min="12807" max="13057" width="8.5546875" style="15"/>
    <col min="13058" max="13058" width="30.5546875" style="15" customWidth="1"/>
    <col min="13059" max="13059" width="21.33203125" style="15" customWidth="1"/>
    <col min="13060" max="13060" width="9.109375" style="15" customWidth="1"/>
    <col min="13061" max="13061" width="18.5546875" style="15" customWidth="1"/>
    <col min="13062" max="13062" width="20.33203125" style="15" customWidth="1"/>
    <col min="13063" max="13313" width="8.5546875" style="15"/>
    <col min="13314" max="13314" width="30.5546875" style="15" customWidth="1"/>
    <col min="13315" max="13315" width="21.33203125" style="15" customWidth="1"/>
    <col min="13316" max="13316" width="9.109375" style="15" customWidth="1"/>
    <col min="13317" max="13317" width="18.5546875" style="15" customWidth="1"/>
    <col min="13318" max="13318" width="20.33203125" style="15" customWidth="1"/>
    <col min="13319" max="13569" width="8.5546875" style="15"/>
    <col min="13570" max="13570" width="30.5546875" style="15" customWidth="1"/>
    <col min="13571" max="13571" width="21.33203125" style="15" customWidth="1"/>
    <col min="13572" max="13572" width="9.109375" style="15" customWidth="1"/>
    <col min="13573" max="13573" width="18.5546875" style="15" customWidth="1"/>
    <col min="13574" max="13574" width="20.33203125" style="15" customWidth="1"/>
    <col min="13575" max="13825" width="8.5546875" style="15"/>
    <col min="13826" max="13826" width="30.5546875" style="15" customWidth="1"/>
    <col min="13827" max="13827" width="21.33203125" style="15" customWidth="1"/>
    <col min="13828" max="13828" width="9.109375" style="15" customWidth="1"/>
    <col min="13829" max="13829" width="18.5546875" style="15" customWidth="1"/>
    <col min="13830" max="13830" width="20.33203125" style="15" customWidth="1"/>
    <col min="13831" max="14081" width="8.5546875" style="15"/>
    <col min="14082" max="14082" width="30.5546875" style="15" customWidth="1"/>
    <col min="14083" max="14083" width="21.33203125" style="15" customWidth="1"/>
    <col min="14084" max="14084" width="9.109375" style="15" customWidth="1"/>
    <col min="14085" max="14085" width="18.5546875" style="15" customWidth="1"/>
    <col min="14086" max="14086" width="20.33203125" style="15" customWidth="1"/>
    <col min="14087" max="14337" width="8.5546875" style="15"/>
    <col min="14338" max="14338" width="30.5546875" style="15" customWidth="1"/>
    <col min="14339" max="14339" width="21.33203125" style="15" customWidth="1"/>
    <col min="14340" max="14340" width="9.109375" style="15" customWidth="1"/>
    <col min="14341" max="14341" width="18.5546875" style="15" customWidth="1"/>
    <col min="14342" max="14342" width="20.33203125" style="15" customWidth="1"/>
    <col min="14343" max="14593" width="8.5546875" style="15"/>
    <col min="14594" max="14594" width="30.5546875" style="15" customWidth="1"/>
    <col min="14595" max="14595" width="21.33203125" style="15" customWidth="1"/>
    <col min="14596" max="14596" width="9.109375" style="15" customWidth="1"/>
    <col min="14597" max="14597" width="18.5546875" style="15" customWidth="1"/>
    <col min="14598" max="14598" width="20.33203125" style="15" customWidth="1"/>
    <col min="14599" max="14849" width="8.5546875" style="15"/>
    <col min="14850" max="14850" width="30.5546875" style="15" customWidth="1"/>
    <col min="14851" max="14851" width="21.33203125" style="15" customWidth="1"/>
    <col min="14852" max="14852" width="9.109375" style="15" customWidth="1"/>
    <col min="14853" max="14853" width="18.5546875" style="15" customWidth="1"/>
    <col min="14854" max="14854" width="20.33203125" style="15" customWidth="1"/>
    <col min="14855" max="15105" width="8.5546875" style="15"/>
    <col min="15106" max="15106" width="30.5546875" style="15" customWidth="1"/>
    <col min="15107" max="15107" width="21.33203125" style="15" customWidth="1"/>
    <col min="15108" max="15108" width="9.109375" style="15" customWidth="1"/>
    <col min="15109" max="15109" width="18.5546875" style="15" customWidth="1"/>
    <col min="15110" max="15110" width="20.33203125" style="15" customWidth="1"/>
    <col min="15111" max="15361" width="8.5546875" style="15"/>
    <col min="15362" max="15362" width="30.5546875" style="15" customWidth="1"/>
    <col min="15363" max="15363" width="21.33203125" style="15" customWidth="1"/>
    <col min="15364" max="15364" width="9.109375" style="15" customWidth="1"/>
    <col min="15365" max="15365" width="18.5546875" style="15" customWidth="1"/>
    <col min="15366" max="15366" width="20.33203125" style="15" customWidth="1"/>
    <col min="15367" max="15617" width="8.5546875" style="15"/>
    <col min="15618" max="15618" width="30.5546875" style="15" customWidth="1"/>
    <col min="15619" max="15619" width="21.33203125" style="15" customWidth="1"/>
    <col min="15620" max="15620" width="9.109375" style="15" customWidth="1"/>
    <col min="15621" max="15621" width="18.5546875" style="15" customWidth="1"/>
    <col min="15622" max="15622" width="20.33203125" style="15" customWidth="1"/>
    <col min="15623" max="15873" width="8.5546875" style="15"/>
    <col min="15874" max="15874" width="30.5546875" style="15" customWidth="1"/>
    <col min="15875" max="15875" width="21.33203125" style="15" customWidth="1"/>
    <col min="15876" max="15876" width="9.109375" style="15" customWidth="1"/>
    <col min="15877" max="15877" width="18.5546875" style="15" customWidth="1"/>
    <col min="15878" max="15878" width="20.33203125" style="15" customWidth="1"/>
    <col min="15879" max="16129" width="8.5546875" style="15"/>
    <col min="16130" max="16130" width="30.5546875" style="15" customWidth="1"/>
    <col min="16131" max="16131" width="21.33203125" style="15" customWidth="1"/>
    <col min="16132" max="16132" width="9.109375" style="15" customWidth="1"/>
    <col min="16133" max="16133" width="18.5546875" style="15" customWidth="1"/>
    <col min="16134" max="16134" width="20.33203125" style="15" customWidth="1"/>
    <col min="16135" max="16382" width="8.5546875" style="15"/>
    <col min="16383" max="16384" width="6.5546875" style="15" customWidth="1"/>
  </cols>
  <sheetData>
    <row r="1" spans="1:16">
      <c r="A1" s="16" t="s">
        <v>1875</v>
      </c>
      <c r="B1" s="16" t="s">
        <v>881</v>
      </c>
      <c r="C1" s="16" t="s">
        <v>2718</v>
      </c>
      <c r="D1" s="16" t="s">
        <v>1876</v>
      </c>
      <c r="E1" s="16" t="s">
        <v>1877</v>
      </c>
      <c r="F1" s="18" t="s">
        <v>1500</v>
      </c>
      <c r="G1" s="19" t="s">
        <v>2719</v>
      </c>
      <c r="H1" s="20" t="s">
        <v>1899</v>
      </c>
      <c r="I1" s="20" t="s">
        <v>1900</v>
      </c>
      <c r="J1" s="20" t="s">
        <v>1901</v>
      </c>
      <c r="K1" s="20" t="s">
        <v>1902</v>
      </c>
      <c r="M1" s="20" t="s">
        <v>1899</v>
      </c>
      <c r="N1" s="20" t="s">
        <v>1900</v>
      </c>
      <c r="O1" s="20" t="s">
        <v>1901</v>
      </c>
      <c r="P1" s="20" t="s">
        <v>1902</v>
      </c>
    </row>
    <row r="2" spans="1:16">
      <c r="A2" s="21"/>
      <c r="B2" s="22" t="s">
        <v>2720</v>
      </c>
      <c r="C2" s="22" t="s">
        <v>2721</v>
      </c>
      <c r="D2" s="22"/>
      <c r="E2" s="23" t="s">
        <v>2722</v>
      </c>
      <c r="F2" s="22"/>
      <c r="G2" s="24" t="str">
        <f t="shared" ref="G2:G33" si="0">IF(F2="",IF(C2="","-",C2),VLOOKUP(F2,$C:$G,5,FALSE)&amp;"&gt;&gt;"&amp;C2)</f>
        <v>IG Domains</v>
      </c>
      <c r="H2" s="17"/>
      <c r="I2" s="17"/>
      <c r="J2" s="17"/>
      <c r="K2" s="17"/>
      <c r="M2" s="17"/>
      <c r="N2" s="17"/>
      <c r="O2" s="17"/>
      <c r="P2" s="17"/>
    </row>
    <row r="3" spans="1:16" ht="31.5">
      <c r="A3" s="21"/>
      <c r="B3" s="22" t="s">
        <v>2723</v>
      </c>
      <c r="C3" s="22" t="s">
        <v>2723</v>
      </c>
      <c r="D3" s="22"/>
      <c r="E3" s="23" t="s">
        <v>2724</v>
      </c>
      <c r="F3" s="22" t="s">
        <v>2725</v>
      </c>
      <c r="G3" s="24" t="str">
        <f t="shared" si="0"/>
        <v>IG Domains&gt;&gt;Customer Data</v>
      </c>
      <c r="H3" s="17"/>
      <c r="I3" s="17"/>
      <c r="J3" s="17"/>
      <c r="K3" s="17"/>
      <c r="M3" s="17"/>
      <c r="N3" s="17"/>
      <c r="O3" s="17"/>
      <c r="P3" s="17"/>
    </row>
    <row r="4" spans="1:16">
      <c r="A4" s="21"/>
      <c r="B4" s="22" t="s">
        <v>2726</v>
      </c>
      <c r="C4" s="22" t="s">
        <v>2726</v>
      </c>
      <c r="D4" s="22"/>
      <c r="E4" s="23" t="s">
        <v>2727</v>
      </c>
      <c r="F4" s="22" t="s">
        <v>2725</v>
      </c>
      <c r="G4" s="24" t="str">
        <f t="shared" si="0"/>
        <v>IG Domains&gt;&gt;Product and Service Data</v>
      </c>
      <c r="H4" s="17"/>
      <c r="I4" s="17"/>
      <c r="J4" s="17"/>
      <c r="K4" s="17"/>
      <c r="M4" s="17"/>
      <c r="N4" s="17"/>
      <c r="O4" s="17"/>
      <c r="P4" s="17"/>
    </row>
    <row r="5" spans="1:16" ht="31.5">
      <c r="A5" s="21"/>
      <c r="B5" s="22" t="s">
        <v>2728</v>
      </c>
      <c r="C5" s="22" t="s">
        <v>2729</v>
      </c>
      <c r="D5" s="22"/>
      <c r="E5" s="23" t="s">
        <v>2730</v>
      </c>
      <c r="F5" s="22" t="s">
        <v>2731</v>
      </c>
      <c r="G5" s="24" t="str">
        <f t="shared" si="0"/>
        <v>IG Domains&gt;&gt;Customer Data&gt;&gt;KYC</v>
      </c>
      <c r="H5" s="17"/>
      <c r="I5" s="17"/>
      <c r="J5" s="17"/>
      <c r="K5" s="17"/>
      <c r="M5" s="17"/>
      <c r="N5" s="17"/>
      <c r="O5" s="17"/>
      <c r="P5" s="17"/>
    </row>
    <row r="6" spans="1:16" ht="31.5">
      <c r="A6" s="21"/>
      <c r="B6" s="22" t="s">
        <v>2732</v>
      </c>
      <c r="C6" s="22" t="s">
        <v>2733</v>
      </c>
      <c r="D6" s="22"/>
      <c r="E6" s="23" t="s">
        <v>2734</v>
      </c>
      <c r="F6" s="22" t="s">
        <v>2731</v>
      </c>
      <c r="G6" s="24" t="str">
        <f t="shared" si="0"/>
        <v xml:space="preserve">IG Domains&gt;&gt;Customer Data&gt;&gt;Cust. Marketing Info. Ut. </v>
      </c>
      <c r="H6" s="17"/>
      <c r="I6" s="17"/>
      <c r="J6" s="17"/>
      <c r="K6" s="17"/>
      <c r="M6" s="17"/>
      <c r="N6" s="17"/>
      <c r="O6" s="17"/>
      <c r="P6" s="17"/>
    </row>
    <row r="7" spans="1:16">
      <c r="A7" s="21"/>
      <c r="B7" s="26" t="s">
        <v>2735</v>
      </c>
      <c r="C7" s="22"/>
      <c r="D7" s="22"/>
      <c r="E7" s="23"/>
      <c r="F7" s="22"/>
      <c r="G7" s="24" t="str">
        <f t="shared" si="0"/>
        <v>-</v>
      </c>
      <c r="H7" s="17"/>
      <c r="I7" s="17"/>
      <c r="J7" s="17"/>
      <c r="K7" s="17"/>
      <c r="M7" s="17"/>
      <c r="N7" s="17"/>
      <c r="O7" s="17"/>
      <c r="P7" s="17"/>
    </row>
    <row r="8" spans="1:16">
      <c r="A8" s="21"/>
      <c r="B8" s="27" t="s">
        <v>2736</v>
      </c>
      <c r="C8" s="22"/>
      <c r="D8" s="22"/>
      <c r="E8" s="23"/>
      <c r="F8" s="22"/>
      <c r="G8" s="24" t="str">
        <f t="shared" si="0"/>
        <v>-</v>
      </c>
      <c r="H8" s="17"/>
      <c r="I8" s="17"/>
      <c r="J8" s="17"/>
      <c r="K8" s="17"/>
      <c r="M8" s="17"/>
      <c r="N8" s="17"/>
      <c r="O8" s="17"/>
      <c r="P8" s="17"/>
    </row>
    <row r="9" spans="1:16">
      <c r="A9" s="21"/>
      <c r="B9" s="28" t="s">
        <v>2737</v>
      </c>
      <c r="C9" s="22"/>
      <c r="D9" s="22"/>
      <c r="E9" s="23"/>
      <c r="F9" s="22"/>
      <c r="G9" s="24" t="str">
        <f t="shared" si="0"/>
        <v>-</v>
      </c>
      <c r="H9" s="17"/>
      <c r="I9" s="17"/>
      <c r="J9" s="17"/>
      <c r="K9" s="17"/>
      <c r="M9" s="17"/>
      <c r="N9" s="17"/>
      <c r="O9" s="17"/>
      <c r="P9" s="17"/>
    </row>
    <row r="10" spans="1:16">
      <c r="A10" s="21"/>
      <c r="B10" s="27" t="s">
        <v>2738</v>
      </c>
      <c r="C10" s="22"/>
      <c r="D10" s="22"/>
      <c r="E10" s="23"/>
      <c r="F10" s="22"/>
      <c r="G10" s="24" t="str">
        <f t="shared" si="0"/>
        <v>-</v>
      </c>
      <c r="H10" s="17"/>
      <c r="I10" s="17"/>
      <c r="J10" s="17"/>
      <c r="K10" s="17"/>
      <c r="M10" s="17"/>
      <c r="N10" s="17"/>
      <c r="O10" s="17"/>
      <c r="P10" s="17"/>
    </row>
    <row r="11" spans="1:16">
      <c r="A11" s="21"/>
      <c r="B11" s="28" t="s">
        <v>2739</v>
      </c>
      <c r="C11" s="22"/>
      <c r="D11" s="22"/>
      <c r="E11" s="23"/>
      <c r="F11" s="22"/>
      <c r="G11" s="24" t="str">
        <f t="shared" si="0"/>
        <v>-</v>
      </c>
      <c r="H11" s="17"/>
      <c r="I11" s="17"/>
      <c r="J11" s="17"/>
      <c r="K11" s="17"/>
      <c r="M11" s="17"/>
      <c r="N11" s="17"/>
      <c r="O11" s="17"/>
      <c r="P11" s="17"/>
    </row>
    <row r="12" spans="1:16">
      <c r="A12" s="21"/>
      <c r="B12" s="27" t="s">
        <v>2740</v>
      </c>
      <c r="C12" s="22"/>
      <c r="D12" s="22"/>
      <c r="E12" s="23"/>
      <c r="F12" s="22"/>
      <c r="G12" s="24" t="str">
        <f t="shared" si="0"/>
        <v>-</v>
      </c>
      <c r="H12" s="17"/>
      <c r="I12" s="17"/>
      <c r="J12" s="17"/>
      <c r="K12" s="17"/>
      <c r="M12" s="17"/>
      <c r="N12" s="17"/>
      <c r="O12" s="17"/>
      <c r="P12" s="17"/>
    </row>
    <row r="13" spans="1:16">
      <c r="A13" s="21"/>
      <c r="B13" s="22"/>
      <c r="C13" s="22"/>
      <c r="D13" s="22"/>
      <c r="E13" s="23"/>
      <c r="F13" s="22"/>
      <c r="G13" s="24" t="str">
        <f t="shared" si="0"/>
        <v>-</v>
      </c>
      <c r="H13" s="17"/>
      <c r="I13" s="17"/>
      <c r="J13" s="17"/>
      <c r="K13" s="17"/>
      <c r="M13" s="17"/>
      <c r="N13" s="17"/>
      <c r="O13" s="17"/>
      <c r="P13" s="17"/>
    </row>
    <row r="14" spans="1:16">
      <c r="A14" s="21"/>
      <c r="B14" s="22"/>
      <c r="C14" s="22"/>
      <c r="D14" s="22"/>
      <c r="E14" s="23"/>
      <c r="F14" s="22"/>
      <c r="G14" s="24" t="str">
        <f t="shared" si="0"/>
        <v>-</v>
      </c>
      <c r="H14" s="17"/>
      <c r="I14" s="17"/>
      <c r="J14" s="17"/>
      <c r="K14" s="17"/>
      <c r="M14" s="17"/>
      <c r="N14" s="17"/>
      <c r="O14" s="17"/>
      <c r="P14" s="17"/>
    </row>
    <row r="15" spans="1:16">
      <c r="A15" s="21"/>
      <c r="B15" s="22"/>
      <c r="C15" s="22"/>
      <c r="D15" s="22"/>
      <c r="E15" s="23"/>
      <c r="F15" s="22"/>
      <c r="G15" s="24" t="str">
        <f t="shared" si="0"/>
        <v>-</v>
      </c>
      <c r="H15" s="17"/>
      <c r="I15" s="17"/>
      <c r="J15" s="17"/>
      <c r="K15" s="17"/>
      <c r="M15" s="17"/>
      <c r="N15" s="17"/>
      <c r="O15" s="17"/>
      <c r="P15" s="17"/>
    </row>
    <row r="16" spans="1:16">
      <c r="A16" s="21"/>
      <c r="B16" s="22"/>
      <c r="C16" s="22"/>
      <c r="D16" s="22"/>
      <c r="E16" s="23"/>
      <c r="F16" s="22"/>
      <c r="G16" s="24" t="str">
        <f t="shared" si="0"/>
        <v>-</v>
      </c>
      <c r="H16" s="17"/>
      <c r="I16" s="17"/>
      <c r="J16" s="17"/>
      <c r="K16" s="17"/>
      <c r="M16" s="17"/>
      <c r="N16" s="17"/>
      <c r="O16" s="17"/>
      <c r="P16" s="17"/>
    </row>
    <row r="17" spans="1:16">
      <c r="A17" s="21"/>
      <c r="B17" s="22"/>
      <c r="C17" s="22"/>
      <c r="D17" s="22"/>
      <c r="E17" s="23"/>
      <c r="F17" s="22"/>
      <c r="G17" s="24" t="str">
        <f t="shared" si="0"/>
        <v>-</v>
      </c>
      <c r="H17" s="17"/>
      <c r="I17" s="17"/>
      <c r="J17" s="17"/>
      <c r="K17" s="17"/>
      <c r="M17" s="17"/>
      <c r="N17" s="17"/>
      <c r="O17" s="17"/>
      <c r="P17" s="17"/>
    </row>
    <row r="18" spans="1:16">
      <c r="A18" s="21"/>
      <c r="B18" s="22"/>
      <c r="C18" s="22"/>
      <c r="D18" s="22"/>
      <c r="E18" s="23"/>
      <c r="F18" s="22"/>
      <c r="G18" s="24" t="str">
        <f t="shared" si="0"/>
        <v>-</v>
      </c>
      <c r="H18" s="17"/>
      <c r="I18" s="17"/>
      <c r="J18" s="17"/>
      <c r="K18" s="17"/>
      <c r="M18" s="17"/>
      <c r="N18" s="17"/>
      <c r="O18" s="17"/>
      <c r="P18" s="17"/>
    </row>
    <row r="19" spans="1:16">
      <c r="A19" s="21"/>
      <c r="B19" s="22"/>
      <c r="C19" s="22"/>
      <c r="D19" s="22"/>
      <c r="E19" s="23"/>
      <c r="F19" s="22"/>
      <c r="G19" s="24" t="str">
        <f t="shared" si="0"/>
        <v>-</v>
      </c>
      <c r="H19" s="17"/>
      <c r="I19" s="17"/>
      <c r="J19" s="17"/>
      <c r="K19" s="17"/>
      <c r="M19" s="17"/>
      <c r="N19" s="17"/>
      <c r="O19" s="17"/>
      <c r="P19" s="17"/>
    </row>
    <row r="20" spans="1:16">
      <c r="A20" s="21"/>
      <c r="B20" s="22"/>
      <c r="C20" s="22"/>
      <c r="D20" s="22"/>
      <c r="E20" s="23"/>
      <c r="F20" s="22"/>
      <c r="G20" s="24" t="str">
        <f t="shared" si="0"/>
        <v>-</v>
      </c>
      <c r="H20" s="17"/>
      <c r="I20" s="17"/>
      <c r="J20" s="17"/>
      <c r="K20" s="17"/>
      <c r="M20" s="17"/>
      <c r="N20" s="17"/>
      <c r="O20" s="17"/>
      <c r="P20" s="17"/>
    </row>
    <row r="21" spans="1:16">
      <c r="A21" s="21"/>
      <c r="B21" s="22"/>
      <c r="C21" s="22"/>
      <c r="D21" s="22"/>
      <c r="E21" s="23"/>
      <c r="F21" s="22"/>
      <c r="G21" s="24" t="str">
        <f t="shared" si="0"/>
        <v>-</v>
      </c>
      <c r="H21" s="17"/>
      <c r="I21" s="17"/>
      <c r="J21" s="17"/>
      <c r="K21" s="17"/>
      <c r="M21" s="17"/>
      <c r="N21" s="17"/>
      <c r="O21" s="17"/>
      <c r="P21" s="17"/>
    </row>
    <row r="22" spans="1:16">
      <c r="A22" s="21"/>
      <c r="B22" s="22"/>
      <c r="C22" s="22"/>
      <c r="D22" s="22"/>
      <c r="E22" s="23"/>
      <c r="F22" s="22"/>
      <c r="G22" s="24" t="str">
        <f t="shared" si="0"/>
        <v>-</v>
      </c>
      <c r="H22" s="17"/>
      <c r="I22" s="17"/>
      <c r="J22" s="17"/>
      <c r="K22" s="17"/>
      <c r="M22" s="17"/>
      <c r="N22" s="17"/>
      <c r="O22" s="17"/>
      <c r="P22" s="17"/>
    </row>
    <row r="23" spans="1:16">
      <c r="A23" s="21"/>
      <c r="B23" s="22"/>
      <c r="C23" s="22"/>
      <c r="D23" s="22"/>
      <c r="E23" s="23"/>
      <c r="F23" s="22"/>
      <c r="G23" s="24" t="str">
        <f t="shared" si="0"/>
        <v>-</v>
      </c>
      <c r="H23" s="17"/>
      <c r="I23" s="17"/>
      <c r="J23" s="17"/>
      <c r="K23" s="17"/>
      <c r="M23" s="17"/>
      <c r="N23" s="17"/>
      <c r="O23" s="17"/>
      <c r="P23" s="17"/>
    </row>
    <row r="24" spans="1:16">
      <c r="A24" s="21"/>
      <c r="B24" s="22"/>
      <c r="C24" s="22"/>
      <c r="D24" s="22"/>
      <c r="E24" s="23"/>
      <c r="F24" s="22"/>
      <c r="G24" s="24" t="str">
        <f t="shared" si="0"/>
        <v>-</v>
      </c>
      <c r="H24" s="17"/>
      <c r="I24" s="17"/>
      <c r="J24" s="17"/>
      <c r="K24" s="17"/>
      <c r="M24" s="17"/>
      <c r="N24" s="17"/>
      <c r="O24" s="17"/>
      <c r="P24" s="17"/>
    </row>
    <row r="25" spans="1:16">
      <c r="A25" s="21"/>
      <c r="B25" s="22"/>
      <c r="C25" s="22"/>
      <c r="D25" s="22"/>
      <c r="E25" s="23"/>
      <c r="F25" s="22"/>
      <c r="G25" s="24" t="str">
        <f t="shared" si="0"/>
        <v>-</v>
      </c>
      <c r="H25" s="17"/>
      <c r="I25" s="17"/>
      <c r="J25" s="17"/>
      <c r="K25" s="17"/>
      <c r="M25" s="17"/>
      <c r="N25" s="17"/>
      <c r="O25" s="17"/>
      <c r="P25" s="17"/>
    </row>
    <row r="26" spans="1:16">
      <c r="A26" s="21"/>
      <c r="B26" s="22"/>
      <c r="C26" s="22"/>
      <c r="D26" s="22"/>
      <c r="E26" s="23"/>
      <c r="F26" s="22"/>
      <c r="G26" s="24" t="str">
        <f t="shared" si="0"/>
        <v>-</v>
      </c>
      <c r="H26" s="17"/>
      <c r="I26" s="17"/>
      <c r="J26" s="17"/>
      <c r="K26" s="17"/>
      <c r="M26" s="17"/>
      <c r="N26" s="17"/>
      <c r="O26" s="17"/>
      <c r="P26" s="17"/>
    </row>
    <row r="27" spans="1:16">
      <c r="A27" s="21"/>
      <c r="B27" s="22"/>
      <c r="C27" s="22"/>
      <c r="D27" s="22"/>
      <c r="E27" s="23"/>
      <c r="F27" s="22"/>
      <c r="G27" s="24" t="str">
        <f t="shared" si="0"/>
        <v>-</v>
      </c>
      <c r="H27" s="17"/>
      <c r="I27" s="17"/>
      <c r="J27" s="17"/>
      <c r="K27" s="17"/>
      <c r="M27" s="17"/>
      <c r="N27" s="17"/>
      <c r="O27" s="17"/>
      <c r="P27" s="17"/>
    </row>
    <row r="28" spans="1:16">
      <c r="A28" s="21"/>
      <c r="B28" s="22"/>
      <c r="C28" s="22"/>
      <c r="D28" s="22"/>
      <c r="E28" s="23"/>
      <c r="F28" s="22"/>
      <c r="G28" s="24" t="str">
        <f t="shared" si="0"/>
        <v>-</v>
      </c>
      <c r="H28" s="17"/>
      <c r="I28" s="17"/>
      <c r="J28" s="17"/>
      <c r="K28" s="17"/>
      <c r="M28" s="17"/>
      <c r="N28" s="17"/>
      <c r="O28" s="17"/>
      <c r="P28" s="17"/>
    </row>
    <row r="29" spans="1:16">
      <c r="A29" s="21"/>
      <c r="B29" s="22"/>
      <c r="C29" s="22"/>
      <c r="D29" s="22"/>
      <c r="E29" s="23"/>
      <c r="F29" s="22"/>
      <c r="G29" s="24" t="str">
        <f t="shared" si="0"/>
        <v>-</v>
      </c>
      <c r="H29" s="17"/>
      <c r="I29" s="17"/>
      <c r="J29" s="17"/>
      <c r="K29" s="17"/>
      <c r="M29" s="17"/>
      <c r="N29" s="17"/>
      <c r="O29" s="17"/>
      <c r="P29" s="17"/>
    </row>
    <row r="30" spans="1:16">
      <c r="A30" s="21"/>
      <c r="B30" s="22"/>
      <c r="C30" s="22"/>
      <c r="D30" s="22"/>
      <c r="E30" s="23"/>
      <c r="F30" s="22"/>
      <c r="G30" s="24" t="str">
        <f t="shared" si="0"/>
        <v>-</v>
      </c>
      <c r="H30" s="17"/>
      <c r="I30" s="17"/>
      <c r="J30" s="17"/>
      <c r="K30" s="17"/>
      <c r="M30" s="17"/>
      <c r="N30" s="17"/>
      <c r="O30" s="17"/>
      <c r="P30" s="17"/>
    </row>
    <row r="31" spans="1:16">
      <c r="A31" s="21"/>
      <c r="B31" s="22"/>
      <c r="C31" s="22"/>
      <c r="D31" s="22"/>
      <c r="E31" s="23"/>
      <c r="F31" s="22"/>
      <c r="G31" s="24" t="str">
        <f t="shared" si="0"/>
        <v>-</v>
      </c>
      <c r="H31" s="17"/>
      <c r="I31" s="17"/>
      <c r="J31" s="17"/>
      <c r="K31" s="17"/>
      <c r="M31" s="17"/>
      <c r="N31" s="17"/>
      <c r="O31" s="17"/>
      <c r="P31" s="17"/>
    </row>
    <row r="32" spans="1:16">
      <c r="A32" s="21"/>
      <c r="B32" s="22"/>
      <c r="C32" s="22"/>
      <c r="D32" s="22"/>
      <c r="E32" s="23"/>
      <c r="F32" s="22"/>
      <c r="G32" s="24" t="str">
        <f t="shared" si="0"/>
        <v>-</v>
      </c>
      <c r="H32" s="17"/>
      <c r="I32" s="17"/>
      <c r="J32" s="17"/>
      <c r="K32" s="17"/>
      <c r="M32" s="17"/>
      <c r="N32" s="17"/>
      <c r="O32" s="17"/>
      <c r="P32" s="17"/>
    </row>
    <row r="33" spans="1:16">
      <c r="A33" s="21"/>
      <c r="B33" s="22"/>
      <c r="C33" s="22"/>
      <c r="D33" s="22"/>
      <c r="E33" s="23"/>
      <c r="F33" s="22"/>
      <c r="G33" s="24" t="str">
        <f t="shared" si="0"/>
        <v>-</v>
      </c>
      <c r="H33" s="17"/>
      <c r="I33" s="17"/>
      <c r="J33" s="17"/>
      <c r="K33" s="17"/>
      <c r="M33" s="17"/>
      <c r="N33" s="17"/>
      <c r="O33" s="17"/>
      <c r="P33" s="17"/>
    </row>
    <row r="34" spans="1:16">
      <c r="A34" s="21"/>
      <c r="B34" s="22"/>
      <c r="C34" s="22"/>
      <c r="D34" s="22"/>
      <c r="E34" s="23"/>
      <c r="F34" s="22"/>
      <c r="G34" s="24" t="str">
        <f t="shared" ref="G34:G65" si="1">IF(F34="",IF(C34="","-",C34),VLOOKUP(F34,$C:$G,5,FALSE)&amp;"&gt;&gt;"&amp;C34)</f>
        <v>-</v>
      </c>
      <c r="H34" s="17"/>
      <c r="I34" s="17"/>
      <c r="J34" s="17"/>
      <c r="K34" s="17"/>
      <c r="M34" s="17"/>
      <c r="N34" s="17"/>
      <c r="O34" s="17"/>
      <c r="P34" s="17"/>
    </row>
    <row r="35" spans="1:16">
      <c r="A35" s="21"/>
      <c r="B35" s="22"/>
      <c r="C35" s="22"/>
      <c r="D35" s="22"/>
      <c r="E35" s="23"/>
      <c r="F35" s="22"/>
      <c r="G35" s="24" t="str">
        <f t="shared" si="1"/>
        <v>-</v>
      </c>
      <c r="H35" s="17"/>
      <c r="I35" s="17"/>
      <c r="J35" s="17"/>
      <c r="K35" s="17"/>
      <c r="M35" s="17"/>
      <c r="N35" s="17"/>
      <c r="O35" s="17"/>
      <c r="P35" s="17"/>
    </row>
    <row r="36" spans="1:16">
      <c r="A36" s="21"/>
      <c r="B36" s="22"/>
      <c r="C36" s="22"/>
      <c r="D36" s="22"/>
      <c r="E36" s="23"/>
      <c r="F36" s="22"/>
      <c r="G36" s="24" t="str">
        <f t="shared" si="1"/>
        <v>-</v>
      </c>
      <c r="H36" s="17"/>
      <c r="I36" s="17"/>
      <c r="J36" s="17"/>
      <c r="K36" s="17"/>
      <c r="M36" s="17"/>
      <c r="N36" s="17"/>
      <c r="O36" s="17"/>
      <c r="P36" s="17"/>
    </row>
    <row r="37" spans="1:16">
      <c r="A37" s="21"/>
      <c r="B37" s="22"/>
      <c r="C37" s="22"/>
      <c r="D37" s="22"/>
      <c r="E37" s="23"/>
      <c r="F37" s="22"/>
      <c r="G37" s="24" t="str">
        <f t="shared" si="1"/>
        <v>-</v>
      </c>
      <c r="H37" s="17"/>
      <c r="I37" s="17"/>
      <c r="J37" s="17"/>
      <c r="K37" s="17"/>
      <c r="M37" s="17"/>
      <c r="N37" s="17"/>
      <c r="O37" s="17"/>
      <c r="P37" s="17"/>
    </row>
    <row r="38" spans="1:16">
      <c r="A38" s="21"/>
      <c r="B38" s="22"/>
      <c r="C38" s="22"/>
      <c r="D38" s="22"/>
      <c r="E38" s="23"/>
      <c r="F38" s="22"/>
      <c r="G38" s="24" t="str">
        <f t="shared" si="1"/>
        <v>-</v>
      </c>
      <c r="H38" s="17"/>
      <c r="I38" s="17"/>
      <c r="J38" s="17"/>
      <c r="K38" s="17"/>
      <c r="M38" s="17"/>
      <c r="N38" s="17"/>
      <c r="O38" s="17"/>
      <c r="P38" s="17"/>
    </row>
    <row r="39" spans="1:16">
      <c r="A39" s="21"/>
      <c r="B39" s="22"/>
      <c r="C39" s="22"/>
      <c r="D39" s="22"/>
      <c r="E39" s="23"/>
      <c r="F39" s="22"/>
      <c r="G39" s="24" t="str">
        <f t="shared" si="1"/>
        <v>-</v>
      </c>
      <c r="H39" s="17"/>
      <c r="I39" s="17"/>
      <c r="J39" s="17"/>
      <c r="K39" s="17"/>
      <c r="M39" s="17"/>
      <c r="N39" s="17"/>
      <c r="O39" s="17"/>
      <c r="P39" s="17"/>
    </row>
    <row r="40" spans="1:16">
      <c r="A40" s="21"/>
      <c r="B40" s="22"/>
      <c r="C40" s="22"/>
      <c r="D40" s="22"/>
      <c r="E40" s="23"/>
      <c r="F40" s="22"/>
      <c r="G40" s="24" t="str">
        <f t="shared" si="1"/>
        <v>-</v>
      </c>
      <c r="H40" s="17"/>
      <c r="I40" s="17"/>
      <c r="J40" s="17"/>
      <c r="K40" s="17"/>
      <c r="M40" s="17"/>
      <c r="N40" s="17"/>
      <c r="O40" s="17"/>
      <c r="P40" s="17"/>
    </row>
    <row r="41" spans="1:16">
      <c r="A41" s="21"/>
      <c r="B41" s="22"/>
      <c r="C41" s="22"/>
      <c r="D41" s="22"/>
      <c r="E41" s="23"/>
      <c r="F41" s="22"/>
      <c r="G41" s="24" t="str">
        <f t="shared" si="1"/>
        <v>-</v>
      </c>
      <c r="H41" s="17"/>
      <c r="I41" s="17"/>
      <c r="J41" s="17"/>
      <c r="K41" s="17"/>
      <c r="M41" s="17"/>
      <c r="N41" s="17"/>
      <c r="O41" s="17"/>
      <c r="P41" s="17"/>
    </row>
    <row r="42" spans="1:16">
      <c r="A42" s="21"/>
      <c r="B42" s="22"/>
      <c r="C42" s="22"/>
      <c r="D42" s="22"/>
      <c r="E42" s="23"/>
      <c r="F42" s="22"/>
      <c r="G42" s="24" t="str">
        <f t="shared" si="1"/>
        <v>-</v>
      </c>
      <c r="H42" s="17"/>
      <c r="I42" s="17"/>
      <c r="J42" s="17"/>
      <c r="K42" s="17"/>
      <c r="M42" s="17"/>
      <c r="N42" s="17"/>
      <c r="O42" s="17"/>
      <c r="P42" s="17"/>
    </row>
    <row r="43" spans="1:16">
      <c r="A43" s="21"/>
      <c r="B43" s="22"/>
      <c r="C43" s="22"/>
      <c r="D43" s="22"/>
      <c r="E43" s="23"/>
      <c r="F43" s="22"/>
      <c r="G43" s="24" t="str">
        <f t="shared" si="1"/>
        <v>-</v>
      </c>
      <c r="H43" s="17"/>
      <c r="I43" s="17"/>
      <c r="J43" s="17"/>
      <c r="K43" s="17"/>
      <c r="M43" s="17"/>
      <c r="N43" s="17"/>
      <c r="O43" s="17"/>
      <c r="P43" s="17"/>
    </row>
    <row r="44" spans="1:16">
      <c r="A44" s="21"/>
      <c r="B44" s="22"/>
      <c r="C44" s="22"/>
      <c r="D44" s="22"/>
      <c r="E44" s="23"/>
      <c r="F44" s="22"/>
      <c r="G44" s="24" t="str">
        <f t="shared" si="1"/>
        <v>-</v>
      </c>
      <c r="H44" s="17"/>
      <c r="I44" s="17"/>
      <c r="J44" s="17"/>
      <c r="K44" s="17"/>
      <c r="M44" s="17"/>
      <c r="N44" s="17"/>
      <c r="O44" s="17"/>
      <c r="P44" s="17"/>
    </row>
    <row r="45" spans="1:16">
      <c r="A45" s="21"/>
      <c r="B45" s="22"/>
      <c r="C45" s="22"/>
      <c r="D45" s="22"/>
      <c r="E45" s="23"/>
      <c r="F45" s="22"/>
      <c r="G45" s="24" t="str">
        <f t="shared" si="1"/>
        <v>-</v>
      </c>
      <c r="H45" s="17"/>
      <c r="I45" s="17"/>
      <c r="J45" s="17"/>
      <c r="K45" s="17"/>
      <c r="M45" s="17"/>
      <c r="N45" s="17"/>
      <c r="O45" s="17"/>
      <c r="P45" s="17"/>
    </row>
    <row r="46" spans="1:16">
      <c r="A46" s="21"/>
      <c r="B46" s="22"/>
      <c r="C46" s="22"/>
      <c r="D46" s="22"/>
      <c r="E46" s="23"/>
      <c r="F46" s="22"/>
      <c r="G46" s="24" t="str">
        <f t="shared" si="1"/>
        <v>-</v>
      </c>
      <c r="H46" s="17"/>
      <c r="I46" s="17"/>
      <c r="J46" s="17"/>
      <c r="K46" s="17"/>
      <c r="M46" s="17"/>
      <c r="N46" s="17"/>
      <c r="O46" s="17"/>
      <c r="P46" s="17"/>
    </row>
    <row r="47" spans="1:16">
      <c r="A47" s="21"/>
      <c r="B47" s="22"/>
      <c r="C47" s="22"/>
      <c r="D47" s="22"/>
      <c r="E47" s="23"/>
      <c r="F47" s="22"/>
      <c r="G47" s="24" t="str">
        <f t="shared" si="1"/>
        <v>-</v>
      </c>
      <c r="H47" s="17"/>
      <c r="I47" s="17"/>
      <c r="J47" s="17"/>
      <c r="K47" s="17"/>
      <c r="M47" s="17"/>
      <c r="N47" s="17"/>
      <c r="O47" s="17"/>
      <c r="P47" s="17"/>
    </row>
    <row r="48" spans="1:16">
      <c r="A48" s="21"/>
      <c r="B48" s="22"/>
      <c r="C48" s="22"/>
      <c r="D48" s="22"/>
      <c r="E48" s="23"/>
      <c r="F48" s="22"/>
      <c r="G48" s="24" t="str">
        <f t="shared" si="1"/>
        <v>-</v>
      </c>
      <c r="H48" s="17"/>
      <c r="I48" s="17"/>
      <c r="J48" s="17"/>
      <c r="K48" s="17"/>
      <c r="M48" s="17"/>
      <c r="N48" s="17"/>
      <c r="O48" s="17"/>
      <c r="P48" s="17"/>
    </row>
    <row r="49" spans="1:16">
      <c r="A49" s="21"/>
      <c r="B49" s="22"/>
      <c r="C49" s="22"/>
      <c r="D49" s="22"/>
      <c r="E49" s="23"/>
      <c r="F49" s="22"/>
      <c r="G49" s="24" t="str">
        <f t="shared" si="1"/>
        <v>-</v>
      </c>
      <c r="H49" s="17"/>
      <c r="I49" s="17"/>
      <c r="J49" s="17"/>
      <c r="K49" s="17"/>
      <c r="M49" s="17"/>
      <c r="N49" s="17"/>
      <c r="O49" s="17"/>
      <c r="P49" s="17"/>
    </row>
    <row r="50" spans="1:16">
      <c r="A50" s="21"/>
      <c r="B50" s="22"/>
      <c r="C50" s="22"/>
      <c r="D50" s="22"/>
      <c r="E50" s="23"/>
      <c r="F50" s="22"/>
      <c r="G50" s="24" t="str">
        <f t="shared" si="1"/>
        <v>-</v>
      </c>
      <c r="H50" s="17"/>
      <c r="I50" s="17"/>
      <c r="J50" s="17"/>
      <c r="K50" s="17"/>
      <c r="M50" s="17"/>
      <c r="N50" s="17"/>
      <c r="O50" s="17"/>
      <c r="P50" s="17"/>
    </row>
    <row r="51" spans="1:16">
      <c r="A51" s="21"/>
      <c r="B51" s="22"/>
      <c r="C51" s="22"/>
      <c r="D51" s="22"/>
      <c r="E51" s="23"/>
      <c r="F51" s="22"/>
      <c r="G51" s="24" t="str">
        <f t="shared" si="1"/>
        <v>-</v>
      </c>
      <c r="H51" s="17"/>
      <c r="I51" s="17"/>
      <c r="J51" s="17"/>
      <c r="K51" s="17"/>
      <c r="M51" s="17"/>
      <c r="N51" s="17"/>
      <c r="O51" s="17"/>
      <c r="P51" s="17"/>
    </row>
    <row r="52" spans="1:16">
      <c r="A52" s="21"/>
      <c r="B52" s="22"/>
      <c r="C52" s="22"/>
      <c r="D52" s="22"/>
      <c r="E52" s="23"/>
      <c r="F52" s="22"/>
      <c r="G52" s="24" t="str">
        <f t="shared" si="1"/>
        <v>-</v>
      </c>
      <c r="H52" s="17"/>
      <c r="I52" s="17"/>
      <c r="J52" s="17"/>
      <c r="K52" s="17"/>
      <c r="M52" s="17"/>
      <c r="N52" s="17"/>
      <c r="O52" s="17"/>
      <c r="P52" s="17"/>
    </row>
    <row r="53" spans="1:16">
      <c r="A53" s="21"/>
      <c r="B53" s="22"/>
      <c r="C53" s="22"/>
      <c r="D53" s="22"/>
      <c r="E53" s="23"/>
      <c r="F53" s="22"/>
      <c r="G53" s="24" t="str">
        <f t="shared" si="1"/>
        <v>-</v>
      </c>
      <c r="H53" s="17"/>
      <c r="I53" s="17"/>
      <c r="J53" s="17"/>
      <c r="K53" s="17"/>
      <c r="M53" s="17"/>
      <c r="N53" s="17"/>
      <c r="O53" s="17"/>
      <c r="P53" s="17"/>
    </row>
    <row r="54" spans="1:16">
      <c r="A54" s="21"/>
      <c r="B54" s="22"/>
      <c r="C54" s="22"/>
      <c r="D54" s="22"/>
      <c r="E54" s="23"/>
      <c r="F54" s="22"/>
      <c r="G54" s="24" t="str">
        <f t="shared" si="1"/>
        <v>-</v>
      </c>
      <c r="H54" s="17"/>
      <c r="I54" s="17"/>
      <c r="J54" s="17"/>
      <c r="K54" s="17"/>
      <c r="M54" s="17"/>
      <c r="N54" s="17"/>
      <c r="O54" s="17"/>
      <c r="P54" s="17"/>
    </row>
    <row r="55" spans="1:16">
      <c r="A55" s="21"/>
      <c r="B55" s="22"/>
      <c r="C55" s="22"/>
      <c r="D55" s="22"/>
      <c r="E55" s="23"/>
      <c r="F55" s="22"/>
      <c r="G55" s="24" t="str">
        <f t="shared" si="1"/>
        <v>-</v>
      </c>
      <c r="H55" s="17"/>
      <c r="I55" s="17"/>
      <c r="J55" s="17"/>
      <c r="K55" s="17"/>
      <c r="M55" s="17"/>
      <c r="N55" s="17"/>
      <c r="O55" s="17"/>
      <c r="P55" s="17"/>
    </row>
    <row r="56" spans="1:16">
      <c r="A56" s="21"/>
      <c r="B56" s="22"/>
      <c r="C56" s="22"/>
      <c r="D56" s="22"/>
      <c r="E56" s="23"/>
      <c r="F56" s="22"/>
      <c r="G56" s="24" t="str">
        <f t="shared" si="1"/>
        <v>-</v>
      </c>
      <c r="H56" s="17"/>
      <c r="I56" s="17"/>
      <c r="J56" s="17"/>
      <c r="K56" s="17"/>
      <c r="M56" s="17"/>
      <c r="N56" s="17"/>
      <c r="O56" s="17"/>
      <c r="P56" s="17"/>
    </row>
    <row r="57" spans="1:16">
      <c r="A57" s="21"/>
      <c r="B57" s="22"/>
      <c r="C57" s="22"/>
      <c r="D57" s="22"/>
      <c r="E57" s="23"/>
      <c r="F57" s="22"/>
      <c r="G57" s="24" t="str">
        <f t="shared" si="1"/>
        <v>-</v>
      </c>
      <c r="H57" s="17"/>
      <c r="I57" s="17"/>
      <c r="J57" s="17"/>
      <c r="K57" s="17"/>
      <c r="M57" s="17"/>
      <c r="N57" s="17"/>
      <c r="O57" s="17"/>
      <c r="P57" s="17"/>
    </row>
    <row r="58" spans="1:16">
      <c r="A58" s="21"/>
      <c r="B58" s="22"/>
      <c r="C58" s="22"/>
      <c r="D58" s="22"/>
      <c r="E58" s="23"/>
      <c r="F58" s="22"/>
      <c r="G58" s="24" t="str">
        <f t="shared" si="1"/>
        <v>-</v>
      </c>
      <c r="H58" s="17"/>
      <c r="I58" s="17"/>
      <c r="J58" s="17"/>
      <c r="K58" s="17"/>
      <c r="M58" s="17"/>
      <c r="N58" s="17"/>
      <c r="O58" s="17"/>
      <c r="P58" s="17"/>
    </row>
    <row r="59" spans="1:16">
      <c r="A59" s="21"/>
      <c r="B59" s="22"/>
      <c r="C59" s="22"/>
      <c r="D59" s="22"/>
      <c r="E59" s="23"/>
      <c r="F59" s="22"/>
      <c r="G59" s="24" t="str">
        <f t="shared" si="1"/>
        <v>-</v>
      </c>
      <c r="H59" s="17"/>
      <c r="I59" s="17"/>
      <c r="J59" s="17"/>
      <c r="K59" s="17"/>
      <c r="M59" s="17"/>
      <c r="N59" s="17"/>
      <c r="O59" s="17"/>
      <c r="P59" s="17"/>
    </row>
    <row r="60" spans="1:16">
      <c r="A60" s="21"/>
      <c r="B60" s="22"/>
      <c r="C60" s="22"/>
      <c r="D60" s="22"/>
      <c r="E60" s="23"/>
      <c r="F60" s="22"/>
      <c r="G60" s="24" t="str">
        <f t="shared" si="1"/>
        <v>-</v>
      </c>
      <c r="H60" s="17"/>
      <c r="I60" s="17"/>
      <c r="J60" s="17"/>
      <c r="K60" s="17"/>
      <c r="M60" s="17"/>
      <c r="N60" s="17"/>
      <c r="O60" s="17"/>
      <c r="P60" s="17"/>
    </row>
    <row r="61" spans="1:16">
      <c r="A61" s="21"/>
      <c r="B61" s="22"/>
      <c r="C61" s="22"/>
      <c r="D61" s="22"/>
      <c r="E61" s="23"/>
      <c r="F61" s="22"/>
      <c r="G61" s="24" t="str">
        <f t="shared" si="1"/>
        <v>-</v>
      </c>
      <c r="H61" s="17"/>
      <c r="I61" s="17"/>
      <c r="J61" s="17"/>
      <c r="K61" s="17"/>
      <c r="M61" s="17"/>
      <c r="N61" s="17"/>
      <c r="O61" s="17"/>
      <c r="P61" s="17"/>
    </row>
    <row r="62" spans="1:16">
      <c r="A62" s="21"/>
      <c r="B62" s="22"/>
      <c r="C62" s="22"/>
      <c r="D62" s="22"/>
      <c r="E62" s="23"/>
      <c r="F62" s="22"/>
      <c r="G62" s="24" t="str">
        <f t="shared" si="1"/>
        <v>-</v>
      </c>
      <c r="H62" s="17"/>
      <c r="I62" s="17"/>
      <c r="J62" s="17"/>
      <c r="K62" s="17"/>
      <c r="M62" s="17"/>
      <c r="N62" s="17"/>
      <c r="O62" s="17"/>
      <c r="P62" s="17"/>
    </row>
    <row r="63" spans="1:16">
      <c r="A63" s="21"/>
      <c r="B63" s="22"/>
      <c r="C63" s="22"/>
      <c r="D63" s="22"/>
      <c r="E63" s="23"/>
      <c r="F63" s="22"/>
      <c r="G63" s="24" t="str">
        <f t="shared" si="1"/>
        <v>-</v>
      </c>
      <c r="H63" s="17"/>
      <c r="I63" s="17"/>
      <c r="J63" s="17"/>
      <c r="K63" s="17"/>
      <c r="M63" s="17"/>
      <c r="N63" s="17"/>
      <c r="O63" s="17"/>
      <c r="P63" s="17"/>
    </row>
    <row r="64" spans="1:16">
      <c r="A64" s="21"/>
      <c r="B64" s="22"/>
      <c r="C64" s="22"/>
      <c r="D64" s="22"/>
      <c r="E64" s="23"/>
      <c r="F64" s="22"/>
      <c r="G64" s="24" t="str">
        <f t="shared" si="1"/>
        <v>-</v>
      </c>
      <c r="H64" s="17"/>
      <c r="I64" s="17"/>
      <c r="J64" s="17"/>
      <c r="K64" s="17"/>
      <c r="M64" s="17"/>
      <c r="N64" s="17"/>
      <c r="O64" s="17"/>
      <c r="P64" s="17"/>
    </row>
    <row r="65" spans="1:16">
      <c r="A65" s="21"/>
      <c r="B65" s="22"/>
      <c r="C65" s="22"/>
      <c r="D65" s="22"/>
      <c r="E65" s="23"/>
      <c r="F65" s="22"/>
      <c r="G65" s="24" t="str">
        <f t="shared" si="1"/>
        <v>-</v>
      </c>
      <c r="H65" s="17"/>
      <c r="I65" s="17"/>
      <c r="J65" s="17"/>
      <c r="K65" s="17"/>
      <c r="M65" s="17"/>
      <c r="N65" s="17"/>
      <c r="O65" s="17"/>
      <c r="P65" s="17"/>
    </row>
    <row r="66" spans="1:16">
      <c r="A66" s="21"/>
      <c r="B66" s="22"/>
      <c r="C66" s="22"/>
      <c r="D66" s="22"/>
      <c r="E66" s="23"/>
      <c r="F66" s="22"/>
      <c r="G66" s="24" t="str">
        <f t="shared" ref="G66:G97" si="2">IF(F66="",IF(C66="","-",C66),VLOOKUP(F66,$C:$G,5,FALSE)&amp;"&gt;&gt;"&amp;C66)</f>
        <v>-</v>
      </c>
      <c r="H66" s="17"/>
      <c r="I66" s="17"/>
      <c r="J66" s="17"/>
      <c r="K66" s="17"/>
      <c r="M66" s="17"/>
      <c r="N66" s="17"/>
      <c r="O66" s="17"/>
      <c r="P66" s="17"/>
    </row>
    <row r="67" spans="1:16">
      <c r="A67" s="21"/>
      <c r="B67" s="22"/>
      <c r="C67" s="22"/>
      <c r="D67" s="22"/>
      <c r="E67" s="23"/>
      <c r="F67" s="22"/>
      <c r="G67" s="24" t="str">
        <f t="shared" si="2"/>
        <v>-</v>
      </c>
      <c r="H67" s="17"/>
      <c r="I67" s="17"/>
      <c r="J67" s="17"/>
      <c r="K67" s="17"/>
      <c r="M67" s="17"/>
      <c r="N67" s="17"/>
      <c r="O67" s="17"/>
      <c r="P67" s="17"/>
    </row>
    <row r="68" spans="1:16">
      <c r="A68" s="21"/>
      <c r="B68" s="22"/>
      <c r="C68" s="22"/>
      <c r="D68" s="22"/>
      <c r="E68" s="23"/>
      <c r="F68" s="22"/>
      <c r="G68" s="24" t="str">
        <f t="shared" si="2"/>
        <v>-</v>
      </c>
      <c r="H68" s="17"/>
      <c r="I68" s="17"/>
      <c r="J68" s="17"/>
      <c r="K68" s="17"/>
      <c r="M68" s="17"/>
      <c r="N68" s="17"/>
      <c r="O68" s="17"/>
      <c r="P68" s="17"/>
    </row>
    <row r="69" spans="1:16">
      <c r="A69" s="21"/>
      <c r="B69" s="22"/>
      <c r="C69" s="22"/>
      <c r="D69" s="22"/>
      <c r="E69" s="23"/>
      <c r="F69" s="22"/>
      <c r="G69" s="24" t="str">
        <f t="shared" si="2"/>
        <v>-</v>
      </c>
      <c r="H69" s="17"/>
      <c r="I69" s="17"/>
      <c r="J69" s="17"/>
      <c r="K69" s="17"/>
      <c r="M69" s="17"/>
      <c r="N69" s="17"/>
      <c r="O69" s="17"/>
      <c r="P69" s="17"/>
    </row>
    <row r="70" spans="1:16">
      <c r="A70" s="21"/>
      <c r="B70" s="22"/>
      <c r="C70" s="22"/>
      <c r="D70" s="22"/>
      <c r="E70" s="23"/>
      <c r="F70" s="22"/>
      <c r="G70" s="24" t="str">
        <f t="shared" si="2"/>
        <v>-</v>
      </c>
      <c r="H70" s="17"/>
      <c r="I70" s="17"/>
      <c r="J70" s="17"/>
      <c r="K70" s="17"/>
      <c r="M70" s="17"/>
      <c r="N70" s="17"/>
      <c r="O70" s="17"/>
      <c r="P70" s="17"/>
    </row>
    <row r="71" spans="1:16">
      <c r="A71" s="21"/>
      <c r="B71" s="22"/>
      <c r="C71" s="22"/>
      <c r="D71" s="22"/>
      <c r="E71" s="23"/>
      <c r="F71" s="22"/>
      <c r="G71" s="24" t="str">
        <f t="shared" si="2"/>
        <v>-</v>
      </c>
      <c r="H71" s="17"/>
      <c r="I71" s="17"/>
      <c r="J71" s="17"/>
      <c r="K71" s="17"/>
      <c r="M71" s="17"/>
      <c r="N71" s="17"/>
      <c r="O71" s="17"/>
      <c r="P71" s="17"/>
    </row>
    <row r="72" spans="1:16">
      <c r="A72" s="21"/>
      <c r="B72" s="22"/>
      <c r="C72" s="22"/>
      <c r="D72" s="22"/>
      <c r="E72" s="23"/>
      <c r="F72" s="22"/>
      <c r="G72" s="24" t="str">
        <f t="shared" si="2"/>
        <v>-</v>
      </c>
      <c r="H72" s="17"/>
      <c r="I72" s="17"/>
      <c r="J72" s="17"/>
      <c r="K72" s="17"/>
      <c r="M72" s="17"/>
      <c r="N72" s="17"/>
      <c r="O72" s="17"/>
      <c r="P72" s="17"/>
    </row>
    <row r="73" spans="1:16">
      <c r="A73" s="21"/>
      <c r="B73" s="22"/>
      <c r="C73" s="22"/>
      <c r="D73" s="22"/>
      <c r="E73" s="23"/>
      <c r="F73" s="22"/>
      <c r="G73" s="24" t="str">
        <f t="shared" si="2"/>
        <v>-</v>
      </c>
      <c r="H73" s="17"/>
      <c r="I73" s="17"/>
      <c r="J73" s="17"/>
      <c r="K73" s="17"/>
      <c r="M73" s="17"/>
      <c r="N73" s="17"/>
      <c r="O73" s="17"/>
      <c r="P73" s="17"/>
    </row>
    <row r="74" spans="1:16">
      <c r="A74" s="21"/>
      <c r="B74" s="22"/>
      <c r="C74" s="22"/>
      <c r="D74" s="22"/>
      <c r="E74" s="23"/>
      <c r="F74" s="22"/>
      <c r="G74" s="24" t="str">
        <f t="shared" si="2"/>
        <v>-</v>
      </c>
      <c r="H74" s="17"/>
      <c r="I74" s="17"/>
      <c r="J74" s="17"/>
      <c r="K74" s="17"/>
      <c r="M74" s="17"/>
      <c r="N74" s="17"/>
      <c r="O74" s="17"/>
      <c r="P74" s="17"/>
    </row>
    <row r="75" spans="1:16">
      <c r="A75" s="21"/>
      <c r="B75" s="22"/>
      <c r="C75" s="22"/>
      <c r="D75" s="22"/>
      <c r="E75" s="23"/>
      <c r="F75" s="22"/>
      <c r="G75" s="24" t="str">
        <f t="shared" si="2"/>
        <v>-</v>
      </c>
      <c r="H75" s="17"/>
      <c r="I75" s="17"/>
      <c r="J75" s="17"/>
      <c r="K75" s="17"/>
      <c r="M75" s="17"/>
      <c r="N75" s="17"/>
      <c r="O75" s="17"/>
      <c r="P75" s="17"/>
    </row>
    <row r="76" spans="1:16">
      <c r="A76" s="21"/>
      <c r="B76" s="22"/>
      <c r="C76" s="22"/>
      <c r="D76" s="22"/>
      <c r="E76" s="23"/>
      <c r="F76" s="22"/>
      <c r="G76" s="24" t="str">
        <f t="shared" si="2"/>
        <v>-</v>
      </c>
      <c r="H76" s="17"/>
      <c r="I76" s="17"/>
      <c r="J76" s="17"/>
      <c r="K76" s="17"/>
      <c r="M76" s="17"/>
      <c r="N76" s="17"/>
      <c r="O76" s="17"/>
      <c r="P76" s="17"/>
    </row>
    <row r="77" spans="1:16">
      <c r="A77" s="21"/>
      <c r="B77" s="22"/>
      <c r="C77" s="22"/>
      <c r="D77" s="22"/>
      <c r="E77" s="23"/>
      <c r="F77" s="22"/>
      <c r="G77" s="24" t="str">
        <f t="shared" si="2"/>
        <v>-</v>
      </c>
      <c r="H77" s="17"/>
      <c r="I77" s="17"/>
      <c r="J77" s="17"/>
      <c r="K77" s="17"/>
      <c r="M77" s="17"/>
      <c r="N77" s="17"/>
      <c r="O77" s="17"/>
      <c r="P77" s="17"/>
    </row>
    <row r="78" spans="1:16">
      <c r="A78" s="21"/>
      <c r="B78" s="22"/>
      <c r="C78" s="22"/>
      <c r="D78" s="22"/>
      <c r="E78" s="23"/>
      <c r="F78" s="22"/>
      <c r="G78" s="24" t="str">
        <f t="shared" si="2"/>
        <v>-</v>
      </c>
      <c r="H78" s="17"/>
      <c r="I78" s="17"/>
      <c r="J78" s="17"/>
      <c r="K78" s="17"/>
      <c r="M78" s="17"/>
      <c r="N78" s="17"/>
      <c r="O78" s="17"/>
      <c r="P78" s="17"/>
    </row>
    <row r="79" spans="1:16">
      <c r="A79" s="21"/>
      <c r="B79" s="22"/>
      <c r="C79" s="22"/>
      <c r="D79" s="22"/>
      <c r="E79" s="23"/>
      <c r="F79" s="22"/>
      <c r="G79" s="24" t="str">
        <f t="shared" si="2"/>
        <v>-</v>
      </c>
      <c r="H79" s="17"/>
      <c r="I79" s="17"/>
      <c r="J79" s="17"/>
      <c r="K79" s="17"/>
      <c r="M79" s="17"/>
      <c r="N79" s="17"/>
      <c r="O79" s="17"/>
      <c r="P79" s="17"/>
    </row>
    <row r="80" spans="1:16">
      <c r="A80" s="21"/>
      <c r="B80" s="22"/>
      <c r="C80" s="22"/>
      <c r="D80" s="22"/>
      <c r="E80" s="23"/>
      <c r="F80" s="22"/>
      <c r="G80" s="24" t="str">
        <f t="shared" si="2"/>
        <v>-</v>
      </c>
      <c r="H80" s="17"/>
      <c r="I80" s="17"/>
      <c r="J80" s="17"/>
      <c r="K80" s="17"/>
      <c r="M80" s="17"/>
      <c r="N80" s="17"/>
      <c r="O80" s="17"/>
      <c r="P80" s="17"/>
    </row>
    <row r="81" spans="1:16">
      <c r="A81" s="21"/>
      <c r="B81" s="22"/>
      <c r="C81" s="22"/>
      <c r="D81" s="22"/>
      <c r="E81" s="23"/>
      <c r="F81" s="22"/>
      <c r="G81" s="24" t="str">
        <f t="shared" si="2"/>
        <v>-</v>
      </c>
      <c r="H81" s="17"/>
      <c r="I81" s="17"/>
      <c r="J81" s="17"/>
      <c r="K81" s="17"/>
      <c r="M81" s="17"/>
      <c r="N81" s="17"/>
      <c r="O81" s="17"/>
      <c r="P81" s="17"/>
    </row>
    <row r="82" spans="1:16">
      <c r="A82" s="21"/>
      <c r="B82" s="22"/>
      <c r="C82" s="22"/>
      <c r="D82" s="22"/>
      <c r="E82" s="23"/>
      <c r="F82" s="22"/>
      <c r="G82" s="24" t="str">
        <f t="shared" si="2"/>
        <v>-</v>
      </c>
      <c r="H82" s="17"/>
      <c r="I82" s="17"/>
      <c r="J82" s="17"/>
      <c r="K82" s="17"/>
      <c r="M82" s="17"/>
      <c r="N82" s="17"/>
      <c r="O82" s="17"/>
      <c r="P82" s="17"/>
    </row>
    <row r="83" spans="1:16">
      <c r="A83" s="21"/>
      <c r="B83" s="22"/>
      <c r="C83" s="22"/>
      <c r="D83" s="22"/>
      <c r="E83" s="23"/>
      <c r="F83" s="22"/>
      <c r="G83" s="24" t="str">
        <f t="shared" si="2"/>
        <v>-</v>
      </c>
      <c r="H83" s="17"/>
      <c r="I83" s="17"/>
      <c r="J83" s="17"/>
      <c r="K83" s="17"/>
      <c r="M83" s="17"/>
      <c r="N83" s="17"/>
      <c r="O83" s="17"/>
      <c r="P83" s="17"/>
    </row>
    <row r="84" spans="1:16">
      <c r="A84" s="21"/>
      <c r="B84" s="22"/>
      <c r="C84" s="22"/>
      <c r="D84" s="22"/>
      <c r="E84" s="23"/>
      <c r="F84" s="22"/>
      <c r="G84" s="24" t="str">
        <f t="shared" si="2"/>
        <v>-</v>
      </c>
      <c r="H84" s="17"/>
      <c r="I84" s="17"/>
      <c r="J84" s="17"/>
      <c r="K84" s="17"/>
      <c r="M84" s="17"/>
      <c r="N84" s="17"/>
      <c r="O84" s="17"/>
      <c r="P84" s="17"/>
    </row>
    <row r="85" spans="1:16">
      <c r="A85" s="21"/>
      <c r="B85" s="22"/>
      <c r="C85" s="22"/>
      <c r="D85" s="22"/>
      <c r="E85" s="23"/>
      <c r="F85" s="22"/>
      <c r="G85" s="24" t="str">
        <f t="shared" si="2"/>
        <v>-</v>
      </c>
      <c r="H85" s="17"/>
      <c r="I85" s="17"/>
      <c r="J85" s="17"/>
      <c r="K85" s="17"/>
      <c r="M85" s="17"/>
      <c r="N85" s="17"/>
      <c r="O85" s="17"/>
      <c r="P85" s="17"/>
    </row>
    <row r="86" spans="1:16">
      <c r="A86" s="21"/>
      <c r="B86" s="22"/>
      <c r="C86" s="22"/>
      <c r="D86" s="22"/>
      <c r="E86" s="23"/>
      <c r="F86" s="22"/>
      <c r="G86" s="24" t="str">
        <f t="shared" si="2"/>
        <v>-</v>
      </c>
      <c r="H86" s="17"/>
      <c r="I86" s="17"/>
      <c r="J86" s="17"/>
      <c r="K86" s="17"/>
      <c r="M86" s="17"/>
      <c r="N86" s="17"/>
      <c r="O86" s="17"/>
      <c r="P86" s="17"/>
    </row>
    <row r="87" spans="1:16">
      <c r="A87" s="21"/>
      <c r="B87" s="22"/>
      <c r="C87" s="22"/>
      <c r="D87" s="22"/>
      <c r="E87" s="23"/>
      <c r="F87" s="22"/>
      <c r="G87" s="24" t="str">
        <f t="shared" si="2"/>
        <v>-</v>
      </c>
      <c r="H87" s="17"/>
      <c r="I87" s="17"/>
      <c r="J87" s="17"/>
      <c r="K87" s="17"/>
      <c r="M87" s="17"/>
      <c r="N87" s="17"/>
      <c r="O87" s="17"/>
      <c r="P87" s="17"/>
    </row>
    <row r="88" spans="1:16">
      <c r="A88" s="21"/>
      <c r="B88" s="22"/>
      <c r="C88" s="22"/>
      <c r="D88" s="22"/>
      <c r="E88" s="23"/>
      <c r="F88" s="22"/>
      <c r="G88" s="24" t="str">
        <f t="shared" si="2"/>
        <v>-</v>
      </c>
      <c r="H88" s="17"/>
      <c r="I88" s="17"/>
      <c r="J88" s="17"/>
      <c r="K88" s="17"/>
      <c r="M88" s="17"/>
      <c r="N88" s="17"/>
      <c r="O88" s="17"/>
      <c r="P88" s="17"/>
    </row>
    <row r="89" spans="1:16">
      <c r="A89" s="21"/>
      <c r="B89" s="22"/>
      <c r="C89" s="22"/>
      <c r="D89" s="22"/>
      <c r="E89" s="23"/>
      <c r="F89" s="22"/>
      <c r="G89" s="24" t="str">
        <f t="shared" si="2"/>
        <v>-</v>
      </c>
      <c r="H89" s="17"/>
      <c r="I89" s="17"/>
      <c r="J89" s="17"/>
      <c r="K89" s="17"/>
      <c r="M89" s="17"/>
      <c r="N89" s="17"/>
      <c r="O89" s="17"/>
      <c r="P89" s="17"/>
    </row>
    <row r="90" spans="1:16">
      <c r="A90" s="21"/>
      <c r="B90" s="22"/>
      <c r="C90" s="22"/>
      <c r="D90" s="22"/>
      <c r="E90" s="23"/>
      <c r="F90" s="22"/>
      <c r="G90" s="24" t="str">
        <f t="shared" si="2"/>
        <v>-</v>
      </c>
      <c r="H90" s="17"/>
      <c r="I90" s="17"/>
      <c r="J90" s="17"/>
      <c r="K90" s="17"/>
      <c r="M90" s="17"/>
      <c r="N90" s="17"/>
      <c r="O90" s="17"/>
      <c r="P90" s="17"/>
    </row>
    <row r="91" spans="1:16">
      <c r="A91" s="21"/>
      <c r="B91" s="22"/>
      <c r="C91" s="22"/>
      <c r="D91" s="22"/>
      <c r="E91" s="23"/>
      <c r="F91" s="22"/>
      <c r="G91" s="24" t="str">
        <f t="shared" si="2"/>
        <v>-</v>
      </c>
      <c r="H91" s="17"/>
      <c r="I91" s="17"/>
      <c r="J91" s="17"/>
      <c r="K91" s="17"/>
      <c r="M91" s="17"/>
      <c r="N91" s="17"/>
      <c r="O91" s="17"/>
      <c r="P91" s="17"/>
    </row>
    <row r="92" spans="1:16">
      <c r="A92" s="21"/>
      <c r="B92" s="22"/>
      <c r="C92" s="22"/>
      <c r="D92" s="22"/>
      <c r="E92" s="23"/>
      <c r="F92" s="22"/>
      <c r="G92" s="24" t="str">
        <f t="shared" si="2"/>
        <v>-</v>
      </c>
      <c r="H92" s="17"/>
      <c r="I92" s="17"/>
      <c r="J92" s="17"/>
      <c r="K92" s="17"/>
      <c r="M92" s="17"/>
      <c r="N92" s="17"/>
      <c r="O92" s="17"/>
      <c r="P92" s="17"/>
    </row>
    <row r="93" spans="1:16">
      <c r="A93" s="21"/>
      <c r="B93" s="22"/>
      <c r="C93" s="22"/>
      <c r="D93" s="22"/>
      <c r="E93" s="23"/>
      <c r="F93" s="22"/>
      <c r="G93" s="24" t="str">
        <f t="shared" si="2"/>
        <v>-</v>
      </c>
      <c r="H93" s="17"/>
      <c r="I93" s="17"/>
      <c r="J93" s="17"/>
      <c r="K93" s="17"/>
      <c r="M93" s="17"/>
      <c r="N93" s="17"/>
      <c r="O93" s="17"/>
      <c r="P93" s="17"/>
    </row>
    <row r="94" spans="1:16">
      <c r="A94" s="21"/>
      <c r="B94" s="22"/>
      <c r="C94" s="22"/>
      <c r="D94" s="22"/>
      <c r="E94" s="23"/>
      <c r="F94" s="22"/>
      <c r="G94" s="24" t="str">
        <f t="shared" si="2"/>
        <v>-</v>
      </c>
      <c r="H94" s="17"/>
      <c r="I94" s="17"/>
      <c r="J94" s="17"/>
      <c r="K94" s="17"/>
      <c r="M94" s="17"/>
      <c r="N94" s="17"/>
      <c r="O94" s="17"/>
      <c r="P94" s="17"/>
    </row>
    <row r="95" spans="1:16">
      <c r="A95" s="21"/>
      <c r="B95" s="22"/>
      <c r="C95" s="22"/>
      <c r="D95" s="22"/>
      <c r="E95" s="23"/>
      <c r="F95" s="22"/>
      <c r="G95" s="24" t="str">
        <f t="shared" si="2"/>
        <v>-</v>
      </c>
      <c r="H95" s="17"/>
      <c r="I95" s="17"/>
      <c r="J95" s="17"/>
      <c r="K95" s="17"/>
      <c r="M95" s="17"/>
      <c r="N95" s="17"/>
      <c r="O95" s="17"/>
      <c r="P95" s="17"/>
    </row>
    <row r="96" spans="1:16">
      <c r="A96" s="21"/>
      <c r="B96" s="22"/>
      <c r="C96" s="22"/>
      <c r="D96" s="22"/>
      <c r="E96" s="23"/>
      <c r="F96" s="22"/>
      <c r="G96" s="24" t="str">
        <f t="shared" si="2"/>
        <v>-</v>
      </c>
      <c r="H96" s="17"/>
      <c r="I96" s="17"/>
      <c r="J96" s="17"/>
      <c r="K96" s="17"/>
      <c r="M96" s="17"/>
      <c r="N96" s="17"/>
      <c r="O96" s="17"/>
      <c r="P96" s="17"/>
    </row>
    <row r="97" spans="1:16">
      <c r="A97" s="21"/>
      <c r="B97" s="22"/>
      <c r="C97" s="22"/>
      <c r="D97" s="22"/>
      <c r="E97" s="23"/>
      <c r="F97" s="22"/>
      <c r="G97" s="24" t="str">
        <f t="shared" si="2"/>
        <v>-</v>
      </c>
      <c r="H97" s="17"/>
      <c r="I97" s="17"/>
      <c r="J97" s="17"/>
      <c r="K97" s="17"/>
      <c r="M97" s="17"/>
      <c r="N97" s="17"/>
      <c r="O97" s="17"/>
      <c r="P97" s="17"/>
    </row>
    <row r="98" spans="1:16">
      <c r="A98" s="21"/>
      <c r="B98" s="22"/>
      <c r="C98" s="22"/>
      <c r="D98" s="22"/>
      <c r="E98" s="23"/>
      <c r="F98" s="22"/>
      <c r="G98" s="24" t="str">
        <f t="shared" ref="G98:G129" si="3">IF(F98="",IF(C98="","-",C98),VLOOKUP(F98,$C:$G,5,FALSE)&amp;"&gt;&gt;"&amp;C98)</f>
        <v>-</v>
      </c>
      <c r="H98" s="17"/>
      <c r="I98" s="17"/>
      <c r="J98" s="17"/>
      <c r="K98" s="17"/>
      <c r="M98" s="17"/>
      <c r="N98" s="17"/>
      <c r="O98" s="17"/>
      <c r="P98" s="17"/>
    </row>
    <row r="99" spans="1:16">
      <c r="A99" s="21"/>
      <c r="B99" s="22"/>
      <c r="C99" s="22"/>
      <c r="D99" s="22"/>
      <c r="E99" s="23"/>
      <c r="F99" s="22"/>
      <c r="G99" s="24" t="str">
        <f t="shared" si="3"/>
        <v>-</v>
      </c>
      <c r="H99" s="17"/>
      <c r="I99" s="17"/>
      <c r="J99" s="17"/>
      <c r="K99" s="17"/>
      <c r="M99" s="17"/>
      <c r="N99" s="17"/>
      <c r="O99" s="17"/>
      <c r="P99" s="17"/>
    </row>
    <row r="100" spans="1:16">
      <c r="A100" s="21"/>
      <c r="B100" s="22"/>
      <c r="C100" s="22"/>
      <c r="D100" s="22"/>
      <c r="E100" s="23"/>
      <c r="F100" s="22"/>
      <c r="G100" s="24" t="str">
        <f t="shared" si="3"/>
        <v>-</v>
      </c>
      <c r="H100" s="17"/>
      <c r="I100" s="17"/>
      <c r="J100" s="17"/>
      <c r="K100" s="17"/>
      <c r="M100" s="17"/>
      <c r="N100" s="17"/>
      <c r="O100" s="17"/>
      <c r="P100" s="17"/>
    </row>
    <row r="101" spans="1:16">
      <c r="A101" s="21"/>
      <c r="B101" s="22"/>
      <c r="C101" s="22"/>
      <c r="D101" s="22"/>
      <c r="E101" s="23"/>
      <c r="F101" s="22"/>
      <c r="G101" s="24" t="str">
        <f t="shared" si="3"/>
        <v>-</v>
      </c>
      <c r="H101" s="17"/>
      <c r="I101" s="17"/>
      <c r="J101" s="17"/>
      <c r="K101" s="17"/>
      <c r="M101" s="17"/>
      <c r="N101" s="17"/>
      <c r="O101" s="17"/>
      <c r="P101" s="17"/>
    </row>
    <row r="102" spans="1:16">
      <c r="A102" s="21"/>
      <c r="B102" s="22"/>
      <c r="C102" s="22"/>
      <c r="D102" s="22"/>
      <c r="E102" s="23"/>
      <c r="F102" s="22"/>
      <c r="G102" s="24" t="str">
        <f t="shared" si="3"/>
        <v>-</v>
      </c>
      <c r="H102" s="17"/>
      <c r="I102" s="17"/>
      <c r="J102" s="17"/>
      <c r="K102" s="17"/>
      <c r="M102" s="17"/>
      <c r="N102" s="17"/>
      <c r="O102" s="17"/>
      <c r="P102" s="17"/>
    </row>
    <row r="103" spans="1:16">
      <c r="A103" s="21"/>
      <c r="B103" s="22"/>
      <c r="C103" s="22"/>
      <c r="D103" s="22"/>
      <c r="E103" s="23"/>
      <c r="F103" s="22"/>
      <c r="G103" s="24" t="str">
        <f t="shared" si="3"/>
        <v>-</v>
      </c>
      <c r="H103" s="17"/>
      <c r="I103" s="17"/>
      <c r="J103" s="17"/>
      <c r="K103" s="17"/>
      <c r="M103" s="17"/>
      <c r="N103" s="17"/>
      <c r="O103" s="17"/>
      <c r="P103" s="17"/>
    </row>
    <row r="104" spans="1:16">
      <c r="A104" s="21"/>
      <c r="B104" s="22"/>
      <c r="C104" s="22"/>
      <c r="D104" s="22"/>
      <c r="E104" s="23"/>
      <c r="F104" s="22"/>
      <c r="G104" s="24" t="str">
        <f t="shared" si="3"/>
        <v>-</v>
      </c>
      <c r="H104" s="17"/>
      <c r="I104" s="17"/>
      <c r="J104" s="17"/>
      <c r="K104" s="17"/>
      <c r="M104" s="17"/>
      <c r="N104" s="17"/>
      <c r="O104" s="17"/>
      <c r="P104" s="17"/>
    </row>
    <row r="105" spans="1:16">
      <c r="A105" s="21"/>
      <c r="B105" s="22"/>
      <c r="C105" s="22"/>
      <c r="D105" s="22"/>
      <c r="E105" s="23"/>
      <c r="F105" s="22"/>
      <c r="G105" s="24" t="str">
        <f t="shared" si="3"/>
        <v>-</v>
      </c>
      <c r="H105" s="17"/>
      <c r="I105" s="17"/>
      <c r="J105" s="17"/>
      <c r="K105" s="17"/>
      <c r="M105" s="17"/>
      <c r="N105" s="17"/>
      <c r="O105" s="17"/>
      <c r="P105" s="17"/>
    </row>
    <row r="106" spans="1:16">
      <c r="A106" s="21"/>
      <c r="B106" s="22"/>
      <c r="C106" s="22"/>
      <c r="D106" s="22"/>
      <c r="E106" s="23"/>
      <c r="F106" s="22"/>
      <c r="G106" s="24" t="str">
        <f t="shared" si="3"/>
        <v>-</v>
      </c>
      <c r="H106" s="17"/>
      <c r="I106" s="17"/>
      <c r="J106" s="17"/>
      <c r="K106" s="17"/>
      <c r="M106" s="17"/>
      <c r="N106" s="17"/>
      <c r="O106" s="17"/>
      <c r="P106" s="17"/>
    </row>
    <row r="107" spans="1:16">
      <c r="A107" s="21"/>
      <c r="B107" s="22"/>
      <c r="C107" s="22"/>
      <c r="D107" s="22"/>
      <c r="E107" s="23"/>
      <c r="F107" s="22"/>
      <c r="G107" s="24" t="str">
        <f t="shared" si="3"/>
        <v>-</v>
      </c>
      <c r="H107" s="17"/>
      <c r="I107" s="17"/>
      <c r="J107" s="17"/>
      <c r="K107" s="17"/>
      <c r="M107" s="17"/>
      <c r="N107" s="17"/>
      <c r="O107" s="17"/>
      <c r="P107" s="17"/>
    </row>
    <row r="108" spans="1:16">
      <c r="A108" s="21"/>
      <c r="B108" s="22"/>
      <c r="C108" s="22"/>
      <c r="D108" s="22"/>
      <c r="E108" s="23"/>
      <c r="F108" s="22"/>
      <c r="G108" s="24" t="str">
        <f t="shared" si="3"/>
        <v>-</v>
      </c>
      <c r="H108" s="17"/>
      <c r="I108" s="17"/>
      <c r="J108" s="17"/>
      <c r="K108" s="17"/>
      <c r="M108" s="17"/>
      <c r="N108" s="17"/>
      <c r="O108" s="17"/>
      <c r="P108" s="17"/>
    </row>
    <row r="109" spans="1:16">
      <c r="A109" s="21"/>
      <c r="B109" s="22"/>
      <c r="C109" s="22"/>
      <c r="D109" s="22"/>
      <c r="E109" s="23"/>
      <c r="F109" s="22"/>
      <c r="G109" s="24" t="str">
        <f t="shared" si="3"/>
        <v>-</v>
      </c>
      <c r="H109" s="17"/>
      <c r="I109" s="17"/>
      <c r="J109" s="17"/>
      <c r="K109" s="17"/>
      <c r="M109" s="17"/>
      <c r="N109" s="17"/>
      <c r="O109" s="17"/>
      <c r="P109" s="17"/>
    </row>
    <row r="110" spans="1:16">
      <c r="A110" s="21"/>
      <c r="B110" s="22"/>
      <c r="C110" s="22"/>
      <c r="D110" s="22"/>
      <c r="E110" s="23"/>
      <c r="F110" s="22"/>
      <c r="G110" s="24" t="str">
        <f t="shared" si="3"/>
        <v>-</v>
      </c>
      <c r="H110" s="17"/>
      <c r="I110" s="17"/>
      <c r="J110" s="17"/>
      <c r="K110" s="17"/>
      <c r="M110" s="17"/>
      <c r="N110" s="17"/>
      <c r="O110" s="17"/>
      <c r="P110" s="17"/>
    </row>
    <row r="111" spans="1:16">
      <c r="A111" s="21"/>
      <c r="B111" s="22"/>
      <c r="C111" s="22"/>
      <c r="D111" s="22"/>
      <c r="E111" s="23"/>
      <c r="F111" s="22"/>
      <c r="G111" s="24" t="str">
        <f t="shared" si="3"/>
        <v>-</v>
      </c>
      <c r="H111" s="17"/>
      <c r="I111" s="17"/>
      <c r="J111" s="17"/>
      <c r="K111" s="17"/>
      <c r="M111" s="17"/>
      <c r="N111" s="17"/>
      <c r="O111" s="17"/>
      <c r="P111" s="17"/>
    </row>
    <row r="112" spans="1:16">
      <c r="A112" s="21"/>
      <c r="B112" s="22"/>
      <c r="C112" s="22"/>
      <c r="D112" s="22"/>
      <c r="E112" s="23"/>
      <c r="F112" s="22"/>
      <c r="G112" s="24" t="str">
        <f t="shared" si="3"/>
        <v>-</v>
      </c>
      <c r="H112" s="17"/>
      <c r="I112" s="17"/>
      <c r="J112" s="17"/>
      <c r="K112" s="17"/>
      <c r="M112" s="17"/>
      <c r="N112" s="17"/>
      <c r="O112" s="17"/>
      <c r="P112" s="17"/>
    </row>
    <row r="113" spans="1:16">
      <c r="A113" s="21"/>
      <c r="B113" s="22"/>
      <c r="C113" s="22"/>
      <c r="D113" s="22"/>
      <c r="E113" s="23"/>
      <c r="F113" s="22"/>
      <c r="G113" s="24" t="str">
        <f t="shared" si="3"/>
        <v>-</v>
      </c>
      <c r="H113" s="17"/>
      <c r="I113" s="17"/>
      <c r="J113" s="17"/>
      <c r="K113" s="17"/>
      <c r="M113" s="17"/>
      <c r="N113" s="17"/>
      <c r="O113" s="17"/>
      <c r="P113" s="17"/>
    </row>
    <row r="114" spans="1:16">
      <c r="A114" s="21"/>
      <c r="B114" s="22"/>
      <c r="C114" s="22"/>
      <c r="D114" s="22"/>
      <c r="E114" s="23"/>
      <c r="F114" s="22"/>
      <c r="G114" s="24" t="str">
        <f t="shared" si="3"/>
        <v>-</v>
      </c>
      <c r="H114" s="17"/>
      <c r="I114" s="17"/>
      <c r="J114" s="17"/>
      <c r="K114" s="17"/>
      <c r="M114" s="17"/>
      <c r="N114" s="17"/>
      <c r="O114" s="17"/>
      <c r="P114" s="17"/>
    </row>
    <row r="115" spans="1:16">
      <c r="A115" s="21"/>
      <c r="B115" s="22"/>
      <c r="C115" s="22"/>
      <c r="D115" s="22"/>
      <c r="E115" s="23"/>
      <c r="F115" s="22"/>
      <c r="G115" s="24" t="str">
        <f t="shared" si="3"/>
        <v>-</v>
      </c>
      <c r="H115" s="17"/>
      <c r="I115" s="17"/>
      <c r="J115" s="17"/>
      <c r="K115" s="17"/>
      <c r="M115" s="17"/>
      <c r="N115" s="17"/>
      <c r="O115" s="17"/>
      <c r="P115" s="17"/>
    </row>
    <row r="116" spans="1:16">
      <c r="A116" s="21"/>
      <c r="B116" s="22"/>
      <c r="C116" s="22"/>
      <c r="D116" s="22"/>
      <c r="E116" s="23"/>
      <c r="F116" s="22"/>
      <c r="G116" s="24" t="str">
        <f t="shared" si="3"/>
        <v>-</v>
      </c>
      <c r="H116" s="17"/>
      <c r="I116" s="17"/>
      <c r="J116" s="17"/>
      <c r="K116" s="17"/>
      <c r="M116" s="17"/>
      <c r="N116" s="17"/>
      <c r="O116" s="17"/>
      <c r="P116" s="17"/>
    </row>
    <row r="117" spans="1:16">
      <c r="A117" s="21"/>
      <c r="B117" s="22"/>
      <c r="C117" s="22"/>
      <c r="D117" s="22"/>
      <c r="E117" s="23"/>
      <c r="F117" s="22"/>
      <c r="G117" s="24" t="str">
        <f t="shared" si="3"/>
        <v>-</v>
      </c>
      <c r="H117" s="17"/>
      <c r="I117" s="17"/>
      <c r="J117" s="17"/>
      <c r="K117" s="17"/>
      <c r="M117" s="17"/>
      <c r="N117" s="17"/>
      <c r="O117" s="17"/>
      <c r="P117" s="17"/>
    </row>
    <row r="118" spans="1:16">
      <c r="A118" s="21"/>
      <c r="B118" s="22"/>
      <c r="C118" s="22"/>
      <c r="D118" s="22"/>
      <c r="E118" s="23"/>
      <c r="F118" s="22"/>
      <c r="G118" s="24" t="str">
        <f t="shared" si="3"/>
        <v>-</v>
      </c>
      <c r="H118" s="17"/>
      <c r="I118" s="17"/>
      <c r="J118" s="17"/>
      <c r="K118" s="17"/>
      <c r="M118" s="17"/>
      <c r="N118" s="17"/>
      <c r="O118" s="17"/>
      <c r="P118" s="17"/>
    </row>
    <row r="119" spans="1:16">
      <c r="A119" s="21"/>
      <c r="B119" s="22"/>
      <c r="C119" s="22"/>
      <c r="D119" s="22"/>
      <c r="E119" s="23"/>
      <c r="F119" s="22"/>
      <c r="G119" s="24" t="str">
        <f t="shared" si="3"/>
        <v>-</v>
      </c>
      <c r="H119" s="17"/>
      <c r="I119" s="17"/>
      <c r="J119" s="17"/>
      <c r="K119" s="17"/>
      <c r="M119" s="17"/>
      <c r="N119" s="17"/>
      <c r="O119" s="17"/>
      <c r="P119" s="17"/>
    </row>
    <row r="120" spans="1:16">
      <c r="A120" s="21"/>
      <c r="B120" s="22"/>
      <c r="C120" s="22"/>
      <c r="D120" s="22"/>
      <c r="E120" s="23"/>
      <c r="F120" s="22"/>
      <c r="G120" s="24" t="str">
        <f t="shared" si="3"/>
        <v>-</v>
      </c>
      <c r="H120" s="17"/>
      <c r="I120" s="17"/>
      <c r="J120" s="17"/>
      <c r="K120" s="17"/>
      <c r="M120" s="17"/>
      <c r="N120" s="17"/>
      <c r="O120" s="17"/>
      <c r="P120" s="17"/>
    </row>
    <row r="121" spans="1:16">
      <c r="A121" s="21"/>
      <c r="B121" s="22"/>
      <c r="C121" s="22"/>
      <c r="D121" s="22"/>
      <c r="E121" s="23"/>
      <c r="F121" s="22"/>
      <c r="G121" s="24" t="str">
        <f t="shared" si="3"/>
        <v>-</v>
      </c>
      <c r="H121" s="17"/>
      <c r="I121" s="17"/>
      <c r="J121" s="17"/>
      <c r="K121" s="17"/>
      <c r="M121" s="17"/>
      <c r="N121" s="17"/>
      <c r="O121" s="17"/>
      <c r="P121" s="17"/>
    </row>
    <row r="122" spans="1:16">
      <c r="A122" s="21"/>
      <c r="B122" s="22"/>
      <c r="C122" s="22"/>
      <c r="D122" s="22"/>
      <c r="E122" s="23"/>
      <c r="F122" s="22"/>
      <c r="G122" s="24" t="str">
        <f t="shared" si="3"/>
        <v>-</v>
      </c>
      <c r="H122" s="17"/>
      <c r="I122" s="17"/>
      <c r="J122" s="17"/>
      <c r="K122" s="17"/>
      <c r="M122" s="17"/>
      <c r="N122" s="17"/>
      <c r="O122" s="17"/>
      <c r="P122" s="17"/>
    </row>
    <row r="123" spans="1:16">
      <c r="A123" s="21"/>
      <c r="B123" s="22"/>
      <c r="C123" s="22"/>
      <c r="D123" s="22"/>
      <c r="E123" s="23"/>
      <c r="F123" s="22"/>
      <c r="G123" s="24" t="str">
        <f t="shared" si="3"/>
        <v>-</v>
      </c>
      <c r="H123" s="17"/>
      <c r="I123" s="17"/>
      <c r="J123" s="17"/>
      <c r="K123" s="17"/>
      <c r="M123" s="17"/>
      <c r="N123" s="17"/>
      <c r="O123" s="17"/>
      <c r="P123" s="17"/>
    </row>
    <row r="124" spans="1:16">
      <c r="A124" s="21"/>
      <c r="B124" s="22"/>
      <c r="C124" s="22"/>
      <c r="D124" s="22"/>
      <c r="E124" s="23"/>
      <c r="F124" s="22"/>
      <c r="G124" s="24" t="str">
        <f t="shared" si="3"/>
        <v>-</v>
      </c>
      <c r="H124" s="17"/>
      <c r="I124" s="17"/>
      <c r="J124" s="17"/>
      <c r="K124" s="17"/>
      <c r="M124" s="17"/>
      <c r="N124" s="17"/>
      <c r="O124" s="17"/>
      <c r="P124" s="17"/>
    </row>
    <row r="125" spans="1:16">
      <c r="A125" s="21"/>
      <c r="B125" s="22"/>
      <c r="C125" s="22"/>
      <c r="D125" s="22"/>
      <c r="E125" s="23"/>
      <c r="F125" s="22"/>
      <c r="G125" s="24" t="str">
        <f t="shared" si="3"/>
        <v>-</v>
      </c>
      <c r="H125" s="17"/>
      <c r="I125" s="17"/>
      <c r="J125" s="17"/>
      <c r="K125" s="17"/>
      <c r="M125" s="17"/>
      <c r="N125" s="17"/>
      <c r="O125" s="17"/>
      <c r="P125" s="17"/>
    </row>
    <row r="126" spans="1:16">
      <c r="A126" s="21"/>
      <c r="B126" s="22"/>
      <c r="C126" s="22"/>
      <c r="D126" s="22"/>
      <c r="E126" s="23"/>
      <c r="F126" s="22"/>
      <c r="G126" s="24" t="str">
        <f t="shared" si="3"/>
        <v>-</v>
      </c>
      <c r="H126" s="17"/>
      <c r="I126" s="17"/>
      <c r="J126" s="17"/>
      <c r="K126" s="17"/>
      <c r="M126" s="17"/>
      <c r="N126" s="17"/>
      <c r="O126" s="17"/>
      <c r="P126" s="17"/>
    </row>
    <row r="127" spans="1:16">
      <c r="A127" s="21"/>
      <c r="B127" s="22"/>
      <c r="C127" s="22"/>
      <c r="D127" s="22"/>
      <c r="E127" s="23"/>
      <c r="F127" s="22"/>
      <c r="G127" s="24" t="str">
        <f t="shared" si="3"/>
        <v>-</v>
      </c>
      <c r="H127" s="17"/>
      <c r="I127" s="17"/>
      <c r="J127" s="17"/>
      <c r="K127" s="17"/>
      <c r="M127" s="17"/>
      <c r="N127" s="17"/>
      <c r="O127" s="17"/>
      <c r="P127" s="17"/>
    </row>
    <row r="128" spans="1:16">
      <c r="A128" s="21"/>
      <c r="B128" s="22"/>
      <c r="C128" s="22"/>
      <c r="D128" s="22"/>
      <c r="E128" s="23"/>
      <c r="F128" s="22"/>
      <c r="G128" s="24" t="str">
        <f t="shared" si="3"/>
        <v>-</v>
      </c>
      <c r="H128" s="17"/>
      <c r="I128" s="17"/>
      <c r="J128" s="17"/>
      <c r="K128" s="17"/>
      <c r="M128" s="17"/>
      <c r="N128" s="17"/>
      <c r="O128" s="17"/>
      <c r="P128" s="17"/>
    </row>
    <row r="129" spans="1:16">
      <c r="A129" s="21"/>
      <c r="B129" s="22"/>
      <c r="C129" s="22"/>
      <c r="D129" s="22"/>
      <c r="E129" s="23"/>
      <c r="F129" s="22"/>
      <c r="G129" s="24" t="str">
        <f t="shared" si="3"/>
        <v>-</v>
      </c>
      <c r="H129" s="17"/>
      <c r="I129" s="17"/>
      <c r="J129" s="17"/>
      <c r="K129" s="17"/>
      <c r="M129" s="17"/>
      <c r="N129" s="17"/>
      <c r="O129" s="17"/>
      <c r="P129" s="17"/>
    </row>
    <row r="130" spans="1:16">
      <c r="A130" s="21"/>
      <c r="B130" s="22"/>
      <c r="C130" s="22"/>
      <c r="D130" s="22"/>
      <c r="E130" s="23"/>
      <c r="F130" s="22"/>
      <c r="G130" s="24" t="str">
        <f>IF(F130="",IF(C130="","-",C130),VLOOKUP(F130,$C:$G,5,FALSE)&amp;"&gt;&gt;"&amp;C130)</f>
        <v>-</v>
      </c>
      <c r="H130" s="17"/>
      <c r="I130" s="17"/>
      <c r="J130" s="17"/>
      <c r="K130" s="17"/>
      <c r="M130" s="17"/>
      <c r="N130" s="17"/>
      <c r="O130" s="17"/>
      <c r="P130" s="17"/>
    </row>
  </sheetData>
  <sheetProtection formatCells="0" formatColumns="0" formatRows="0" insertRows="0" deleteRows="0" sort="0" autoFilter="0"/>
  <phoneticPr fontId="4" type="noConversion"/>
  <dataValidations count="2">
    <dataValidation type="list" allowBlank="1" showInputMessage="1" showErrorMessage="1" sqref="F2:F130" xr:uid="{00000000-0002-0000-1F00-000000000000}">
      <formula1>OFFSET($C$1,1,0,COUNTA($C:$C)-1)</formula1>
    </dataValidation>
    <dataValidation type="custom" showInputMessage="1" showErrorMessage="1" errorTitle="Duplicate Key" error="Value must be unique" promptTitle="Duplicate Key" prompt="Value must be unique" sqref="C2:C5 C7:C130" xr:uid="{00000000-0002-0000-1F00-000001000000}">
      <formula1>IF(COUNTIF($C:$C,C2)=1,1,0)</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17">
    <tabColor rgb="FFFFFF00"/>
  </sheetPr>
  <dimension ref="A1:H56"/>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10.44140625" defaultRowHeight="18.75"/>
  <cols>
    <col min="1" max="1" width="23.5546875" style="58" customWidth="1"/>
    <col min="2" max="2" width="26.5546875" style="53" customWidth="1"/>
    <col min="3" max="3" width="42.33203125" style="53" customWidth="1"/>
    <col min="4" max="4" width="10.44140625" style="53"/>
    <col min="5" max="5" width="15.5546875" style="53" customWidth="1"/>
    <col min="6" max="6" width="19.5546875" style="53" customWidth="1"/>
    <col min="7" max="7" width="25.44140625" style="53" customWidth="1"/>
    <col min="8" max="8" width="31.88671875" style="53" customWidth="1"/>
    <col min="9" max="16384" width="10.44140625" style="53"/>
  </cols>
  <sheetData>
    <row r="1" spans="1:8" ht="19.5" customHeight="1">
      <c r="A1" s="51" t="s">
        <v>1875</v>
      </c>
      <c r="B1" s="52" t="s">
        <v>881</v>
      </c>
      <c r="C1" s="52" t="s">
        <v>2741</v>
      </c>
      <c r="D1" s="52" t="s">
        <v>2742</v>
      </c>
      <c r="E1" s="52" t="s">
        <v>1879</v>
      </c>
      <c r="F1" s="52" t="s">
        <v>2743</v>
      </c>
      <c r="G1" s="52" t="s">
        <v>2744</v>
      </c>
      <c r="H1" s="52" t="s">
        <v>2745</v>
      </c>
    </row>
    <row r="2" spans="1:8">
      <c r="A2" s="59"/>
      <c r="B2" s="55" t="s">
        <v>2707</v>
      </c>
      <c r="C2" s="55" t="s">
        <v>2746</v>
      </c>
      <c r="D2" s="55"/>
      <c r="E2" s="55" t="s">
        <v>2747</v>
      </c>
      <c r="F2" s="55" t="s">
        <v>2748</v>
      </c>
      <c r="G2" s="55" t="s">
        <v>2749</v>
      </c>
      <c r="H2" s="55" t="s">
        <v>2750</v>
      </c>
    </row>
    <row r="3" spans="1:8">
      <c r="A3" s="60"/>
      <c r="B3" s="62" t="s">
        <v>2710</v>
      </c>
      <c r="C3" s="55" t="s">
        <v>2746</v>
      </c>
      <c r="D3" s="55"/>
      <c r="E3" s="55" t="s">
        <v>2747</v>
      </c>
      <c r="F3" s="55" t="s">
        <v>2748</v>
      </c>
      <c r="G3" s="55" t="s">
        <v>2749</v>
      </c>
      <c r="H3" s="55" t="s">
        <v>2751</v>
      </c>
    </row>
    <row r="4" spans="1:8" ht="31.5" customHeight="1">
      <c r="A4" s="60"/>
      <c r="B4" s="55" t="s">
        <v>2711</v>
      </c>
      <c r="C4" s="55" t="s">
        <v>2746</v>
      </c>
      <c r="D4" s="55"/>
      <c r="E4" s="55" t="s">
        <v>2747</v>
      </c>
      <c r="F4" s="55" t="s">
        <v>2748</v>
      </c>
      <c r="G4" s="55" t="s">
        <v>2749</v>
      </c>
      <c r="H4" s="55"/>
    </row>
    <row r="5" spans="1:8" ht="23.25" customHeight="1">
      <c r="A5" s="60"/>
      <c r="B5" s="55"/>
      <c r="C5" s="55"/>
      <c r="D5" s="55"/>
      <c r="E5" s="55"/>
      <c r="F5" s="55"/>
      <c r="G5" s="55"/>
      <c r="H5" s="55"/>
    </row>
    <row r="6" spans="1:8" ht="39" customHeight="1">
      <c r="A6" s="60"/>
      <c r="B6" s="55"/>
      <c r="C6" s="55"/>
      <c r="D6" s="55"/>
      <c r="E6" s="55"/>
      <c r="F6" s="55"/>
      <c r="G6" s="55"/>
      <c r="H6" s="55"/>
    </row>
    <row r="7" spans="1:8">
      <c r="A7" s="54"/>
      <c r="C7" s="55"/>
      <c r="D7" s="55"/>
      <c r="E7" s="55"/>
      <c r="F7" s="55"/>
      <c r="G7" s="55"/>
      <c r="H7" s="55"/>
    </row>
    <row r="8" spans="1:8">
      <c r="A8" s="56"/>
      <c r="B8" s="55"/>
      <c r="C8" s="55"/>
      <c r="D8" s="55"/>
      <c r="E8" s="55"/>
      <c r="F8" s="55"/>
      <c r="G8" s="55"/>
      <c r="H8" s="55"/>
    </row>
    <row r="9" spans="1:8">
      <c r="A9" s="56"/>
      <c r="B9" s="55"/>
      <c r="C9" s="55"/>
      <c r="D9" s="55"/>
      <c r="E9" s="55"/>
      <c r="F9" s="55"/>
      <c r="G9" s="55"/>
      <c r="H9" s="55"/>
    </row>
    <row r="10" spans="1:8">
      <c r="A10" s="56"/>
      <c r="B10" s="55"/>
      <c r="C10" s="55"/>
      <c r="D10" s="55"/>
      <c r="E10" s="55"/>
      <c r="F10" s="55"/>
      <c r="G10" s="55"/>
      <c r="H10" s="55"/>
    </row>
    <row r="11" spans="1:8">
      <c r="A11" s="57"/>
      <c r="B11" s="55"/>
      <c r="C11" s="55"/>
      <c r="D11" s="55"/>
      <c r="E11" s="55"/>
      <c r="F11" s="55"/>
      <c r="G11" s="55"/>
      <c r="H11" s="55"/>
    </row>
    <row r="12" spans="1:8">
      <c r="A12" s="54"/>
      <c r="C12" s="55"/>
      <c r="D12" s="55"/>
      <c r="E12" s="55"/>
      <c r="F12" s="55"/>
      <c r="G12" s="55"/>
      <c r="H12" s="55"/>
    </row>
    <row r="13" spans="1:8">
      <c r="A13" s="56"/>
      <c r="B13" s="55"/>
      <c r="C13" s="55"/>
      <c r="D13" s="55"/>
      <c r="E13" s="55"/>
      <c r="F13" s="55"/>
      <c r="G13" s="55"/>
      <c r="H13" s="55"/>
    </row>
    <row r="14" spans="1:8">
      <c r="A14" s="56"/>
      <c r="B14" s="55"/>
      <c r="C14" s="55"/>
      <c r="D14" s="55"/>
      <c r="E14" s="55"/>
      <c r="F14" s="55"/>
      <c r="G14" s="55"/>
      <c r="H14" s="55"/>
    </row>
    <row r="15" spans="1:8">
      <c r="A15" s="56"/>
      <c r="B15" s="55"/>
      <c r="C15" s="55"/>
      <c r="D15" s="55"/>
      <c r="E15" s="55"/>
      <c r="F15" s="55"/>
      <c r="G15" s="55"/>
      <c r="H15" s="55"/>
    </row>
    <row r="16" spans="1:8">
      <c r="A16" s="57"/>
      <c r="B16" s="55"/>
      <c r="C16" s="55"/>
      <c r="D16" s="55"/>
      <c r="E16" s="55"/>
      <c r="F16" s="55"/>
      <c r="G16" s="55"/>
      <c r="H16" s="55"/>
    </row>
    <row r="17" spans="1:8">
      <c r="A17" s="54"/>
      <c r="B17" s="55"/>
      <c r="C17" s="55"/>
      <c r="D17" s="55"/>
      <c r="E17" s="55"/>
      <c r="F17" s="55"/>
      <c r="G17" s="55"/>
      <c r="H17" s="55"/>
    </row>
    <row r="18" spans="1:8">
      <c r="A18" s="56"/>
      <c r="B18" s="55"/>
      <c r="C18" s="55"/>
      <c r="D18" s="55"/>
      <c r="E18" s="55"/>
      <c r="F18" s="55"/>
      <c r="G18" s="55"/>
      <c r="H18" s="55"/>
    </row>
    <row r="19" spans="1:8">
      <c r="A19" s="56"/>
      <c r="B19" s="55"/>
      <c r="C19" s="55"/>
      <c r="D19" s="55"/>
      <c r="E19" s="55"/>
      <c r="F19" s="55"/>
      <c r="G19" s="55"/>
      <c r="H19" s="55"/>
    </row>
    <row r="20" spans="1:8">
      <c r="A20" s="56"/>
      <c r="B20" s="55"/>
      <c r="C20" s="55"/>
      <c r="D20" s="55"/>
      <c r="E20" s="55"/>
      <c r="F20" s="55"/>
      <c r="G20" s="55"/>
      <c r="H20" s="55"/>
    </row>
    <row r="21" spans="1:8">
      <c r="A21" s="57"/>
      <c r="B21" s="55"/>
      <c r="C21" s="55"/>
      <c r="D21" s="55"/>
      <c r="E21" s="55"/>
      <c r="F21" s="55"/>
      <c r="G21" s="55"/>
      <c r="H21" s="55"/>
    </row>
    <row r="22" spans="1:8">
      <c r="A22" s="54"/>
      <c r="B22" s="55"/>
      <c r="C22" s="55"/>
      <c r="D22" s="55"/>
      <c r="E22" s="55"/>
      <c r="F22" s="55"/>
      <c r="G22" s="55"/>
      <c r="H22" s="55"/>
    </row>
    <row r="23" spans="1:8">
      <c r="A23" s="56"/>
      <c r="B23" s="55"/>
      <c r="C23" s="55"/>
      <c r="D23" s="55"/>
      <c r="E23" s="55"/>
      <c r="F23" s="55"/>
      <c r="G23" s="55"/>
      <c r="H23" s="55"/>
    </row>
    <row r="24" spans="1:8">
      <c r="A24" s="56"/>
      <c r="B24" s="55"/>
      <c r="C24" s="55"/>
      <c r="D24" s="55"/>
      <c r="E24" s="55"/>
      <c r="F24" s="55"/>
      <c r="G24" s="55"/>
      <c r="H24" s="55"/>
    </row>
    <row r="25" spans="1:8">
      <c r="A25" s="56"/>
      <c r="B25" s="55"/>
      <c r="C25" s="55"/>
      <c r="D25" s="55"/>
      <c r="E25" s="55"/>
      <c r="F25" s="55"/>
      <c r="G25" s="55"/>
      <c r="H25" s="55"/>
    </row>
    <row r="26" spans="1:8">
      <c r="A26" s="57"/>
      <c r="B26" s="55"/>
      <c r="C26" s="55"/>
      <c r="D26" s="55"/>
      <c r="E26" s="55"/>
      <c r="F26" s="55"/>
      <c r="G26" s="55"/>
      <c r="H26" s="55"/>
    </row>
    <row r="27" spans="1:8">
      <c r="A27" s="54"/>
      <c r="B27" s="55"/>
      <c r="C27" s="55"/>
      <c r="D27" s="55"/>
      <c r="E27" s="55"/>
      <c r="F27" s="55"/>
      <c r="G27" s="55"/>
      <c r="H27" s="55"/>
    </row>
    <row r="28" spans="1:8">
      <c r="A28" s="56"/>
      <c r="B28" s="55"/>
      <c r="C28" s="55"/>
      <c r="D28" s="55"/>
      <c r="E28" s="55"/>
      <c r="F28" s="55"/>
      <c r="G28" s="55"/>
      <c r="H28" s="55"/>
    </row>
    <row r="29" spans="1:8">
      <c r="A29" s="56"/>
      <c r="B29" s="55"/>
      <c r="C29" s="55"/>
      <c r="D29" s="55"/>
      <c r="E29" s="55"/>
      <c r="F29" s="55"/>
      <c r="G29" s="55"/>
      <c r="H29" s="55"/>
    </row>
    <row r="30" spans="1:8">
      <c r="A30" s="56"/>
      <c r="B30" s="55"/>
      <c r="C30" s="55"/>
      <c r="D30" s="55"/>
      <c r="E30" s="55"/>
      <c r="F30" s="55"/>
      <c r="G30" s="55"/>
      <c r="H30" s="55"/>
    </row>
    <row r="31" spans="1:8">
      <c r="A31" s="57"/>
      <c r="B31" s="55"/>
      <c r="C31" s="55"/>
      <c r="D31" s="55"/>
      <c r="E31" s="55"/>
      <c r="F31" s="55"/>
      <c r="G31" s="55"/>
      <c r="H31" s="55"/>
    </row>
    <row r="32" spans="1:8">
      <c r="A32" s="54"/>
      <c r="B32" s="55"/>
      <c r="C32" s="55"/>
      <c r="D32" s="55"/>
      <c r="E32" s="55"/>
      <c r="F32" s="55"/>
      <c r="G32" s="55"/>
      <c r="H32" s="55"/>
    </row>
    <row r="33" spans="1:8">
      <c r="A33" s="56"/>
      <c r="B33" s="55"/>
      <c r="C33" s="55"/>
      <c r="D33" s="55"/>
      <c r="E33" s="55"/>
      <c r="F33" s="55"/>
      <c r="G33" s="55"/>
      <c r="H33" s="55"/>
    </row>
    <row r="34" spans="1:8">
      <c r="A34" s="56"/>
      <c r="B34" s="55"/>
      <c r="C34" s="55"/>
      <c r="D34" s="55"/>
      <c r="E34" s="55"/>
      <c r="F34" s="55"/>
      <c r="G34" s="55"/>
      <c r="H34" s="55"/>
    </row>
    <row r="35" spans="1:8">
      <c r="A35" s="56"/>
      <c r="B35" s="55"/>
      <c r="C35" s="55"/>
      <c r="D35" s="55"/>
      <c r="E35" s="55"/>
      <c r="F35" s="55"/>
      <c r="G35" s="55"/>
      <c r="H35" s="55"/>
    </row>
    <row r="36" spans="1:8">
      <c r="A36" s="57"/>
      <c r="B36" s="55"/>
      <c r="C36" s="55"/>
      <c r="D36" s="55"/>
      <c r="E36" s="55"/>
      <c r="F36" s="55"/>
      <c r="G36" s="55"/>
      <c r="H36" s="55"/>
    </row>
    <row r="37" spans="1:8">
      <c r="A37" s="54"/>
      <c r="B37" s="55"/>
      <c r="C37" s="55"/>
      <c r="D37" s="55"/>
      <c r="E37" s="55"/>
      <c r="F37" s="55"/>
      <c r="G37" s="55"/>
      <c r="H37" s="55"/>
    </row>
    <row r="38" spans="1:8">
      <c r="A38" s="56"/>
      <c r="B38" s="55"/>
      <c r="C38" s="55"/>
      <c r="D38" s="55"/>
      <c r="E38" s="55"/>
      <c r="F38" s="55"/>
      <c r="G38" s="55"/>
      <c r="H38" s="55"/>
    </row>
    <row r="39" spans="1:8">
      <c r="A39" s="56"/>
      <c r="B39" s="55"/>
      <c r="C39" s="55"/>
      <c r="D39" s="55"/>
      <c r="E39" s="55"/>
      <c r="F39" s="55"/>
      <c r="G39" s="55"/>
      <c r="H39" s="55"/>
    </row>
    <row r="40" spans="1:8">
      <c r="A40" s="56"/>
      <c r="B40" s="55"/>
      <c r="C40" s="55"/>
      <c r="D40" s="55"/>
      <c r="E40" s="55"/>
      <c r="F40" s="55"/>
      <c r="G40" s="55"/>
      <c r="H40" s="55"/>
    </row>
    <row r="41" spans="1:8">
      <c r="A41" s="57"/>
      <c r="B41" s="55"/>
      <c r="C41" s="55"/>
      <c r="D41" s="55"/>
      <c r="E41" s="55"/>
      <c r="F41" s="55"/>
      <c r="G41" s="55"/>
      <c r="H41" s="55"/>
    </row>
    <row r="42" spans="1:8">
      <c r="A42" s="54"/>
      <c r="B42" s="55"/>
      <c r="C42" s="55"/>
      <c r="D42" s="55"/>
      <c r="E42" s="55"/>
      <c r="F42" s="55"/>
      <c r="G42" s="55"/>
      <c r="H42" s="55"/>
    </row>
    <row r="43" spans="1:8">
      <c r="A43" s="56"/>
      <c r="B43" s="55"/>
      <c r="C43" s="55"/>
      <c r="D43" s="55"/>
      <c r="E43" s="55"/>
      <c r="F43" s="55"/>
      <c r="G43" s="55"/>
      <c r="H43" s="55"/>
    </row>
    <row r="44" spans="1:8">
      <c r="A44" s="56"/>
      <c r="B44" s="55"/>
      <c r="C44" s="55"/>
      <c r="D44" s="55"/>
      <c r="E44" s="55"/>
      <c r="F44" s="55"/>
      <c r="G44" s="55"/>
      <c r="H44" s="55"/>
    </row>
    <row r="45" spans="1:8">
      <c r="A45" s="56"/>
      <c r="B45" s="55"/>
      <c r="C45" s="55"/>
      <c r="D45" s="55"/>
      <c r="E45" s="55"/>
      <c r="F45" s="55"/>
      <c r="G45" s="55"/>
      <c r="H45" s="55"/>
    </row>
    <row r="46" spans="1:8">
      <c r="A46" s="57"/>
      <c r="B46" s="55"/>
      <c r="C46" s="55"/>
      <c r="D46" s="55"/>
      <c r="E46" s="55"/>
      <c r="F46" s="55"/>
      <c r="G46" s="55"/>
      <c r="H46" s="55"/>
    </row>
    <row r="47" spans="1:8">
      <c r="A47" s="54"/>
      <c r="B47" s="55"/>
      <c r="C47" s="55"/>
      <c r="D47" s="55"/>
      <c r="E47" s="55"/>
      <c r="F47" s="55"/>
      <c r="G47" s="55"/>
      <c r="H47" s="55"/>
    </row>
    <row r="48" spans="1:8">
      <c r="A48" s="56"/>
      <c r="B48" s="55"/>
      <c r="C48" s="55"/>
      <c r="D48" s="55"/>
      <c r="E48" s="55"/>
      <c r="F48" s="55"/>
      <c r="G48" s="55"/>
      <c r="H48" s="55"/>
    </row>
    <row r="49" spans="1:8">
      <c r="A49" s="56"/>
      <c r="B49" s="55"/>
      <c r="C49" s="55"/>
      <c r="D49" s="55"/>
      <c r="E49" s="55"/>
      <c r="F49" s="55"/>
      <c r="G49" s="55"/>
      <c r="H49" s="55"/>
    </row>
    <row r="50" spans="1:8">
      <c r="A50" s="56"/>
      <c r="B50" s="55"/>
      <c r="C50" s="55"/>
      <c r="D50" s="55"/>
      <c r="E50" s="55"/>
      <c r="F50" s="55"/>
      <c r="G50" s="55"/>
      <c r="H50" s="55"/>
    </row>
    <row r="51" spans="1:8">
      <c r="A51" s="57"/>
      <c r="B51" s="55"/>
      <c r="C51" s="55"/>
      <c r="D51" s="55"/>
      <c r="E51" s="55"/>
      <c r="F51" s="55"/>
      <c r="G51" s="55"/>
      <c r="H51" s="55"/>
    </row>
    <row r="52" spans="1:8">
      <c r="A52" s="54"/>
      <c r="B52" s="55"/>
      <c r="C52" s="55"/>
      <c r="D52" s="55"/>
      <c r="E52" s="55"/>
      <c r="F52" s="55"/>
      <c r="G52" s="55"/>
      <c r="H52" s="55"/>
    </row>
    <row r="53" spans="1:8">
      <c r="A53" s="56"/>
      <c r="B53" s="55"/>
      <c r="C53" s="55"/>
      <c r="D53" s="55"/>
      <c r="E53" s="55"/>
      <c r="F53" s="55"/>
      <c r="G53" s="55"/>
      <c r="H53" s="55"/>
    </row>
    <row r="54" spans="1:8">
      <c r="A54" s="56"/>
      <c r="B54" s="55"/>
      <c r="C54" s="55"/>
      <c r="D54" s="55"/>
      <c r="E54" s="55"/>
      <c r="F54" s="55"/>
      <c r="G54" s="55"/>
      <c r="H54" s="55"/>
    </row>
    <row r="55" spans="1:8">
      <c r="A55" s="56"/>
      <c r="B55" s="55"/>
      <c r="C55" s="55"/>
      <c r="D55" s="55"/>
      <c r="E55" s="55"/>
      <c r="F55" s="55"/>
      <c r="G55" s="55"/>
      <c r="H55" s="55"/>
    </row>
    <row r="56" spans="1:8">
      <c r="A56" s="57"/>
      <c r="B56" s="55"/>
      <c r="C56" s="55"/>
      <c r="D56" s="55"/>
      <c r="E56" s="55"/>
      <c r="F56" s="55"/>
      <c r="G56" s="55"/>
      <c r="H56" s="55"/>
    </row>
  </sheetData>
  <phoneticPr fontId="4" type="noConversion"/>
  <dataValidations count="5">
    <dataValidation type="list" allowBlank="1" showInputMessage="1" showErrorMessage="1" sqref="E2:E56" xr:uid="{00000000-0002-0000-2000-000000000000}">
      <formula1>"Term,Data_Calss,Classification,Tag,UserName,AssetOwner"</formula1>
    </dataValidation>
    <dataValidation type="list" allowBlank="1" showInputMessage="1" showErrorMessage="1" sqref="F52:F53 F7:F8 F12:F13 F17:F18 F22:F23 F27:F28 F32:F33 F37:F38 F42:F43 F47:F48 F2:F4" xr:uid="{00000000-0002-0000-2000-000001000000}">
      <formula1>"contain any, does not contain any"</formula1>
    </dataValidation>
    <dataValidation type="list" allowBlank="1" showInputMessage="1" showErrorMessage="1" sqref="D52:D54 D7:D9 D12:D14 D17:D19 D22:D24 D27:D29 D32:D34 D37:D39 D42:D44 D47:D49 D2:D4" xr:uid="{00000000-0002-0000-2000-000002000000}">
      <formula1>"AND, OR"</formula1>
    </dataValidation>
    <dataValidation type="list" allowBlank="1" showInputMessage="1" showErrorMessage="1" sqref="H2:H4 H7 H12 H17 H22 H27 H32 H37 H42 H47 H52" xr:uid="{00000000-0002-0000-2000-000003000000}">
      <formula1>"deney access to data,mask data"</formula1>
    </dataValidation>
    <dataValidation type="list" allowBlank="1" showInputMessage="1" showErrorMessage="1" sqref="F54:F55 F39:F40 F29:F30 F9:F10 F49:F50 F14:F15 F34:F35 F19:F20 F44:F45 F24:F25 F5" xr:uid="{00000000-0002-0000-2000-000004000000}">
      <formula1>"Term,Data_Calss,Classification,Tag"</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18"/>
  <dimension ref="A1:A54"/>
  <sheetViews>
    <sheetView workbookViewId="0">
      <selection activeCell="F28" sqref="F28"/>
    </sheetView>
  </sheetViews>
  <sheetFormatPr defaultColWidth="8.88671875" defaultRowHeight="15.75"/>
  <cols>
    <col min="1" max="1" width="53.109375" customWidth="1"/>
  </cols>
  <sheetData>
    <row r="1" spans="1:1">
      <c r="A1">
        <v>52</v>
      </c>
    </row>
    <row r="2" spans="1:1">
      <c r="A2" t="s">
        <v>2752</v>
      </c>
    </row>
    <row r="3" spans="1:1">
      <c r="A3" t="s">
        <v>2753</v>
      </c>
    </row>
    <row r="4" spans="1:1">
      <c r="A4" t="s">
        <v>2754</v>
      </c>
    </row>
    <row r="5" spans="1:1">
      <c r="A5" t="s">
        <v>2755</v>
      </c>
    </row>
    <row r="6" spans="1:1">
      <c r="A6" t="s">
        <v>2756</v>
      </c>
    </row>
    <row r="7" spans="1:1">
      <c r="A7" t="s">
        <v>2757</v>
      </c>
    </row>
    <row r="8" spans="1:1">
      <c r="A8" t="s">
        <v>2758</v>
      </c>
    </row>
    <row r="9" spans="1:1">
      <c r="A9" t="s">
        <v>2759</v>
      </c>
    </row>
    <row r="10" spans="1:1">
      <c r="A10" t="s">
        <v>2760</v>
      </c>
    </row>
    <row r="11" spans="1:1">
      <c r="A11" t="s">
        <v>2761</v>
      </c>
    </row>
    <row r="12" spans="1:1">
      <c r="A12" t="s">
        <v>2762</v>
      </c>
    </row>
    <row r="13" spans="1:1">
      <c r="A13" t="s">
        <v>2763</v>
      </c>
    </row>
    <row r="14" spans="1:1">
      <c r="A14" t="s">
        <v>2764</v>
      </c>
    </row>
    <row r="15" spans="1:1">
      <c r="A15" t="s">
        <v>2765</v>
      </c>
    </row>
    <row r="16" spans="1:1">
      <c r="A16" t="s">
        <v>2766</v>
      </c>
    </row>
    <row r="17" spans="1:1">
      <c r="A17" t="s">
        <v>2767</v>
      </c>
    </row>
    <row r="18" spans="1:1">
      <c r="A18" t="s">
        <v>2768</v>
      </c>
    </row>
    <row r="19" spans="1:1">
      <c r="A19" t="s">
        <v>2769</v>
      </c>
    </row>
    <row r="20" spans="1:1">
      <c r="A20" t="s">
        <v>2770</v>
      </c>
    </row>
    <row r="21" spans="1:1">
      <c r="A21" t="s">
        <v>2771</v>
      </c>
    </row>
    <row r="22" spans="1:1">
      <c r="A22" t="s">
        <v>2772</v>
      </c>
    </row>
    <row r="23" spans="1:1">
      <c r="A23" t="s">
        <v>2773</v>
      </c>
    </row>
    <row r="24" spans="1:1">
      <c r="A24" t="s">
        <v>2774</v>
      </c>
    </row>
    <row r="25" spans="1:1">
      <c r="A25" t="s">
        <v>2775</v>
      </c>
    </row>
    <row r="26" spans="1:1">
      <c r="A26" t="s">
        <v>2776</v>
      </c>
    </row>
    <row r="27" spans="1:1">
      <c r="A27" t="s">
        <v>2777</v>
      </c>
    </row>
    <row r="28" spans="1:1">
      <c r="A28" t="s">
        <v>2778</v>
      </c>
    </row>
    <row r="29" spans="1:1">
      <c r="A29" t="s">
        <v>2779</v>
      </c>
    </row>
    <row r="30" spans="1:1">
      <c r="A30" t="s">
        <v>2780</v>
      </c>
    </row>
    <row r="31" spans="1:1">
      <c r="A31" t="s">
        <v>2781</v>
      </c>
    </row>
    <row r="32" spans="1:1">
      <c r="A32" t="s">
        <v>2782</v>
      </c>
    </row>
    <row r="33" spans="1:1">
      <c r="A33" t="s">
        <v>2783</v>
      </c>
    </row>
    <row r="34" spans="1:1">
      <c r="A34" t="s">
        <v>2784</v>
      </c>
    </row>
    <row r="35" spans="1:1">
      <c r="A35" t="s">
        <v>2785</v>
      </c>
    </row>
    <row r="36" spans="1:1">
      <c r="A36" t="s">
        <v>2786</v>
      </c>
    </row>
    <row r="37" spans="1:1">
      <c r="A37" t="s">
        <v>2787</v>
      </c>
    </row>
    <row r="38" spans="1:1">
      <c r="A38" t="s">
        <v>2788</v>
      </c>
    </row>
    <row r="39" spans="1:1">
      <c r="A39" t="s">
        <v>2789</v>
      </c>
    </row>
    <row r="40" spans="1:1">
      <c r="A40" t="s">
        <v>2790</v>
      </c>
    </row>
    <row r="41" spans="1:1">
      <c r="A41" t="s">
        <v>2791</v>
      </c>
    </row>
    <row r="42" spans="1:1">
      <c r="A42" t="s">
        <v>2792</v>
      </c>
    </row>
    <row r="43" spans="1:1">
      <c r="A43" t="s">
        <v>2793</v>
      </c>
    </row>
    <row r="44" spans="1:1">
      <c r="A44" t="s">
        <v>2794</v>
      </c>
    </row>
    <row r="45" spans="1:1">
      <c r="A45" t="s">
        <v>2795</v>
      </c>
    </row>
    <row r="46" spans="1:1">
      <c r="A46" t="s">
        <v>2796</v>
      </c>
    </row>
    <row r="47" spans="1:1">
      <c r="A47" t="s">
        <v>2797</v>
      </c>
    </row>
    <row r="48" spans="1:1">
      <c r="A48" t="s">
        <v>2798</v>
      </c>
    </row>
    <row r="49" spans="1:1">
      <c r="A49" t="s">
        <v>2799</v>
      </c>
    </row>
    <row r="50" spans="1:1">
      <c r="A50" t="s">
        <v>2801</v>
      </c>
    </row>
    <row r="51" spans="1:1" ht="78.75">
      <c r="A51" s="109" t="s">
        <v>2812</v>
      </c>
    </row>
    <row r="52" spans="1:1">
      <c r="A52" t="s">
        <v>2813</v>
      </c>
    </row>
    <row r="53" spans="1:1">
      <c r="A53" t="s">
        <v>3061</v>
      </c>
    </row>
    <row r="54" spans="1:1">
      <c r="A54" t="s">
        <v>2800</v>
      </c>
    </row>
  </sheetData>
  <phoneticPr fontId="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85cb2ad-eb57-4aaf-b0a3-1761797acbb4">
      <Terms xmlns="http://schemas.microsoft.com/office/infopath/2007/PartnerControls"/>
    </lcf76f155ced4ddcb4097134ff3c332f>
    <TaxCatchAll xmlns="e2ba26dd-2cac-4c08-a62d-1daac4d0446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文件" ma:contentTypeID="0x010100269E06C726CAF447AC794C991B31A5CE" ma:contentTypeVersion="15" ma:contentTypeDescription="建立新的文件。" ma:contentTypeScope="" ma:versionID="85cfd53c135ea4ea49dd271002058716">
  <xsd:schema xmlns:xsd="http://www.w3.org/2001/XMLSchema" xmlns:xs="http://www.w3.org/2001/XMLSchema" xmlns:p="http://schemas.microsoft.com/office/2006/metadata/properties" xmlns:ns2="285cb2ad-eb57-4aaf-b0a3-1761797acbb4" xmlns:ns3="e2ba26dd-2cac-4c08-a62d-1daac4d0446f" targetNamespace="http://schemas.microsoft.com/office/2006/metadata/properties" ma:root="true" ma:fieldsID="dbf9da3cb86c6f5fc570a1d168887a34" ns2:_="" ns3:_="">
    <xsd:import namespace="285cb2ad-eb57-4aaf-b0a3-1761797acbb4"/>
    <xsd:import namespace="e2ba26dd-2cac-4c08-a62d-1daac4d044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AutoKeyPoints" minOccurs="0"/>
                <xsd:element ref="ns2:MediaServiceKeyPoint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5cb2ad-eb57-4aaf-b0a3-1761797acb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影像標籤" ma:readOnly="false" ma:fieldId="{5cf76f15-5ced-4ddc-b409-7134ff3c332f}" ma:taxonomyMulti="true" ma:sspId="1f64b911-3389-4360-a26d-e4cd8cf8365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2ba26dd-2cac-4c08-a62d-1daac4d0446f" elementFormDefault="qualified">
    <xsd:import namespace="http://schemas.microsoft.com/office/2006/documentManagement/types"/>
    <xsd:import namespace="http://schemas.microsoft.com/office/infopath/2007/PartnerControls"/>
    <xsd:element name="SharedWithUsers" ma:index="10"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用詳細資料" ma:internalName="SharedWithDetails" ma:readOnly="true">
      <xsd:simpleType>
        <xsd:restriction base="dms:Note">
          <xsd:maxLength value="255"/>
        </xsd:restriction>
      </xsd:simpleType>
    </xsd:element>
    <xsd:element name="TaxCatchAll" ma:index="22" nillable="true" ma:displayName="Taxonomy Catch All Column" ma:hidden="true" ma:list="{3c97266c-b672-4f96-a140-621666b46b00}" ma:internalName="TaxCatchAll" ma:showField="CatchAllData" ma:web="e2ba26dd-2cac-4c08-a62d-1daac4d0446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DBAA07F-221E-46C7-A42A-249B76E0E2DE}">
  <ds:schemaRefs>
    <ds:schemaRef ds:uri="http://schemas.microsoft.com/office/2006/metadata/properties"/>
    <ds:schemaRef ds:uri="http://schemas.microsoft.com/office/infopath/2007/PartnerControls"/>
    <ds:schemaRef ds:uri="285cb2ad-eb57-4aaf-b0a3-1761797acbb4"/>
    <ds:schemaRef ds:uri="e2ba26dd-2cac-4c08-a62d-1daac4d0446f"/>
  </ds:schemaRefs>
</ds:datastoreItem>
</file>

<file path=customXml/itemProps2.xml><?xml version="1.0" encoding="utf-8"?>
<ds:datastoreItem xmlns:ds="http://schemas.openxmlformats.org/officeDocument/2006/customXml" ds:itemID="{B9F0E699-6219-4D22-B060-CE1BC82977F3}">
  <ds:schemaRefs>
    <ds:schemaRef ds:uri="http://schemas.microsoft.com/sharepoint/v3/contenttype/forms"/>
  </ds:schemaRefs>
</ds:datastoreItem>
</file>

<file path=customXml/itemProps3.xml><?xml version="1.0" encoding="utf-8"?>
<ds:datastoreItem xmlns:ds="http://schemas.openxmlformats.org/officeDocument/2006/customXml" ds:itemID="{2E7E305C-0272-4EBB-B2BE-5BB5CF264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5cb2ad-eb57-4aaf-b0a3-1761797acbb4"/>
    <ds:schemaRef ds:uri="e2ba26dd-2cac-4c08-a62d-1daac4d044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35</vt:i4>
      </vt:variant>
      <vt:variant>
        <vt:lpstr>具名範圍</vt:lpstr>
      </vt:variant>
      <vt:variant>
        <vt:i4>16</vt:i4>
      </vt:variant>
    </vt:vector>
  </HeadingPairs>
  <TitlesOfParts>
    <vt:vector size="51" baseType="lpstr">
      <vt:lpstr>版本說明</vt:lpstr>
      <vt:lpstr>填寫說明</vt:lpstr>
      <vt:lpstr>ErrMessage</vt:lpstr>
      <vt:lpstr>Parameter Setting</vt:lpstr>
      <vt:lpstr>Column mapping</vt:lpstr>
      <vt:lpstr>Col2DataMap</vt:lpstr>
      <vt:lpstr>extDef</vt:lpstr>
      <vt:lpstr>Table Summary</vt:lpstr>
      <vt:lpstr>DATAMAPPING</vt:lpstr>
      <vt:lpstr>Table Summary-WKC</vt:lpstr>
      <vt:lpstr>DATAMAPPING-WKC</vt:lpstr>
      <vt:lpstr>pvtStatus</vt:lpstr>
      <vt:lpstr>Categories</vt:lpstr>
      <vt:lpstr>CategoryMap</vt:lpstr>
      <vt:lpstr>pvtDGC</vt:lpstr>
      <vt:lpstr>pvtModel</vt:lpstr>
      <vt:lpstr>Terms</vt:lpstr>
      <vt:lpstr>MtdMatch</vt:lpstr>
      <vt:lpstr>資料清單</vt:lpstr>
      <vt:lpstr>Terms-v0.1</vt:lpstr>
      <vt:lpstr>Classifications</vt:lpstr>
      <vt:lpstr>DataClasses</vt:lpstr>
      <vt:lpstr>DataClasses_QA</vt:lpstr>
      <vt:lpstr>preDefineDC</vt:lpstr>
      <vt:lpstr>Table</vt:lpstr>
      <vt:lpstr>Column</vt:lpstr>
      <vt:lpstr>Policy</vt:lpstr>
      <vt:lpstr>Purview_Code</vt:lpstr>
      <vt:lpstr>WKC_Code</vt:lpstr>
      <vt:lpstr>ContactList</vt:lpstr>
      <vt:lpstr>udfParam</vt:lpstr>
      <vt:lpstr>Code</vt:lpstr>
      <vt:lpstr>Policies</vt:lpstr>
      <vt:lpstr>Data_Protection_Rule</vt:lpstr>
      <vt:lpstr>Log</vt:lpstr>
      <vt:lpstr>BG</vt:lpstr>
      <vt:lpstr>CategoryRoot</vt:lpstr>
      <vt:lpstr>DB_ENGINE</vt:lpstr>
      <vt:lpstr>DEBUG_ErrLevel</vt:lpstr>
      <vt:lpstr>DEBUG_LogLevel</vt:lpstr>
      <vt:lpstr>DEBUG_UNITTEST</vt:lpstr>
      <vt:lpstr>DefaultContact</vt:lpstr>
      <vt:lpstr>DGP_Template</vt:lpstr>
      <vt:lpstr>ErrorIndicator</vt:lpstr>
      <vt:lpstr>FMT_EXCEPTTABLE</vt:lpstr>
      <vt:lpstr>FMT_TEMPTABLE</vt:lpstr>
      <vt:lpstr>MTD_CASESENSITIVE</vt:lpstr>
      <vt:lpstr>DATAMAPPING!Print_Area</vt:lpstr>
      <vt:lpstr>'DATAMAPPING-WKC'!Print_Area</vt:lpstr>
      <vt:lpstr>RunMode</vt:lpstr>
      <vt:lpstr>SQLGEN_Version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MTD</dc:title>
  <dc:subject/>
  <dc:creator>Jesse Wei</dc:creator>
  <cp:keywords>Keywords</cp:keywords>
  <dc:description/>
  <cp:lastModifiedBy>jesse</cp:lastModifiedBy>
  <cp:revision/>
  <dcterms:created xsi:type="dcterms:W3CDTF">2019-12-20T04:05:52Z</dcterms:created>
  <dcterms:modified xsi:type="dcterms:W3CDTF">2023-03-06T01:34:03Z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0x010100269E06C726CAF447AC794C991B31A5CE</vt:lpwstr>
  </property>
  <property fmtid="{D5CDD505-2E9C-101B-9397-08002B2CF9AE}" pid="3" name="_dlc_DocIdItemGuid">
    <vt:lpwstr>2c2219e3-1ea3-4b3f-a794-798790297fab</vt:lpwstr>
  </property>
  <property fmtid="{D5CDD505-2E9C-101B-9397-08002B2CF9AE}" pid="4" name="Order">
    <vt:r8>12500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ediaServiceImageTags">
    <vt:lpwstr/>
  </property>
</Properties>
</file>